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drawings/drawing6.xml" ContentType="application/vnd.openxmlformats-officedocument.drawing+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omments8.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omments9.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omments12.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omments13.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omments14.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omments15.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omments16.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omments17.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omments18.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omments21.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xml"/>
  <Override PartName="/xl/comments22.xml" ContentType="application/vnd.openxmlformats-officedocument.spreadsheetml.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comments23.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3.xml" ContentType="application/vnd.openxmlformats-officedocument.drawing+xml"/>
  <Override PartName="/xl/comments24.xml" ContentType="application/vnd.openxmlformats-officedocument.spreadsheetml.comment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omments25.xml" ContentType="application/vnd.openxmlformats-officedocument.spreadsheetml.comment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xml"/>
  <Override PartName="/xl/comments26.xml" ContentType="application/vnd.openxmlformats-officedocument.spreadsheetml.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6.xml" ContentType="application/vnd.openxmlformats-officedocument.drawing+xml"/>
  <Override PartName="/xl/comments27.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omments28.xml" ContentType="application/vnd.openxmlformats-officedocument.spreadsheetml.comment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8.xml" ContentType="application/vnd.openxmlformats-officedocument.drawing+xml"/>
  <Override PartName="/xl/comments29.xml" ContentType="application/vnd.openxmlformats-officedocument.spreadsheetml.comment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9.xml" ContentType="application/vnd.openxmlformats-officedocument.drawing+xml"/>
  <Override PartName="/xl/comments30.xml" ContentType="application/vnd.openxmlformats-officedocument.spreadsheetml.comment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0.xml" ContentType="application/vnd.openxmlformats-officedocument.drawing+xml"/>
  <Override PartName="/xl/comments31.xml" ContentType="application/vnd.openxmlformats-officedocument.spreadsheetml.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1.xml" ContentType="application/vnd.openxmlformats-officedocument.drawing+xml"/>
  <Override PartName="/xl/comments32.xml" ContentType="application/vnd.openxmlformats-officedocument.spreadsheetml.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2.xml" ContentType="application/vnd.openxmlformats-officedocument.drawing+xml"/>
  <Override PartName="/xl/comments33.xml" ContentType="application/vnd.openxmlformats-officedocument.spreadsheetml.comment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3.xml" ContentType="application/vnd.openxmlformats-officedocument.drawing+xml"/>
  <Override PartName="/xl/comments34.xml" ContentType="application/vnd.openxmlformats-officedocument.spreadsheetml.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4.xml" ContentType="application/vnd.openxmlformats-officedocument.drawing+xml"/>
  <Override PartName="/xl/comments35.xml" ContentType="application/vnd.openxmlformats-officedocument.spreadsheetml.comment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5.xml" ContentType="application/vnd.openxmlformats-officedocument.drawing+xml"/>
  <Override PartName="/xl/comments36.xml" ContentType="application/vnd.openxmlformats-officedocument.spreadsheetml.comment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6.xml" ContentType="application/vnd.openxmlformats-officedocument.drawing+xml"/>
  <Override PartName="/xl/comments37.xml" ContentType="application/vnd.openxmlformats-officedocument.spreadsheetml.comment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7.xml" ContentType="application/vnd.openxmlformats-officedocument.drawing+xml"/>
  <Override PartName="/xl/comments38.xml" ContentType="application/vnd.openxmlformats-officedocument.spreadsheetml.comment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8.xml" ContentType="application/vnd.openxmlformats-officedocument.drawing+xml"/>
  <Override PartName="/xl/comments39.xml" ContentType="application/vnd.openxmlformats-officedocument.spreadsheetml.comment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9.xml" ContentType="application/vnd.openxmlformats-officedocument.drawing+xml"/>
  <Override PartName="/xl/comments40.xml" ContentType="application/vnd.openxmlformats-officedocument.spreadsheetml.comment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0.xml" ContentType="application/vnd.openxmlformats-officedocument.drawing+xml"/>
  <Override PartName="/xl/comments41.xml" ContentType="application/vnd.openxmlformats-officedocument.spreadsheetml.comment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1.xml" ContentType="application/vnd.openxmlformats-officedocument.drawing+xml"/>
  <Override PartName="/xl/comments42.xml" ContentType="application/vnd.openxmlformats-officedocument.spreadsheetml.comment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2.xml" ContentType="application/vnd.openxmlformats-officedocument.drawing+xml"/>
  <Override PartName="/xl/comments43.xml" ContentType="application/vnd.openxmlformats-officedocument.spreadsheetml.comment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3.xml" ContentType="application/vnd.openxmlformats-officedocument.drawing+xml"/>
  <Override PartName="/xl/comments44.xml" ContentType="application/vnd.openxmlformats-officedocument.spreadsheetml.comment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4.xml" ContentType="application/vnd.openxmlformats-officedocument.drawing+xml"/>
  <Override PartName="/xl/comments45.xml" ContentType="application/vnd.openxmlformats-officedocument.spreadsheetml.comment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5.xml" ContentType="application/vnd.openxmlformats-officedocument.drawing+xml"/>
  <Override PartName="/xl/comments46.xml" ContentType="application/vnd.openxmlformats-officedocument.spreadsheetml.comment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6.xml" ContentType="application/vnd.openxmlformats-officedocument.drawing+xml"/>
  <Override PartName="/xl/comments47.xml" ContentType="application/vnd.openxmlformats-officedocument.spreadsheetml.comment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7.xml" ContentType="application/vnd.openxmlformats-officedocument.drawing+xml"/>
  <Override PartName="/xl/comments48.xml" ContentType="application/vnd.openxmlformats-officedocument.spreadsheetml.comment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8.xml" ContentType="application/vnd.openxmlformats-officedocument.drawing+xml"/>
  <Override PartName="/xl/comments49.xml" ContentType="application/vnd.openxmlformats-officedocument.spreadsheetml.comment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9.xml" ContentType="application/vnd.openxmlformats-officedocument.drawing+xml"/>
  <Override PartName="/xl/comments50.xml" ContentType="application/vnd.openxmlformats-officedocument.spreadsheetml.comments+xml"/>
  <Override PartName="/xl/charts/chart50.xml" ContentType="application/vnd.openxmlformats-officedocument.drawingml.chart+xml"/>
  <Override PartName="/xl/drawings/drawing50.xml" ContentType="application/vnd.openxmlformats-officedocument.drawing+xml"/>
  <Override PartName="/xl/comments51.xml" ContentType="application/vnd.openxmlformats-officedocument.spreadsheetml.comments+xml"/>
  <Override PartName="/xl/charts/chart51.xml" ContentType="application/vnd.openxmlformats-officedocument.drawingml.chart+xml"/>
  <Override PartName="/xl/drawings/drawing51.xml" ContentType="application/vnd.openxmlformats-officedocument.drawing+xml"/>
  <Override PartName="/xl/comments52.xml" ContentType="application/vnd.openxmlformats-officedocument.spreadsheetml.comments+xml"/>
  <Override PartName="/xl/charts/chart52.xml" ContentType="application/vnd.openxmlformats-officedocument.drawingml.chart+xml"/>
  <Override PartName="/xl/drawings/drawing52.xml" ContentType="application/vnd.openxmlformats-officedocument.drawing+xml"/>
  <Override PartName="/xl/comments53.xml" ContentType="application/vnd.openxmlformats-officedocument.spreadsheetml.comments+xml"/>
  <Override PartName="/xl/charts/chart53.xml" ContentType="application/vnd.openxmlformats-officedocument.drawingml.chart+xml"/>
  <Override PartName="/xl/drawings/drawing53.xml" ContentType="application/vnd.openxmlformats-officedocument.drawing+xml"/>
  <Override PartName="/xl/comments54.xml" ContentType="application/vnd.openxmlformats-officedocument.spreadsheetml.comments+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4.xml" ContentType="application/vnd.openxmlformats-officedocument.drawing+xml"/>
  <Override PartName="/xl/comments55.xml" ContentType="application/vnd.openxmlformats-officedocument.spreadsheetml.comments+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5.xml" ContentType="application/vnd.openxmlformats-officedocument.drawing+xml"/>
  <Override PartName="/xl/comments56.xml" ContentType="application/vnd.openxmlformats-officedocument.spreadsheetml.comments+xml"/>
  <Override PartName="/xl/charts/chart5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6.xml" ContentType="application/vnd.openxmlformats-officedocument.drawing+xml"/>
  <Override PartName="/xl/comments57.xml" ContentType="application/vnd.openxmlformats-officedocument.spreadsheetml.comments+xml"/>
  <Override PartName="/xl/charts/chart5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7.xml" ContentType="application/vnd.openxmlformats-officedocument.drawing+xml"/>
  <Override PartName="/xl/comments58.xml" ContentType="application/vnd.openxmlformats-officedocument.spreadsheetml.comments+xml"/>
  <Override PartName="/xl/charts/chart58.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8.xml" ContentType="application/vnd.openxmlformats-officedocument.drawing+xml"/>
  <Override PartName="/xl/comments59.xml" ContentType="application/vnd.openxmlformats-officedocument.spreadsheetml.comments+xml"/>
  <Override PartName="/xl/drawings/drawing59.xml" ContentType="application/vnd.openxmlformats-officedocument.drawing+xml"/>
  <Override PartName="/xl/comments60.xml" ContentType="application/vnd.openxmlformats-officedocument.spreadsheetml.comments+xml"/>
  <Override PartName="/xl/charts/chart59.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0.xml" ContentType="application/vnd.openxmlformats-officedocument.drawing+xml"/>
  <Override PartName="/xl/comments61.xml" ContentType="application/vnd.openxmlformats-officedocument.spreadsheetml.comments+xml"/>
  <Override PartName="/xl/charts/chart6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1.xml" ContentType="application/vnd.openxmlformats-officedocument.drawing+xml"/>
  <Override PartName="/xl/comments62.xml" ContentType="application/vnd.openxmlformats-officedocument.spreadsheetml.comments+xml"/>
  <Override PartName="/xl/charts/chart6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2.xml" ContentType="application/vnd.openxmlformats-officedocument.drawing+xml"/>
  <Override PartName="/xl/comments63.xml" ContentType="application/vnd.openxmlformats-officedocument.spreadsheetml.comments+xml"/>
  <Override PartName="/xl/charts/chart6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3.xml" ContentType="application/vnd.openxmlformats-officedocument.drawing+xml"/>
  <Override PartName="/xl/comments64.xml" ContentType="application/vnd.openxmlformats-officedocument.spreadsheetml.comments+xml"/>
  <Override PartName="/xl/charts/chart63.xml" ContentType="application/vnd.openxmlformats-officedocument.drawingml.chart+xml"/>
  <Override PartName="/xl/charts/style59.xml" ContentType="application/vnd.ms-office.chartstyle+xml"/>
  <Override PartName="/xl/charts/colors5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D:\OneDrive - uaermv\UMV\Documentos\INFORMACIÓN DOCUMENTOS EPOCA PANDEMIA\INDICADORES DE GESTIÓN - INFORME  INDICADORES Y PLAN DE ACCIÓN 2020\"/>
    </mc:Choice>
  </mc:AlternateContent>
  <bookViews>
    <workbookView xWindow="-105" yWindow="-105" windowWidth="23250" windowHeight="12570" tabRatio="768" activeTab="1"/>
  </bookViews>
  <sheets>
    <sheet name="CONSOLIDADO" sheetId="73" r:id="rId1"/>
    <sheet name="DESI-IND-001" sheetId="268" r:id="rId2"/>
    <sheet name="APIC-IND-001" sheetId="269" r:id="rId3"/>
    <sheet name="APIC-IND-002" sheetId="270" r:id="rId4"/>
    <sheet name=" APIC -IND-003" sheetId="271" r:id="rId5"/>
    <sheet name="APIC-IND-004" sheetId="308" r:id="rId6"/>
    <sheet name=" APIC -IND-005" sheetId="272" r:id="rId7"/>
    <sheet name=" APIC -IND-006" sheetId="282" r:id="rId8"/>
    <sheet name="APIC-IND-007" sheetId="283" r:id="rId9"/>
    <sheet name="APIC-IND-008 " sheetId="284" r:id="rId10"/>
    <sheet name="EGTI-IND-001" sheetId="274" r:id="rId11"/>
    <sheet name="EGTI-IND-002" sheetId="273" r:id="rId12"/>
    <sheet name="PIV-IND-001" sheetId="279" r:id="rId13"/>
    <sheet name="PIV-IND-002" sheetId="277" r:id="rId14"/>
    <sheet name="PIV-IND-003" sheetId="280" r:id="rId15"/>
    <sheet name="PIV-IND-004" sheetId="276" r:id="rId16"/>
    <sheet name="PIV-IND-005" sheetId="278" r:id="rId17"/>
    <sheet name="PIV-IND-007" sheetId="281" r:id="rId18"/>
    <sheet name="PPMQ-IND-001" sheetId="286" r:id="rId19"/>
    <sheet name="PPMQ-IND-002" sheetId="285" r:id="rId20"/>
    <sheet name="PPMQ-IND-003" sheetId="287" r:id="rId21"/>
    <sheet name="PPMQ-IND-004" sheetId="288" r:id="rId22"/>
    <sheet name="IMVI-IND-001" sheetId="336" r:id="rId23"/>
    <sheet name="IMVI-IND-002" sheetId="290" r:id="rId24"/>
    <sheet name="IMVI-IND-003" sheetId="291" r:id="rId25"/>
    <sheet name="GSIT-IND-001" sheetId="292" r:id="rId26"/>
    <sheet name="GREF-IND-001" sheetId="293" r:id="rId27"/>
    <sheet name="GCON-IND-001" sheetId="309" r:id="rId28"/>
    <sheet name="GCON-IND-002" sheetId="310" r:id="rId29"/>
    <sheet name="GEFI-IND-002" sheetId="294" r:id="rId30"/>
    <sheet name="GEFI-IND-003" sheetId="295" r:id="rId31"/>
    <sheet name="GEFI-IND-004" sheetId="296" r:id="rId32"/>
    <sheet name="GEFI-IND-005" sheetId="297" r:id="rId33"/>
    <sheet name="GLAB-IND-001" sheetId="298" r:id="rId34"/>
    <sheet name="GLAB-IND-002" sheetId="299" r:id="rId35"/>
    <sheet name="GLAB-IND-003" sheetId="306" r:id="rId36"/>
    <sheet name="GLAB-IND-004" sheetId="307" r:id="rId37"/>
    <sheet name="GLAB-IND-005" sheetId="300" r:id="rId38"/>
    <sheet name="GTHU-IND-001" sheetId="311" r:id="rId39"/>
    <sheet name="GTHU-IND-002" sheetId="312" r:id="rId40"/>
    <sheet name="GTHU-IND-003" sheetId="313" r:id="rId41"/>
    <sheet name="GTHU-IND-004" sheetId="314" r:id="rId42"/>
    <sheet name="GTHU-IND-005" sheetId="315" r:id="rId43"/>
    <sheet name="GTHU-IND-006" sheetId="316" r:id="rId44"/>
    <sheet name="GTHU-IND-007" sheetId="318" r:id="rId45"/>
    <sheet name="GTHU-IND-008" sheetId="319" r:id="rId46"/>
    <sheet name="GTHU-IND-009" sheetId="320" r:id="rId47"/>
    <sheet name="GTHU-IND-010" sheetId="321" r:id="rId48"/>
    <sheet name="GTHU-IND-011" sheetId="322" r:id="rId49"/>
    <sheet name="GAM-IND-001" sheetId="325" r:id="rId50"/>
    <sheet name="GAM-IND-002" sheetId="326" r:id="rId51"/>
    <sheet name="GAM-IND-003" sheetId="327" r:id="rId52"/>
    <sheet name="GAM-IND-004" sheetId="328" r:id="rId53"/>
    <sheet name="GDOC-IND-001" sheetId="329" r:id="rId54"/>
    <sheet name="GDOC-IND-002" sheetId="330" r:id="rId55"/>
    <sheet name="GDOC-IND-003" sheetId="331" r:id="rId56"/>
    <sheet name="GDOC-IND-004" sheetId="333" r:id="rId57"/>
    <sheet name="GJUR-IND-001" sheetId="301" r:id="rId58"/>
    <sheet name="GJUR-IND-002" sheetId="302" r:id="rId59"/>
    <sheet name="CODI-IND-001" sheetId="335" r:id="rId60"/>
    <sheet name="CEM-IND-001" sheetId="334" r:id="rId61"/>
    <sheet name="CEM-IND-002" sheetId="305" r:id="rId62"/>
    <sheet name="CEM-IND-003" sheetId="323" r:id="rId63"/>
    <sheet name="CEM-IND-004" sheetId="324"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xlchart.v1.0" hidden="1">' APIC -IND-003'!$C$47:$AK$47</definedName>
    <definedName name="_xlchart.v1.1" hidden="1">' APIC -IND-003'!$C$48:$AK$48</definedName>
    <definedName name="_xlchart.v1.10" hidden="1">' APIC -IND-003'!$C$57:$AK$57</definedName>
    <definedName name="_xlchart.v1.11" hidden="1">' APIC -IND-003'!$C$58:$AK$58</definedName>
    <definedName name="_xlchart.v1.12" hidden="1">' APIC -IND-003'!$C$59:$AK$59</definedName>
    <definedName name="_xlchart.v1.13" hidden="1">' APIC -IND-003'!$C$47:$AK$47</definedName>
    <definedName name="_xlchart.v1.14" hidden="1">' APIC -IND-003'!$C$48:$AK$48</definedName>
    <definedName name="_xlchart.v1.15" hidden="1">' APIC -IND-003'!$C$49:$AK$49</definedName>
    <definedName name="_xlchart.v1.16" hidden="1">' APIC -IND-003'!$C$50:$AK$50</definedName>
    <definedName name="_xlchart.v1.17" hidden="1">' APIC -IND-003'!$C$51:$AK$51</definedName>
    <definedName name="_xlchart.v1.18" hidden="1">' APIC -IND-003'!$C$52:$AK$52</definedName>
    <definedName name="_xlchart.v1.19" hidden="1">' APIC -IND-003'!$C$53:$AK$53</definedName>
    <definedName name="_xlchart.v1.2" hidden="1">' APIC -IND-003'!$C$49:$AK$49</definedName>
    <definedName name="_xlchart.v1.20" hidden="1">' APIC -IND-003'!$C$54:$AK$54</definedName>
    <definedName name="_xlchart.v1.21" hidden="1">' APIC -IND-003'!$C$55:$AK$55</definedName>
    <definedName name="_xlchart.v1.22" hidden="1">' APIC -IND-003'!$C$56:$AK$56</definedName>
    <definedName name="_xlchart.v1.23" hidden="1">' APIC -IND-003'!$C$57:$AK$57</definedName>
    <definedName name="_xlchart.v1.24" hidden="1">' APIC -IND-003'!$C$58:$AK$58</definedName>
    <definedName name="_xlchart.v1.25" hidden="1">' APIC -IND-003'!$C$59:$AK$59</definedName>
    <definedName name="_xlchart.v1.3" hidden="1">' APIC -IND-003'!$C$50:$AK$50</definedName>
    <definedName name="_xlchart.v1.4" hidden="1">' APIC -IND-003'!$C$51:$AK$51</definedName>
    <definedName name="_xlchart.v1.5" hidden="1">' APIC -IND-003'!$C$52:$AK$52</definedName>
    <definedName name="_xlchart.v1.6" hidden="1">' APIC -IND-003'!$C$53:$AK$53</definedName>
    <definedName name="_xlchart.v1.7" hidden="1">' APIC -IND-003'!$C$54:$AK$54</definedName>
    <definedName name="_xlchart.v1.8" hidden="1">' APIC -IND-003'!$C$55:$AK$55</definedName>
    <definedName name="_xlchart.v1.9" hidden="1">' APIC -IND-003'!$C$56:$AK$56</definedName>
    <definedName name="_xlnm.Print_Area" localSheetId="4">' APIC -IND-003'!$B$1:$AL$81</definedName>
    <definedName name="_xlnm.Print_Area" localSheetId="6">' APIC -IND-005'!$B$1:$AL$62</definedName>
    <definedName name="_xlnm.Print_Area" localSheetId="7">' APIC -IND-006'!$B$1:$AL$58</definedName>
    <definedName name="_xlnm.Print_Area" localSheetId="2">'APIC-IND-001'!$B$1:$AB$64</definedName>
    <definedName name="_xlnm.Print_Area" localSheetId="3">'APIC-IND-002'!$B$1:$AB$62</definedName>
    <definedName name="_xlnm.Print_Area" localSheetId="5">'APIC-IND-004'!$B$1:$AB$64</definedName>
    <definedName name="_xlnm.Print_Area" localSheetId="8">'APIC-IND-007'!$B$1:$AB$63</definedName>
    <definedName name="_xlnm.Print_Area" localSheetId="9">'APIC-IND-008 '!$B$1:$AB$83</definedName>
    <definedName name="_xlnm.Print_Area" localSheetId="60">'CEM-IND-001'!$B$1:$AB$74</definedName>
    <definedName name="_xlnm.Print_Area" localSheetId="61">'CEM-IND-002'!$B$1:$AB$58</definedName>
    <definedName name="_xlnm.Print_Area" localSheetId="62">'CEM-IND-003'!$B$1:$AD$79</definedName>
    <definedName name="_xlnm.Print_Area" localSheetId="63">'CEM-IND-004'!$A$1:$AC$62</definedName>
    <definedName name="_xlnm.Print_Area" localSheetId="59">'CODI-IND-001'!$B$1:$AB$75</definedName>
    <definedName name="_xlnm.Print_Area" localSheetId="1">'DESI-IND-001'!$B$1:$AB$58</definedName>
    <definedName name="_xlnm.Print_Area" localSheetId="10">'EGTI-IND-001'!$B$1:$AB$67</definedName>
    <definedName name="_xlnm.Print_Area" localSheetId="11">'EGTI-IND-002'!$B$1:$AB$67</definedName>
    <definedName name="_xlnm.Print_Area" localSheetId="49">'GAM-IND-001'!$B$1:$AB$69</definedName>
    <definedName name="_xlnm.Print_Area" localSheetId="27">'GCON-IND-001'!$B$1:$AB$63</definedName>
    <definedName name="_xlnm.Print_Area" localSheetId="28">'GCON-IND-002'!$B$1:$AB$68</definedName>
    <definedName name="_xlnm.Print_Area" localSheetId="53">'GDOC-IND-001'!$B$1:$AB$63</definedName>
    <definedName name="_xlnm.Print_Area" localSheetId="54">'GDOC-IND-002'!$B$1:$AB$62</definedName>
    <definedName name="_xlnm.Print_Area" localSheetId="55">'GDOC-IND-003'!$B$1:$AB$61</definedName>
    <definedName name="_xlnm.Print_Area" localSheetId="56">'GDOC-IND-004'!$B$1:$AB$62</definedName>
    <definedName name="_xlnm.Print_Area" localSheetId="29">'GEFI-IND-002'!$B$1:$AB$83</definedName>
    <definedName name="_xlnm.Print_Area" localSheetId="30">'GEFI-IND-003'!$B$1:$AB$83</definedName>
    <definedName name="_xlnm.Print_Area" localSheetId="31">'GEFI-IND-004'!$B$1:$AB$83</definedName>
    <definedName name="_xlnm.Print_Area" localSheetId="32">'GEFI-IND-005'!$B$1:$AB$83</definedName>
    <definedName name="_xlnm.Print_Area" localSheetId="57">'GJUR-IND-001'!$B$1:$AB$68</definedName>
    <definedName name="_xlnm.Print_Area" localSheetId="58">'GJUR-IND-002'!$B$1:$AB$67</definedName>
    <definedName name="_xlnm.Print_Area" localSheetId="33">'GLAB-IND-001'!$B$2:$AB$73</definedName>
    <definedName name="_xlnm.Print_Area" localSheetId="34">'GLAB-IND-002'!$B$2:$AB$72</definedName>
    <definedName name="_xlnm.Print_Area" localSheetId="35">'GLAB-IND-003'!$B$2:$AB$69</definedName>
    <definedName name="_xlnm.Print_Area" localSheetId="36">'GLAB-IND-004'!$B$2:$AB$69</definedName>
    <definedName name="_xlnm.Print_Area" localSheetId="37">'GLAB-IND-005'!$B$2:$AB$70</definedName>
    <definedName name="_xlnm.Print_Area" localSheetId="26">'GREF-IND-001'!$B$1:$AB$83</definedName>
    <definedName name="_xlnm.Print_Area" localSheetId="25">'GSIT-IND-001'!$B$1:$AB$67</definedName>
    <definedName name="_xlnm.Print_Area" localSheetId="38">'GTHU-IND-001'!$B$1:$AB$83</definedName>
    <definedName name="_xlnm.Print_Area" localSheetId="39">'GTHU-IND-002'!$B$1:$AB$66</definedName>
    <definedName name="_xlnm.Print_Area" localSheetId="40">'GTHU-IND-003'!$B$1:$AB$75</definedName>
    <definedName name="_xlnm.Print_Area" localSheetId="41">'GTHU-IND-004'!$B$1:$AB$75</definedName>
    <definedName name="_xlnm.Print_Area" localSheetId="42">'GTHU-IND-005'!$B$1:$AB$69</definedName>
    <definedName name="_xlnm.Print_Area" localSheetId="43">'GTHU-IND-006'!$B$1:$AB$83</definedName>
    <definedName name="_xlnm.Print_Area" localSheetId="44">'GTHU-IND-007'!$B$1:$AB$66</definedName>
    <definedName name="_xlnm.Print_Area" localSheetId="45">'GTHU-IND-008'!$B$1:$AB$73</definedName>
    <definedName name="_xlnm.Print_Area" localSheetId="46">'GTHU-IND-009'!$B$1:$AB$83</definedName>
    <definedName name="_xlnm.Print_Area" localSheetId="47">'GTHU-IND-010'!$B$1:$AB$66</definedName>
    <definedName name="_xlnm.Print_Area" localSheetId="48">'GTHU-IND-011'!$B$1:$AB$66</definedName>
    <definedName name="_xlnm.Print_Area" localSheetId="22">'IMVI-IND-001'!$B$1:$AG$76</definedName>
    <definedName name="_xlnm.Print_Area" localSheetId="23">'IMVI-IND-002'!$B$1:$Z$69</definedName>
    <definedName name="_xlnm.Print_Area" localSheetId="24">'IMVI-IND-003'!$B$1:$Y$69</definedName>
    <definedName name="_xlnm.Print_Area" localSheetId="12">'PIV-IND-001'!$B$1:$AB$75</definedName>
    <definedName name="_xlnm.Print_Area" localSheetId="13">'PIV-IND-002'!$B$1:$AB$75</definedName>
    <definedName name="_xlnm.Print_Area" localSheetId="14">'PIV-IND-003'!$B$1:$AB$75</definedName>
    <definedName name="_xlnm.Print_Area" localSheetId="15">'PIV-IND-004'!$B$1:$AB$75</definedName>
    <definedName name="_xlnm.Print_Area" localSheetId="16">'PIV-IND-005'!$B$1:$AB$75</definedName>
    <definedName name="_xlnm.Print_Area" localSheetId="17">'PIV-IND-007'!$B$1:$AB$75</definedName>
    <definedName name="_xlnm.Print_Area" localSheetId="18">'PPMQ-IND-001'!$A$1:$AB$62</definedName>
    <definedName name="_xlnm.Print_Area" localSheetId="19">'PPMQ-IND-002'!$A$1:$AB$68</definedName>
    <definedName name="_xlnm.Print_Area" localSheetId="20">'PPMQ-IND-003'!$A$1:$AB$61</definedName>
    <definedName name="dependecias" localSheetId="60">[1]Hoja2!#REF!</definedName>
    <definedName name="dependecias">[2]Hoja2!#REF!</definedName>
    <definedName name="procesos" localSheetId="60">#REF!</definedName>
    <definedName name="procesos">'[2]Plan de Acción 2019'!#REF!</definedName>
    <definedName name="tipo_de_riesgos">[3]FORMULAS!$C$4:$C$6</definedName>
    <definedName name="_xlnm.Print_Titles" localSheetId="4">' APIC -IND-003'!$2:$4</definedName>
    <definedName name="_xlnm.Print_Titles" localSheetId="6">' APIC -IND-005'!$2:$4</definedName>
    <definedName name="_xlnm.Print_Titles" localSheetId="7">' APIC -IND-006'!$2:$4</definedName>
    <definedName name="_xlnm.Print_Titles" localSheetId="2">'APIC-IND-001'!$2:$4</definedName>
    <definedName name="_xlnm.Print_Titles" localSheetId="3">'APIC-IND-002'!$2:$4</definedName>
    <definedName name="_xlnm.Print_Titles" localSheetId="5">'APIC-IND-004'!$2:$4</definedName>
    <definedName name="_xlnm.Print_Titles" localSheetId="8">'APIC-IND-007'!$2:$4</definedName>
    <definedName name="_xlnm.Print_Titles" localSheetId="9">'APIC-IND-008 '!$2:$4</definedName>
    <definedName name="_xlnm.Print_Titles" localSheetId="60">'CEM-IND-001'!$2:$4</definedName>
    <definedName name="_xlnm.Print_Titles" localSheetId="61">'CEM-IND-002'!$2:$4</definedName>
    <definedName name="_xlnm.Print_Titles" localSheetId="62">'CEM-IND-003'!$2:$4</definedName>
    <definedName name="_xlnm.Print_Titles" localSheetId="63">'CEM-IND-004'!$2:$4</definedName>
    <definedName name="_xlnm.Print_Titles" localSheetId="59">'CODI-IND-001'!$2:$4</definedName>
    <definedName name="_xlnm.Print_Titles" localSheetId="1">'DESI-IND-001'!$2:$4</definedName>
    <definedName name="_xlnm.Print_Titles" localSheetId="10">'EGTI-IND-001'!$2:$4</definedName>
    <definedName name="_xlnm.Print_Titles" localSheetId="11">'EGTI-IND-002'!$2:$4</definedName>
    <definedName name="_xlnm.Print_Titles" localSheetId="49">'GAM-IND-001'!$2:$4</definedName>
    <definedName name="_xlnm.Print_Titles" localSheetId="27">'GCON-IND-001'!$2:$4</definedName>
    <definedName name="_xlnm.Print_Titles" localSheetId="28">'GCON-IND-002'!$2:$4</definedName>
    <definedName name="_xlnm.Print_Titles" localSheetId="53">'GDOC-IND-001'!$2:$4</definedName>
    <definedName name="_xlnm.Print_Titles" localSheetId="54">'GDOC-IND-002'!$2:$4</definedName>
    <definedName name="_xlnm.Print_Titles" localSheetId="55">'GDOC-IND-003'!$2:$4</definedName>
    <definedName name="_xlnm.Print_Titles" localSheetId="56">'GDOC-IND-004'!$2:$4</definedName>
    <definedName name="_xlnm.Print_Titles" localSheetId="29">'GEFI-IND-002'!$2:$4</definedName>
    <definedName name="_xlnm.Print_Titles" localSheetId="30">'GEFI-IND-003'!$2:$4</definedName>
    <definedName name="_xlnm.Print_Titles" localSheetId="31">'GEFI-IND-004'!$2:$4</definedName>
    <definedName name="_xlnm.Print_Titles" localSheetId="32">'GEFI-IND-005'!$2:$4</definedName>
    <definedName name="_xlnm.Print_Titles" localSheetId="57">'GJUR-IND-001'!$2:$4</definedName>
    <definedName name="_xlnm.Print_Titles" localSheetId="58">'GJUR-IND-002'!$2:$4</definedName>
    <definedName name="_xlnm.Print_Titles" localSheetId="33">'GLAB-IND-001'!$2:$4</definedName>
    <definedName name="_xlnm.Print_Titles" localSheetId="34">'GLAB-IND-002'!$2:$4</definedName>
    <definedName name="_xlnm.Print_Titles" localSheetId="35">'GLAB-IND-003'!$2:$4</definedName>
    <definedName name="_xlnm.Print_Titles" localSheetId="36">'GLAB-IND-004'!$2:$4</definedName>
    <definedName name="_xlnm.Print_Titles" localSheetId="37">'GLAB-IND-005'!$2:$4</definedName>
    <definedName name="_xlnm.Print_Titles" localSheetId="26">'GREF-IND-001'!$2:$4</definedName>
    <definedName name="_xlnm.Print_Titles" localSheetId="25">'GSIT-IND-001'!$2:$4</definedName>
    <definedName name="_xlnm.Print_Titles" localSheetId="38">'GTHU-IND-001'!$2:$4</definedName>
    <definedName name="_xlnm.Print_Titles" localSheetId="39">'GTHU-IND-002'!$2:$4</definedName>
    <definedName name="_xlnm.Print_Titles" localSheetId="40">'GTHU-IND-003'!$2:$4</definedName>
    <definedName name="_xlnm.Print_Titles" localSheetId="41">'GTHU-IND-004'!$2:$4</definedName>
    <definedName name="_xlnm.Print_Titles" localSheetId="42">'GTHU-IND-005'!$2:$4</definedName>
    <definedName name="_xlnm.Print_Titles" localSheetId="43">'GTHU-IND-006'!$2:$4</definedName>
    <definedName name="_xlnm.Print_Titles" localSheetId="44">'GTHU-IND-007'!$2:$4</definedName>
    <definedName name="_xlnm.Print_Titles" localSheetId="45">'GTHU-IND-008'!$2:$4</definedName>
    <definedName name="_xlnm.Print_Titles" localSheetId="46">'GTHU-IND-009'!$2:$4</definedName>
    <definedName name="_xlnm.Print_Titles" localSheetId="47">'GTHU-IND-010'!$2:$4</definedName>
    <definedName name="_xlnm.Print_Titles" localSheetId="48">'GTHU-IND-011'!$2:$4</definedName>
    <definedName name="_xlnm.Print_Titles" localSheetId="22">'IMVI-IND-001'!$2:$4</definedName>
    <definedName name="_xlnm.Print_Titles" localSheetId="23">'IMVI-IND-002'!$2:$4</definedName>
    <definedName name="_xlnm.Print_Titles" localSheetId="24">'IMVI-IND-003'!$2:$4</definedName>
    <definedName name="_xlnm.Print_Titles" localSheetId="12">'PIV-IND-001'!$2:$4</definedName>
    <definedName name="_xlnm.Print_Titles" localSheetId="13">'PIV-IND-002'!$2:$4</definedName>
    <definedName name="_xlnm.Print_Titles" localSheetId="14">'PIV-IND-003'!$2:$4</definedName>
    <definedName name="_xlnm.Print_Titles" localSheetId="15">'PIV-IND-004'!$2:$4</definedName>
    <definedName name="_xlnm.Print_Titles" localSheetId="16">'PIV-IND-005'!$2:$4</definedName>
    <definedName name="_xlnm.Print_Titles" localSheetId="17">'PIV-IND-007'!$2:$4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0" i="294" l="1"/>
  <c r="H43" i="299"/>
  <c r="H42" i="298"/>
  <c r="J39" i="292"/>
  <c r="H76" i="336"/>
  <c r="J75" i="336"/>
  <c r="N75" i="336"/>
  <c r="J74" i="336"/>
  <c r="N74" i="336"/>
  <c r="J73" i="336"/>
  <c r="J76" i="336"/>
  <c r="N76" i="336"/>
  <c r="J72" i="336"/>
  <c r="H72" i="336"/>
  <c r="N72" i="336"/>
  <c r="N71" i="336"/>
  <c r="N70" i="336"/>
  <c r="N69" i="336"/>
  <c r="J68" i="336"/>
  <c r="N68" i="336"/>
  <c r="H68" i="336"/>
  <c r="J67" i="336"/>
  <c r="N67" i="336"/>
  <c r="J66" i="336"/>
  <c r="N66" i="336"/>
  <c r="J65" i="336"/>
  <c r="N65" i="336"/>
  <c r="H64" i="336"/>
  <c r="J63" i="336"/>
  <c r="N63" i="336"/>
  <c r="J62" i="336"/>
  <c r="N62" i="336"/>
  <c r="J61" i="336"/>
  <c r="J64" i="336"/>
  <c r="N64" i="336"/>
  <c r="I48" i="336"/>
  <c r="H48" i="336"/>
  <c r="K47" i="336"/>
  <c r="J47" i="336"/>
  <c r="K46" i="336"/>
  <c r="J46" i="336"/>
  <c r="K45" i="336"/>
  <c r="J45" i="336"/>
  <c r="K44" i="336"/>
  <c r="J44" i="336"/>
  <c r="K43" i="336"/>
  <c r="J43" i="336"/>
  <c r="K42" i="336"/>
  <c r="J42" i="336"/>
  <c r="K41" i="336"/>
  <c r="J41" i="336"/>
  <c r="K40" i="336"/>
  <c r="J40" i="336"/>
  <c r="K39" i="336"/>
  <c r="J39" i="336"/>
  <c r="K38" i="336"/>
  <c r="J38" i="336"/>
  <c r="K37" i="336"/>
  <c r="J37" i="336"/>
  <c r="K36" i="336"/>
  <c r="J36" i="336"/>
  <c r="N61" i="336"/>
  <c r="N73" i="336"/>
  <c r="J39" i="335"/>
  <c r="J38" i="335"/>
  <c r="J37" i="335"/>
  <c r="J36" i="335"/>
  <c r="J74" i="334"/>
  <c r="J39" i="334"/>
  <c r="J38" i="334"/>
  <c r="J73" i="334"/>
  <c r="J37" i="334"/>
  <c r="J72" i="334"/>
  <c r="J36" i="334"/>
  <c r="J39" i="333"/>
  <c r="J38" i="333"/>
  <c r="J37" i="333"/>
  <c r="J36" i="333"/>
  <c r="J38" i="331"/>
  <c r="J37" i="331"/>
  <c r="J36" i="331"/>
  <c r="J41" i="330"/>
  <c r="J40" i="330"/>
  <c r="J38" i="330"/>
  <c r="J37" i="330"/>
  <c r="J41" i="329"/>
  <c r="J40" i="329"/>
  <c r="J39" i="329"/>
  <c r="J38" i="329"/>
  <c r="J37" i="329"/>
  <c r="I40" i="328"/>
  <c r="H40" i="328"/>
  <c r="J40" i="328"/>
  <c r="J39" i="328"/>
  <c r="J38" i="328"/>
  <c r="J41" i="327"/>
  <c r="J40" i="327"/>
  <c r="J39" i="327"/>
  <c r="J38" i="327"/>
  <c r="J64" i="326"/>
  <c r="J39" i="326"/>
  <c r="J38" i="326"/>
  <c r="J63" i="326"/>
  <c r="J41" i="325"/>
  <c r="J40" i="325"/>
  <c r="J39" i="325"/>
  <c r="J38" i="325"/>
  <c r="I38" i="324"/>
  <c r="H38" i="324"/>
  <c r="J38" i="324"/>
  <c r="J37" i="324"/>
  <c r="K60" i="323"/>
  <c r="J60" i="323"/>
  <c r="I60" i="323"/>
  <c r="L60" i="323"/>
  <c r="L59" i="323"/>
  <c r="L58" i="323"/>
  <c r="L57" i="323"/>
  <c r="L56" i="323"/>
  <c r="L55" i="323"/>
  <c r="L54" i="323"/>
  <c r="L53" i="323"/>
  <c r="L52" i="323"/>
  <c r="L51" i="323"/>
  <c r="K50" i="323"/>
  <c r="J50" i="323"/>
  <c r="I50" i="323"/>
  <c r="L50" i="323"/>
  <c r="K78" i="323"/>
  <c r="L49" i="323"/>
  <c r="L48" i="323"/>
  <c r="L47" i="323"/>
  <c r="L46" i="323"/>
  <c r="L45" i="323"/>
  <c r="L44" i="323"/>
  <c r="L43" i="323"/>
  <c r="K42" i="323"/>
  <c r="AH4" i="323"/>
  <c r="AI4" i="323"/>
  <c r="J42" i="323"/>
  <c r="I42" i="323"/>
  <c r="L42" i="323"/>
  <c r="L41" i="323"/>
  <c r="L40" i="323"/>
  <c r="L39" i="323"/>
  <c r="L38" i="323"/>
  <c r="L37" i="323"/>
  <c r="L36" i="323"/>
  <c r="AH6" i="323"/>
  <c r="AG6" i="323"/>
  <c r="AI6" i="323"/>
  <c r="AI5" i="323"/>
  <c r="J38" i="322"/>
  <c r="J37" i="322"/>
  <c r="J36" i="322"/>
  <c r="J38" i="321"/>
  <c r="J37" i="321"/>
  <c r="J36" i="321"/>
  <c r="I48" i="320"/>
  <c r="H48" i="320"/>
  <c r="J47" i="320"/>
  <c r="J46" i="320"/>
  <c r="J45" i="320"/>
  <c r="J44" i="320"/>
  <c r="J43" i="320"/>
  <c r="J42" i="320"/>
  <c r="J41" i="320"/>
  <c r="J40" i="320"/>
  <c r="J48" i="320"/>
  <c r="I40" i="320"/>
  <c r="J39" i="320"/>
  <c r="J38" i="320"/>
  <c r="J37" i="320"/>
  <c r="J36" i="320"/>
  <c r="I38" i="319"/>
  <c r="H38" i="319"/>
  <c r="J37" i="319"/>
  <c r="J36" i="319"/>
  <c r="J38" i="319"/>
  <c r="I38" i="318"/>
  <c r="H38" i="318"/>
  <c r="J37" i="318"/>
  <c r="J36" i="318"/>
  <c r="J38" i="318"/>
  <c r="I48" i="316"/>
  <c r="J47" i="316"/>
  <c r="J46" i="316"/>
  <c r="J44" i="316"/>
  <c r="J43" i="316"/>
  <c r="J42" i="316"/>
  <c r="J41" i="316"/>
  <c r="J40" i="316"/>
  <c r="J39" i="316"/>
  <c r="J38" i="316"/>
  <c r="J37" i="316"/>
  <c r="J36" i="316"/>
  <c r="I40" i="315"/>
  <c r="H40" i="315"/>
  <c r="J40" i="315"/>
  <c r="J39" i="315"/>
  <c r="J38" i="315"/>
  <c r="J37" i="315"/>
  <c r="J36" i="315"/>
  <c r="J40" i="314"/>
  <c r="I40" i="314"/>
  <c r="H40" i="314"/>
  <c r="J39" i="314"/>
  <c r="J38" i="314"/>
  <c r="J37" i="314"/>
  <c r="J36" i="314"/>
  <c r="J64" i="313"/>
  <c r="I40" i="313"/>
  <c r="H40" i="313"/>
  <c r="J40" i="313"/>
  <c r="J39" i="313"/>
  <c r="J38" i="313"/>
  <c r="J37" i="313"/>
  <c r="J36" i="313"/>
  <c r="I38" i="312"/>
  <c r="H38" i="312"/>
  <c r="J37" i="312"/>
  <c r="J38" i="312"/>
  <c r="J36" i="312"/>
  <c r="I48" i="311"/>
  <c r="H48" i="311"/>
  <c r="J47" i="311"/>
  <c r="J46" i="311"/>
  <c r="J45" i="311"/>
  <c r="J44" i="311"/>
  <c r="J43" i="311"/>
  <c r="J42" i="311"/>
  <c r="J41" i="311"/>
  <c r="J40" i="311"/>
  <c r="J39" i="311"/>
  <c r="J38" i="311"/>
  <c r="J37" i="311"/>
  <c r="J36" i="311"/>
  <c r="J48" i="311"/>
  <c r="J39" i="310"/>
  <c r="J38" i="310"/>
  <c r="J37" i="310"/>
  <c r="J36" i="310"/>
  <c r="AM37" i="309"/>
  <c r="J37" i="309"/>
  <c r="J62" i="309"/>
  <c r="AM36" i="309"/>
  <c r="J36" i="309"/>
  <c r="J37" i="308"/>
  <c r="J36" i="308"/>
  <c r="C68" i="307"/>
  <c r="C67" i="307"/>
  <c r="C66" i="307"/>
  <c r="C65" i="307"/>
  <c r="I42" i="307"/>
  <c r="H42" i="307"/>
  <c r="J42" i="307"/>
  <c r="J41" i="307"/>
  <c r="J68" i="307"/>
  <c r="J40" i="307"/>
  <c r="J67" i="307"/>
  <c r="J39" i="307"/>
  <c r="J66" i="307"/>
  <c r="J38" i="307"/>
  <c r="J65" i="307"/>
  <c r="J65" i="306"/>
  <c r="I42" i="306"/>
  <c r="H42" i="306"/>
  <c r="J42" i="306"/>
  <c r="I41" i="306"/>
  <c r="H41" i="306"/>
  <c r="J41" i="306"/>
  <c r="J68" i="306"/>
  <c r="I40" i="306"/>
  <c r="J40" i="306"/>
  <c r="J67" i="306"/>
  <c r="H40" i="306"/>
  <c r="I39" i="306"/>
  <c r="J39" i="306"/>
  <c r="J66" i="306"/>
  <c r="H39" i="306"/>
  <c r="J38" i="306"/>
  <c r="J37" i="305"/>
  <c r="J36" i="305"/>
  <c r="I38" i="302"/>
  <c r="H38" i="302"/>
  <c r="J38" i="302"/>
  <c r="J37" i="302"/>
  <c r="J36" i="302"/>
  <c r="I40" i="301"/>
  <c r="H40" i="301"/>
  <c r="J40" i="301"/>
  <c r="J39" i="301"/>
  <c r="J38" i="301"/>
  <c r="J37" i="301"/>
  <c r="J36" i="301"/>
  <c r="H69" i="300"/>
  <c r="H68" i="300"/>
  <c r="J42" i="300"/>
  <c r="J69" i="300"/>
  <c r="I42" i="300"/>
  <c r="H42" i="300"/>
  <c r="H41" i="300"/>
  <c r="I40" i="300"/>
  <c r="H40" i="300"/>
  <c r="J40" i="300"/>
  <c r="J67" i="300"/>
  <c r="J39" i="300"/>
  <c r="J66" i="300"/>
  <c r="I39" i="300"/>
  <c r="H39" i="300"/>
  <c r="H43" i="300"/>
  <c r="I41" i="300"/>
  <c r="I43" i="300"/>
  <c r="J43" i="300"/>
  <c r="J41" i="300"/>
  <c r="J68" i="300"/>
  <c r="I43" i="299"/>
  <c r="J43" i="299"/>
  <c r="J71" i="299"/>
  <c r="I42" i="299"/>
  <c r="H42" i="299"/>
  <c r="J42" i="299"/>
  <c r="J70" i="299"/>
  <c r="I41" i="299"/>
  <c r="H41" i="299"/>
  <c r="J41" i="299"/>
  <c r="J69" i="299"/>
  <c r="I40" i="299"/>
  <c r="H40" i="299"/>
  <c r="J40" i="299"/>
  <c r="J68" i="299"/>
  <c r="I39" i="299"/>
  <c r="J39" i="299"/>
  <c r="J67" i="299"/>
  <c r="H39" i="299"/>
  <c r="I38" i="299"/>
  <c r="I44" i="299"/>
  <c r="H38" i="299"/>
  <c r="H44" i="299"/>
  <c r="J44" i="299"/>
  <c r="I43" i="298"/>
  <c r="H43" i="298"/>
  <c r="J43" i="298"/>
  <c r="J72" i="298"/>
  <c r="I42" i="298"/>
  <c r="J42" i="298"/>
  <c r="J71" i="298"/>
  <c r="J41" i="298"/>
  <c r="J70" i="298"/>
  <c r="I41" i="298"/>
  <c r="H41" i="298"/>
  <c r="I40" i="298"/>
  <c r="H40" i="298"/>
  <c r="J40" i="298"/>
  <c r="J69" i="298"/>
  <c r="H39" i="298"/>
  <c r="J38" i="298"/>
  <c r="J67" i="298"/>
  <c r="I38" i="298"/>
  <c r="H38" i="298"/>
  <c r="H44" i="298"/>
  <c r="J38" i="299"/>
  <c r="J66" i="299"/>
  <c r="I39" i="298"/>
  <c r="I44" i="298"/>
  <c r="J44" i="298"/>
  <c r="J39" i="298"/>
  <c r="J68" i="298"/>
  <c r="J36" i="297"/>
  <c r="J37" i="297"/>
  <c r="H38" i="297"/>
  <c r="J38" i="297"/>
  <c r="J73" i="297"/>
  <c r="J39" i="297"/>
  <c r="J40" i="297"/>
  <c r="J41" i="297"/>
  <c r="J42" i="297"/>
  <c r="J43" i="297"/>
  <c r="J44" i="297"/>
  <c r="J45" i="297"/>
  <c r="J46" i="297"/>
  <c r="J47" i="297"/>
  <c r="J36" i="296"/>
  <c r="J37" i="296"/>
  <c r="J38" i="296"/>
  <c r="J73" i="296"/>
  <c r="J39" i="296"/>
  <c r="J40" i="296"/>
  <c r="J41" i="296"/>
  <c r="J42" i="296"/>
  <c r="J43" i="296"/>
  <c r="J44" i="296"/>
  <c r="J45" i="296"/>
  <c r="J46" i="296"/>
  <c r="J47" i="296"/>
  <c r="J36" i="295"/>
  <c r="J37" i="295"/>
  <c r="J38" i="295"/>
  <c r="J39" i="295"/>
  <c r="J74" i="295"/>
  <c r="J40" i="295"/>
  <c r="J41" i="295"/>
  <c r="J42" i="295"/>
  <c r="J43" i="295"/>
  <c r="J44" i="295"/>
  <c r="J45" i="295"/>
  <c r="J46" i="295"/>
  <c r="J47" i="295"/>
  <c r="J36" i="294"/>
  <c r="J37" i="294"/>
  <c r="J38" i="294"/>
  <c r="J39" i="294"/>
  <c r="J40" i="294"/>
  <c r="J41" i="294"/>
  <c r="J42" i="294"/>
  <c r="J43" i="294"/>
  <c r="J44" i="294"/>
  <c r="J45" i="294"/>
  <c r="J46" i="294"/>
  <c r="J47" i="294"/>
  <c r="J73" i="294"/>
  <c r="H36" i="293"/>
  <c r="I36" i="293"/>
  <c r="J36" i="293"/>
  <c r="H37" i="293"/>
  <c r="I37" i="293"/>
  <c r="J37" i="293"/>
  <c r="H38" i="293"/>
  <c r="J38" i="293"/>
  <c r="I38" i="293"/>
  <c r="I48" i="293"/>
  <c r="H39" i="293"/>
  <c r="I39" i="293"/>
  <c r="J39" i="293"/>
  <c r="J40" i="293"/>
  <c r="J41" i="293"/>
  <c r="J42" i="293"/>
  <c r="J43" i="293"/>
  <c r="J44" i="293"/>
  <c r="J45" i="293"/>
  <c r="J46" i="293"/>
  <c r="J47" i="293"/>
  <c r="H48" i="293"/>
  <c r="J48" i="293"/>
  <c r="J36" i="292"/>
  <c r="J63" i="292"/>
  <c r="J37" i="292"/>
  <c r="J38" i="292"/>
  <c r="J66" i="292"/>
  <c r="H40" i="292"/>
  <c r="I40" i="292"/>
  <c r="J40" i="292"/>
  <c r="J64" i="292"/>
  <c r="J65" i="292"/>
  <c r="J37" i="288"/>
  <c r="J38" i="288"/>
  <c r="J59" i="288"/>
  <c r="H39" i="288"/>
  <c r="I39" i="288"/>
  <c r="J39" i="288"/>
  <c r="J60" i="288"/>
  <c r="J40" i="288"/>
  <c r="J61" i="288"/>
  <c r="J58" i="288"/>
  <c r="H37" i="287"/>
  <c r="J37" i="287"/>
  <c r="J57" i="287"/>
  <c r="AH37" i="287"/>
  <c r="AI37" i="287"/>
  <c r="AH38" i="287"/>
  <c r="H38" i="287"/>
  <c r="J38" i="287"/>
  <c r="J58" i="287"/>
  <c r="AI38" i="287"/>
  <c r="H39" i="287"/>
  <c r="J39" i="287"/>
  <c r="J59" i="287"/>
  <c r="AH39" i="287"/>
  <c r="AI39" i="287"/>
  <c r="AH40" i="287"/>
  <c r="H40" i="287"/>
  <c r="J60" i="287"/>
  <c r="AI40" i="287"/>
  <c r="J37" i="286"/>
  <c r="J38" i="286"/>
  <c r="J39" i="286"/>
  <c r="J40" i="286"/>
  <c r="J61" i="286"/>
  <c r="J58" i="286"/>
  <c r="J59" i="286"/>
  <c r="J60" i="286"/>
  <c r="J37" i="285"/>
  <c r="J45" i="285"/>
  <c r="J39" i="285"/>
  <c r="J41" i="285"/>
  <c r="J43" i="285"/>
  <c r="J67" i="285"/>
  <c r="H45" i="285"/>
  <c r="I45" i="285"/>
  <c r="J65" i="285"/>
  <c r="J66" i="285"/>
  <c r="J64" i="285"/>
  <c r="J36" i="284"/>
  <c r="J37" i="284"/>
  <c r="J38" i="284"/>
  <c r="J39" i="284"/>
  <c r="J40" i="284"/>
  <c r="J41" i="284"/>
  <c r="J42" i="284"/>
  <c r="J43" i="284"/>
  <c r="J44" i="284"/>
  <c r="J45" i="284"/>
  <c r="J46" i="284"/>
  <c r="J47" i="284"/>
  <c r="J36" i="283"/>
  <c r="J37" i="283"/>
  <c r="J38" i="283"/>
  <c r="J39" i="283"/>
  <c r="J40" i="283"/>
  <c r="H41" i="283"/>
  <c r="J41" i="283"/>
  <c r="I41" i="283"/>
  <c r="J37" i="282"/>
  <c r="J38" i="282"/>
  <c r="H39" i="282"/>
  <c r="I39" i="282"/>
  <c r="J39" i="282"/>
  <c r="J36" i="281"/>
  <c r="J37" i="281"/>
  <c r="J38" i="281"/>
  <c r="J39" i="281"/>
  <c r="H40" i="281"/>
  <c r="J40" i="281"/>
  <c r="I40" i="281"/>
  <c r="AL46" i="281"/>
  <c r="AL47" i="281"/>
  <c r="AL48" i="281"/>
  <c r="AL49" i="281"/>
  <c r="AK49" i="281"/>
  <c r="AM49" i="281"/>
  <c r="J36" i="280"/>
  <c r="J37" i="280"/>
  <c r="J38" i="280"/>
  <c r="J39" i="280"/>
  <c r="H40" i="280"/>
  <c r="J40" i="280"/>
  <c r="AS48" i="280"/>
  <c r="AS49" i="280"/>
  <c r="AS50" i="280"/>
  <c r="AS51" i="280"/>
  <c r="AR51" i="280"/>
  <c r="AT51" i="280"/>
  <c r="J36" i="279"/>
  <c r="J37" i="279"/>
  <c r="J38" i="279"/>
  <c r="J39" i="279"/>
  <c r="H40" i="279"/>
  <c r="I40" i="279"/>
  <c r="J40" i="279"/>
  <c r="AO50" i="279"/>
  <c r="AO51" i="279"/>
  <c r="AO52" i="279"/>
  <c r="AO53" i="279"/>
  <c r="AN53" i="279"/>
  <c r="AP53" i="279"/>
  <c r="J36" i="278"/>
  <c r="J37" i="278"/>
  <c r="J38" i="278"/>
  <c r="H40" i="278"/>
  <c r="J40" i="278"/>
  <c r="AT49" i="278"/>
  <c r="AT50" i="278"/>
  <c r="AT52" i="278"/>
  <c r="AS52" i="278"/>
  <c r="J36" i="277"/>
  <c r="J37" i="277"/>
  <c r="J38" i="277"/>
  <c r="J39" i="277"/>
  <c r="H40" i="277"/>
  <c r="I40" i="277"/>
  <c r="J40" i="277"/>
  <c r="AT48" i="277"/>
  <c r="AT49" i="277"/>
  <c r="AT50" i="277"/>
  <c r="AS50" i="277"/>
  <c r="AU50" i="277"/>
  <c r="J36" i="276"/>
  <c r="J37" i="276"/>
  <c r="J38" i="276"/>
  <c r="J39" i="276"/>
  <c r="H40" i="276"/>
  <c r="I40" i="276"/>
  <c r="J40" i="276"/>
  <c r="AO46" i="276"/>
  <c r="AO47" i="276"/>
  <c r="AO48" i="276"/>
  <c r="AO49" i="276"/>
  <c r="AO50" i="276"/>
  <c r="AN50" i="276"/>
  <c r="AP50" i="276"/>
  <c r="J36" i="274"/>
  <c r="J37" i="274"/>
  <c r="J38" i="274"/>
  <c r="J39" i="274"/>
  <c r="H40" i="274"/>
  <c r="I40" i="274"/>
  <c r="J40" i="274"/>
  <c r="J64" i="274"/>
  <c r="J65" i="274"/>
  <c r="J66" i="274"/>
  <c r="J36" i="273"/>
  <c r="J37" i="273"/>
  <c r="J38" i="273"/>
  <c r="J65" i="273"/>
  <c r="J39" i="273"/>
  <c r="H40" i="273"/>
  <c r="J40" i="273"/>
  <c r="I40" i="273"/>
  <c r="J63" i="273"/>
  <c r="H64" i="273"/>
  <c r="J64" i="273"/>
  <c r="H65" i="273"/>
  <c r="H66" i="273"/>
  <c r="J39" i="272"/>
  <c r="J40" i="272"/>
  <c r="J41" i="272"/>
  <c r="J38" i="271"/>
  <c r="J39" i="271"/>
  <c r="J40" i="271"/>
  <c r="J41" i="271"/>
  <c r="J36" i="270"/>
  <c r="J37" i="270"/>
  <c r="J38" i="270"/>
  <c r="J39" i="270"/>
  <c r="J36" i="269"/>
  <c r="J37" i="269"/>
  <c r="J38" i="269"/>
  <c r="J39" i="269"/>
  <c r="J40" i="269"/>
  <c r="J39" i="268"/>
  <c r="J38" i="268"/>
  <c r="J37" i="268"/>
  <c r="J36" i="268"/>
  <c r="H48" i="316"/>
  <c r="H45" i="316"/>
  <c r="J45" i="316"/>
  <c r="J48" i="316"/>
</calcChain>
</file>

<file path=xl/comments1.xml><?xml version="1.0" encoding="utf-8"?>
<comments xmlns="http://schemas.openxmlformats.org/spreadsheetml/2006/main">
  <authors>
    <author>Alexander Perea Mena</author>
  </authors>
  <commentList>
    <comment ref="O1"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P1"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List>
</comments>
</file>

<file path=xl/comments10.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9.xml><?xml version="1.0" encoding="utf-8"?>
<comments xmlns="http://schemas.openxmlformats.org/spreadsheetml/2006/main">
  <authors>
    <author/>
  </authors>
  <commentList>
    <comment ref="C10" authorId="0" shapeId="0">
      <text>
        <r>
          <rPr>
            <sz val="11"/>
            <color theme="1"/>
            <rFont val="Arial"/>
            <family val="2"/>
          </rPr>
          <t>======
ID#AAAAJjBBTBM
Nombre del Indicador    (2020-05-14 21:59:45)
Debe coincidir con el indicador,  Es importante que el nombre del indicador sea claro, conciso y corto.</t>
        </r>
      </text>
    </comment>
    <comment ref="C13" authorId="0" shapeId="0">
      <text>
        <r>
          <rPr>
            <sz val="11"/>
            <color theme="1"/>
            <rFont val="Arial"/>
            <family val="2"/>
          </rPr>
          <t>======
ID#AAAAJjBBS8E
Alexander Perea Mena    (2020-05-14 21:59:44)
Meta: Cantidad programada o valor objetivo que espera alcanzar un indicador en un periodo específico</t>
        </r>
      </text>
    </comment>
    <comment ref="T13" authorId="0" shapeId="0">
      <text>
        <r>
          <rPr>
            <sz val="11"/>
            <color theme="1"/>
            <rFont val="Arial"/>
            <family val="2"/>
          </rPr>
          <t>======
ID#AAAAJjBBTCQ
Alexander Perea Mena    (2020-05-14 21:59:45)
Tipo de indicador: De acuerdo a la tipología de los indicadores: Eficacia, Eficiencia, Efectividad.</t>
        </r>
      </text>
    </comment>
    <comment ref="C16" authorId="0" shapeId="0">
      <text>
        <r>
          <rPr>
            <sz val="11"/>
            <color theme="1"/>
            <rFont val="Arial"/>
            <family val="2"/>
          </rPr>
          <t>======
ID#AAAAJjBBS6w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ID#AAAAJjBBTBo
Alexander Perea Mena    (2020-05-14 21:59:45)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ID#AAAAJjBBTCU
Alexander Perea Mena    (2020-05-14 21:59:45)
Frecuencia: Frecuencia con la cual se recolecta la información de avances y a partir de la cual se realiza el reporte de avance</t>
        </r>
      </text>
    </comment>
    <comment ref="T20" authorId="0" shapeId="0">
      <text>
        <r>
          <rPr>
            <sz val="11"/>
            <color theme="1"/>
            <rFont val="Arial"/>
            <family val="2"/>
          </rPr>
          <t>======
ID#AAAAJjBBTCE
Alexander Perea Mena    (2020-05-14 21:59:45)
Unidad de Medida: Corresponde al parámetro o unidad de referencia para determinar la magnitud de medición del indicador</t>
        </r>
      </text>
    </comment>
    <comment ref="C23" authorId="0" shapeId="0">
      <text>
        <r>
          <rPr>
            <sz val="11"/>
            <color theme="1"/>
            <rFont val="Arial"/>
            <family val="2"/>
          </rPr>
          <t>======
ID#AAAAJjBBS84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ID#AAAAJjBBS_M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ID#AAAAJjBBS9g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ID#AAAAJjBBS8I
Alexander Perea Mena    (2020-05-14 21:59:44)
Forma de Calculo: Identificación de la expresión o fórmula matemática para obtener el valor cuantitativo del indicador.</t>
        </r>
      </text>
    </comment>
    <comment ref="C28" authorId="0" shapeId="0">
      <text>
        <r>
          <rPr>
            <sz val="11"/>
            <color theme="1"/>
            <rFont val="Arial"/>
            <family val="2"/>
          </rPr>
          <t>======
ID#AAAAJjBBTA0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ID#AAAAJjBBTB8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ID#AAAAJjBBS70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ID#AAAAJjBBS7c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ID#AAAAJjBBS_4
Carolina Duque P.    (2020-05-14 21:59:44)
Mejorable: Amarillo como mejorable cuando se presenta un leve rezago en el alcance de la meta</t>
        </r>
      </text>
    </comment>
    <comment ref="X30" authorId="0" shapeId="0">
      <text>
        <r>
          <rPr>
            <sz val="11"/>
            <color theme="1"/>
            <rFont val="Arial"/>
            <family val="2"/>
          </rPr>
          <t>======
ID#AAAAJjBBS-E
Carolina Duque P.    (2020-05-14 21:59:44)
Apropiado: Verde como apropiado cuando el resultado del indicador es igual o superior la meta establecida</t>
        </r>
      </text>
    </comment>
    <comment ref="C35" authorId="0" shapeId="0">
      <text>
        <r>
          <rPr>
            <sz val="11"/>
            <color theme="1"/>
            <rFont val="Arial"/>
            <family val="2"/>
          </rPr>
          <t>======
ID#AAAAJjBBS94
Natalia Norato Mora    (2020-05-14 21:59:44)
Mensual
trimestral
semetral:</t>
        </r>
      </text>
    </comment>
    <comment ref="H35" authorId="0" shapeId="0">
      <text>
        <r>
          <rPr>
            <sz val="11"/>
            <color theme="1"/>
            <rFont val="Arial"/>
            <family val="2"/>
          </rPr>
          <t>======
ID#AAAAJjBBTBs
Alexander Perea Mena    (2020-05-14 21:59:45)
Variable 1: Numerador, registrar el nombre del numerador de la formula del indicador.</t>
        </r>
      </text>
    </comment>
    <comment ref="I35" authorId="0" shapeId="0">
      <text>
        <r>
          <rPr>
            <sz val="11"/>
            <color theme="1"/>
            <rFont val="Arial"/>
            <family val="2"/>
          </rPr>
          <t>======
ID#AAAAJjBBS9s
Alexander Perea Mena    (2020-05-14 21:59:44)
Variable 1: Numerador, registrar el nombre del numerador de la formula del indicador.</t>
        </r>
      </text>
    </comment>
    <comment ref="J35" authorId="0" shapeId="0">
      <text>
        <r>
          <rPr>
            <sz val="11"/>
            <color theme="1"/>
            <rFont val="Arial"/>
            <family val="2"/>
          </rPr>
          <t>======
ID#AAAAJjBBS_A
Reultado    (2020-05-14 21:59:44)
Producto de la operación</t>
        </r>
      </text>
    </comment>
    <comment ref="K35" authorId="0" shapeId="0">
      <text>
        <r>
          <rPr>
            <sz val="11"/>
            <color theme="1"/>
            <rFont val="Arial"/>
            <family val="2"/>
          </rPr>
          <t>======
ID#AAAAJjBBS7E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text>
        <r>
          <rPr>
            <sz val="11"/>
            <color theme="1"/>
            <rFont val="Arial"/>
            <family val="2"/>
          </rPr>
          <t>======
ID#AAAAJjBBTCo
Acción de mejora    (2020-05-14 21:59:45)
Identificar las acciones de mejora a aplicar encaminadas a subsanar los eventos que impidan la consecución del objetivo del indicador o el cumplimiento de las metas establecidas</t>
        </r>
      </text>
    </comment>
  </commentList>
</comments>
</file>

<file path=xl/comments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0.xml><?xml version="1.0" encoding="utf-8"?>
<comments xmlns="http://schemas.openxmlformats.org/spreadsheetml/2006/main">
  <authors>
    <author/>
  </authors>
  <commentList>
    <comment ref="C10" authorId="0" shapeId="0">
      <text>
        <r>
          <rPr>
            <sz val="11"/>
            <color theme="1"/>
            <rFont val="Arial"/>
            <family val="2"/>
          </rPr>
          <t>======
ID#AAAAJjBBS74
Nombre del Indicador    (2020-05-14 21:59:44)
Debe coincidir con el indicador,  Es importante que el nombre del indicador sea claro, conciso y corto.</t>
        </r>
      </text>
    </comment>
    <comment ref="C13" authorId="0" shapeId="0">
      <text>
        <r>
          <rPr>
            <sz val="11"/>
            <color theme="1"/>
            <rFont val="Arial"/>
            <family val="2"/>
          </rPr>
          <t>======
ID#AAAAJjBBS7Y
Alexander Perea Mena    (2020-05-14 21:59:44)
Meta: Cantidad programada o valor objetivo que espera alcanzar un indicador en un periodo específico</t>
        </r>
      </text>
    </comment>
    <comment ref="T13" authorId="0" shapeId="0">
      <text>
        <r>
          <rPr>
            <sz val="11"/>
            <color theme="1"/>
            <rFont val="Arial"/>
            <family val="2"/>
          </rPr>
          <t>======
ID#AAAAJjBBS8A
Alexander Perea Mena    (2020-05-14 21:59:44)
Tipo de indicador: De acuerdo a la tipología de los indicadores: Eficacia, Eficiencia, Efectividad.</t>
        </r>
      </text>
    </comment>
    <comment ref="C16" authorId="0" shapeId="0">
      <text>
        <r>
          <rPr>
            <sz val="11"/>
            <color theme="1"/>
            <rFont val="Arial"/>
            <family val="2"/>
          </rPr>
          <t>======
ID#AAAAJjBBTBQ
Alexander Perea Mena    (2020-05-14 21:59:45)
Objetivo: Señala el para qué se establece el indicador y qué mide.</t>
        </r>
      </text>
    </comment>
    <comment ref="C18" authorId="0" shapeId="0">
      <text>
        <r>
          <rPr>
            <sz val="11"/>
            <color theme="1"/>
            <rFont val="Arial"/>
            <family val="2"/>
          </rPr>
          <t>======
ID#AAAAJjBBS-w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ID#AAAAJjBBS9c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ID#AAAAJjBBS7k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ID#AAAAJjBBS7w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ID#AAAAJjBBS6k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ID#AAAAJjBBTAE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ID#AAAAJjBBTCI
Alexander Perea Mena    (2020-05-14 21:59:45)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ID#AAAAJjBBTAs
Alexander Perea Mena    (2020-05-14 21:59:44)
Forma de Calculo: Identificación de la expresión o fórmula matemática para obtener el valor cuantitativo del indicador.</t>
        </r>
      </text>
    </comment>
    <comment ref="C28" authorId="0" shapeId="0">
      <text>
        <r>
          <rPr>
            <sz val="11"/>
            <color theme="1"/>
            <rFont val="Arial"/>
            <family val="2"/>
          </rPr>
          <t>======
ID#AAAAJjBBTCk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ID#AAAAJjBBTCA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ID#AAAAJjBBS7Q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ID#AAAAJjBBS8c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ID#AAAAJjBBS9o
Carolina Duque P.    (2020-05-14 21:59:44)
Mejorable: Amarillo como mejorable cuando se presenta un leve rezago en el alcance de la meta</t>
        </r>
      </text>
    </comment>
    <comment ref="X30" authorId="0" shapeId="0">
      <text>
        <r>
          <rPr>
            <sz val="11"/>
            <color theme="1"/>
            <rFont val="Arial"/>
            <family val="2"/>
          </rPr>
          <t>======
ID#AAAAJjBBTCY
Carolina Duque P.    (2020-05-14 21:59:45)
Apropiado: Verde como apropiado cuando el resultado del indicador es igual o superior la meta establecida</t>
        </r>
      </text>
    </comment>
    <comment ref="C35" authorId="0" shapeId="0">
      <text>
        <r>
          <rPr>
            <sz val="11"/>
            <color theme="1"/>
            <rFont val="Arial"/>
            <family val="2"/>
          </rPr>
          <t>======
ID#AAAAJjBBTBA
Natalia Norato Mora    (2020-05-14 21:59:45)
Mensual
trimestral
semetral:</t>
        </r>
      </text>
    </comment>
    <comment ref="H35" authorId="0" shapeId="0">
      <text>
        <r>
          <rPr>
            <sz val="11"/>
            <color theme="1"/>
            <rFont val="Arial"/>
            <family val="2"/>
          </rPr>
          <t>======
ID#AAAAJjBBTAk
Alexander Perea Mena    (2020-05-14 21:59:44)
Variable 1: Numerador, regitrar el nombre del numerador de la formula del indicador.</t>
        </r>
      </text>
    </comment>
    <comment ref="I35" authorId="0" shapeId="0">
      <text>
        <r>
          <rPr>
            <sz val="11"/>
            <color theme="1"/>
            <rFont val="Arial"/>
            <family val="2"/>
          </rPr>
          <t>======
ID#AAAAJjBBS6s
Alexander Perea Mena    (2020-05-14 21:59:44)
Variable 2: Denominador
regitrar el nombre del denominador de la formula del indicador.</t>
        </r>
      </text>
    </comment>
    <comment ref="J35" authorId="0" shapeId="0">
      <text>
        <r>
          <rPr>
            <sz val="11"/>
            <color theme="1"/>
            <rFont val="Arial"/>
            <family val="2"/>
          </rPr>
          <t>======
ID#AAAAJjBBS6o
Reultado    (2020-05-14 21:59:44)
Producto de la operación</t>
        </r>
      </text>
    </comment>
    <comment ref="K35" authorId="0" shapeId="0">
      <text>
        <r>
          <rPr>
            <sz val="11"/>
            <color theme="1"/>
            <rFont val="Arial"/>
            <family val="2"/>
          </rPr>
          <t>======
ID#AAAAJjBBS8o
Alexander Perea Mena    (2020-05-14 21:59:44)
Evaluación Cualitativa: Comentarios que deban tenerse en cuenta sobre el resultado del indicador, que se consideran pertinentes y que no se pueden expresar a traves de la simple 
operación matemática</t>
        </r>
      </text>
    </comment>
    <comment ref="V61" authorId="0" shapeId="0">
      <text>
        <r>
          <rPr>
            <sz val="11"/>
            <color theme="1"/>
            <rFont val="Arial"/>
            <family val="2"/>
          </rPr>
          <t>======
ID#AAAAJjBBTCM
Acción de mejora    (2020-05-14 21:59:45)
Identificar las acciones de mejora a aplicar encaminadas a subsanar los eventos que impidan la consecución del objetivo del indicador o el cumplimiento de las metas establecidas</t>
        </r>
      </text>
    </comment>
  </commentList>
</comments>
</file>

<file path=xl/comments21.xml><?xml version="1.0" encoding="utf-8"?>
<comments xmlns="http://schemas.openxmlformats.org/spreadsheetml/2006/main">
  <authors>
    <author/>
  </authors>
  <commentList>
    <comment ref="C10" authorId="0" shapeId="0">
      <text>
        <r>
          <rPr>
            <sz val="11"/>
            <color theme="1"/>
            <rFont val="Arial"/>
            <family val="2"/>
          </rPr>
          <t>======
ID#AAAAJjBBS_Q
Nombre del Indicador    (2020-05-14 21:59:44)
Debe coincidir con el indicador,  Es importante que el nombre del indicador sea claro, conciso y corto.</t>
        </r>
      </text>
    </comment>
    <comment ref="C13" authorId="0" shapeId="0">
      <text>
        <r>
          <rPr>
            <sz val="11"/>
            <color theme="1"/>
            <rFont val="Arial"/>
            <family val="2"/>
          </rPr>
          <t>======
ID#AAAAJjBBTAI
Alexander Perea Mena    (2020-05-14 21:59:44)
Meta: Cantidad programada o valor objetivo que espera alcanzar un indicador en un periodo específico</t>
        </r>
      </text>
    </comment>
    <comment ref="T13" authorId="0" shapeId="0">
      <text>
        <r>
          <rPr>
            <sz val="11"/>
            <color theme="1"/>
            <rFont val="Arial"/>
            <family val="2"/>
          </rPr>
          <t>======
ID#AAAAJjBBS9A
Alexander Perea Mena    (2020-05-14 21:59:44)
Tipo de indicador: De acuerdo a la tipología de los indicadores: Eficacia, Eficiencia, Efectividad.</t>
        </r>
      </text>
    </comment>
    <comment ref="C16" authorId="0" shapeId="0">
      <text>
        <r>
          <rPr>
            <sz val="11"/>
            <color theme="1"/>
            <rFont val="Arial"/>
            <family val="2"/>
          </rPr>
          <t>======
ID#AAAAJjBBS6I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ID#AAAAJjBBS8U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ID#AAAAJjBBS6Q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ID#AAAAJjBBS78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ID#AAAAJjBBS64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ID#AAAAJjBBS-s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ID#AAAAJjBBTAg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ID#AAAAJjBBTCs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ID#AAAAJjBBTAA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ID#AAAAJjBBS98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ID#AAAAJjBBTBY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ID#AAAAJjBBS8Y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ID#AAAAJjBBS_c
Carolina Duque P.    (2020-05-14 21:59:44)
Mejorable: Amarillo como mejorable cuando se presenta un leve rezago en el alcance de la meta</t>
        </r>
      </text>
    </comment>
    <comment ref="X30" authorId="0" shapeId="0">
      <text>
        <r>
          <rPr>
            <sz val="11"/>
            <color theme="1"/>
            <rFont val="Arial"/>
            <family val="2"/>
          </rPr>
          <t>======
ID#AAAAJjBBTCc
Carolina Duque P.    (2020-05-14 21:59:45)
Apropiado: Verde como apropiado cuando el resultado del indicador es igual o superior la meta establecida</t>
        </r>
      </text>
    </comment>
    <comment ref="C35" authorId="0" shapeId="0">
      <text>
        <r>
          <rPr>
            <sz val="11"/>
            <color theme="1"/>
            <rFont val="Arial"/>
            <family val="2"/>
          </rPr>
          <t>======
ID#AAAAJjBBS9w
Natalia Norato Mora    (2020-05-14 21:59:44)
Mensual
trimestral
semetral:</t>
        </r>
      </text>
    </comment>
    <comment ref="H35" authorId="0" shapeId="0">
      <text>
        <r>
          <rPr>
            <sz val="11"/>
            <color theme="1"/>
            <rFont val="Arial"/>
            <family val="2"/>
          </rPr>
          <t>======
ID#AAAAJjBBS-A
Alexander Perea Mena    (2020-05-14 21:59:44)
Variable 1: Numerador, regitrar el nombre del numerador de la formula del indicador.</t>
        </r>
      </text>
    </comment>
    <comment ref="I35" authorId="0" shapeId="0">
      <text>
        <r>
          <rPr>
            <sz val="11"/>
            <color theme="1"/>
            <rFont val="Arial"/>
            <family val="2"/>
          </rPr>
          <t>======
ID#AAAAJjBBS7s
Alexander Perea Mena    (2020-05-14 21:59:44)
Variable 2: Denominador
regitrar el nombre del denominador de la formula del indicador.</t>
        </r>
      </text>
    </comment>
    <comment ref="J35" authorId="0" shapeId="0">
      <text>
        <r>
          <rPr>
            <sz val="11"/>
            <color theme="1"/>
            <rFont val="Arial"/>
            <family val="2"/>
          </rPr>
          <t>======
ID#AAAAJjBBS90
Reultado    (2020-05-14 21:59:44)
Producto de la operación</t>
        </r>
      </text>
    </comment>
    <comment ref="K35" authorId="0" shapeId="0">
      <text>
        <r>
          <rPr>
            <sz val="11"/>
            <color theme="1"/>
            <rFont val="Arial"/>
            <family val="2"/>
          </rPr>
          <t>======
ID#AAAAJjBBS_U
Alexander Perea Mena    (2020-05-14 21:59:44)
Evaluación Cualitativa: Comentarios que deban tenerse en cuenta sobre el resultado del indicador, que se consideran pertinentes y que no se pueden expresar a traves de la simple 
operación matemática</t>
        </r>
      </text>
    </comment>
    <comment ref="V54" authorId="0" shapeId="0">
      <text>
        <r>
          <rPr>
            <sz val="11"/>
            <color theme="1"/>
            <rFont val="Arial"/>
            <family val="2"/>
          </rPr>
          <t>======
ID#AAAAJjBBTAM
Acción de mejora    (2020-05-14 21:59:44)
Identificar las acciones de mejora a aplicar encaminadas a subsanar los eventos que impidan la consecución del objetivo del indicador o el cumplimiento de las metas establecidas</t>
        </r>
      </text>
    </comment>
  </commentList>
</comments>
</file>

<file path=xl/comments22.xml><?xml version="1.0" encoding="utf-8"?>
<comments xmlns="http://schemas.openxmlformats.org/spreadsheetml/2006/main">
  <authors>
    <author/>
  </authors>
  <commentList>
    <comment ref="C10" authorId="0" shapeId="0">
      <text>
        <r>
          <rPr>
            <sz val="11"/>
            <color theme="1"/>
            <rFont val="Arial"/>
            <family val="2"/>
          </rPr>
          <t>======
ID#AAAAJxeFSOI
Nombre del Indicador    (2020-05-14 21:59:44)
Debe coincidir con el indicador,  Es importante que el nombre del indicador sea claro, conciso y corto.</t>
        </r>
      </text>
    </comment>
    <comment ref="C13" authorId="0" shapeId="0">
      <text>
        <r>
          <rPr>
            <sz val="11"/>
            <color theme="1"/>
            <rFont val="Arial"/>
            <family val="2"/>
          </rPr>
          <t>======
ID#AAAAJxeFSO8
Alexander Perea Mena    (2020-05-14 21:59:44)
Meta: Cantidad programada o valor objetivo que espera alcanzar un indicador en un periodo específico</t>
        </r>
      </text>
    </comment>
    <comment ref="T13" authorId="0" shapeId="0">
      <text>
        <r>
          <rPr>
            <sz val="11"/>
            <color theme="1"/>
            <rFont val="Arial"/>
            <family val="2"/>
          </rPr>
          <t>======
ID#AAAAJxeFSOQ
Alexander Perea Mena    (2020-05-14 21:59:44)
Tipo de indicador: De acuerdo a la tipología de los indicadores: Eficacia, Eficiencia, Efectividad.</t>
        </r>
      </text>
    </comment>
    <comment ref="C16" authorId="0" shapeId="0">
      <text>
        <r>
          <rPr>
            <sz val="11"/>
            <color theme="1"/>
            <rFont val="Arial"/>
            <family val="2"/>
          </rPr>
          <t>======
ID#AAAAJxeFSO4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ID#AAAAJxeFSOY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ID#AAAAJxeFSPI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ID#AAAAJxeFSPA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ID#AAAAJxeFSPE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ID#AAAAJxeFSOc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ID#AAAAJxeFSN4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ID#AAAAJxeFSOo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ID#AAAAJxeFSOk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ID#AAAAJxeFSOs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ID#AAAAJxeFSOE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ID#AAAAJxeFSOU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ID#AAAAJxeFSOM
Carolina Duque P.    (2020-05-14 21:59:44)
Mejorable: Amarillo como mejorable cuando se presenta un leve rezago en el alcance de la meta</t>
        </r>
      </text>
    </comment>
    <comment ref="X30" authorId="0" shapeId="0">
      <text>
        <r>
          <rPr>
            <sz val="11"/>
            <color theme="1"/>
            <rFont val="Arial"/>
            <family val="2"/>
          </rPr>
          <t>======
ID#AAAAJxeFSNs
Carolina Duque P.    (2020-05-14 21:59:45)
Apropiado: Verde como apropiado cuando el resultado del indicador es igual o superior la meta establecida</t>
        </r>
      </text>
    </comment>
    <comment ref="C35" authorId="0" shapeId="0">
      <text>
        <r>
          <rPr>
            <sz val="11"/>
            <color theme="1"/>
            <rFont val="Arial"/>
            <family val="2"/>
          </rPr>
          <t>======
ID#AAAAJxeFSOA
Natalia Norato Mora    (2020-05-14 21:59:44)
Mensual
trimestral
semetral:</t>
        </r>
      </text>
    </comment>
    <comment ref="H35" authorId="0" shapeId="0">
      <text>
        <r>
          <rPr>
            <sz val="11"/>
            <color theme="1"/>
            <rFont val="Arial"/>
            <family val="2"/>
          </rPr>
          <t>======
ID#AAAAJxeFSN8
Alexander Perea Mena    (2020-05-14 21:59:44)
Variable 1: Numerador, regitrar el nombre del numerador de la formula del indicador.</t>
        </r>
      </text>
    </comment>
    <comment ref="I35" authorId="0" shapeId="0">
      <text>
        <r>
          <rPr>
            <sz val="11"/>
            <color theme="1"/>
            <rFont val="Arial"/>
            <family val="2"/>
          </rPr>
          <t>======
ID#AAAAJxeFSOg
Alexander Perea Mena    (2020-05-14 21:59:44)
Variable 2: Denominador
regitrar el nombre del denominador de la formula del indicador.</t>
        </r>
      </text>
    </comment>
    <comment ref="J35" authorId="0" shapeId="0">
      <text>
        <r>
          <rPr>
            <sz val="11"/>
            <color theme="1"/>
            <rFont val="Arial"/>
            <family val="2"/>
          </rPr>
          <t>======
ID#AAAAJxeFSO0
Reultado    (2020-05-14 21:59:44)
Producto de la operación</t>
        </r>
      </text>
    </comment>
    <comment ref="K35" authorId="0" shapeId="0">
      <text>
        <r>
          <rPr>
            <sz val="11"/>
            <color theme="1"/>
            <rFont val="Arial"/>
            <family val="2"/>
          </rPr>
          <t>======
ID#AAAAJxeFSOw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text>
        <r>
          <rPr>
            <sz val="11"/>
            <color theme="1"/>
            <rFont val="Arial"/>
            <family val="2"/>
          </rPr>
          <t>======
ID#AAAAJxeFSN0
Acción de mejora    (2020-05-14 21:59:44)
Identificar las acciones de mejora a aplicar encaminadas a subsanar los eventos que impidan la consecución del objetivo del indicador o el cumplimiento de las metas establecidas</t>
        </r>
      </text>
    </comment>
  </commentList>
</comments>
</file>

<file path=xl/comments2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AF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AF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W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AF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AF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AF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AP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W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AF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AM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T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AF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AF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AN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AF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AN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AV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BA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AF35" authorId="2" shapeId="0">
      <text>
        <r>
          <rPr>
            <b/>
            <sz val="9"/>
            <color indexed="81"/>
            <rFont val="Tahoma"/>
            <family val="2"/>
          </rPr>
          <t>Mensual
trimestral
semetral:</t>
        </r>
        <r>
          <rPr>
            <sz val="9"/>
            <color indexed="81"/>
            <rFont val="Tahoma"/>
            <family val="2"/>
          </rPr>
          <t xml:space="preserve">
</t>
        </r>
      </text>
    </comment>
    <comment ref="AK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AL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AM35" authorId="0" shapeId="0">
      <text>
        <r>
          <rPr>
            <b/>
            <sz val="9"/>
            <color indexed="81"/>
            <rFont val="Tahoma"/>
            <family val="2"/>
          </rPr>
          <t>Reultado:</t>
        </r>
        <r>
          <rPr>
            <sz val="9"/>
            <color indexed="81"/>
            <rFont val="Tahoma"/>
            <family val="2"/>
          </rPr>
          <t xml:space="preserve">
 Producto de la operación </t>
        </r>
      </text>
    </comment>
    <comment ref="AN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AY4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6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List>
</comments>
</file>

<file path=xl/comments3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7" authorId="2" shapeId="0">
      <text>
        <r>
          <rPr>
            <b/>
            <sz val="9"/>
            <color indexed="81"/>
            <rFont val="Tahoma"/>
            <family val="2"/>
          </rPr>
          <t>Mensual
trimestral
semestral:</t>
        </r>
        <r>
          <rPr>
            <sz val="9"/>
            <color indexed="81"/>
            <rFont val="Tahoma"/>
            <family val="2"/>
          </rPr>
          <t xml:space="preserve">
</t>
        </r>
      </text>
    </comment>
    <comment ref="H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7" authorId="0" shapeId="0">
      <text>
        <r>
          <rPr>
            <b/>
            <sz val="9"/>
            <color indexed="81"/>
            <rFont val="Tahoma"/>
            <family val="2"/>
          </rPr>
          <t>Resultado:</t>
        </r>
        <r>
          <rPr>
            <sz val="9"/>
            <color indexed="81"/>
            <rFont val="Tahoma"/>
            <family val="2"/>
          </rPr>
          <t xml:space="preserve">
 Producto de la operación </t>
        </r>
      </text>
    </comment>
    <comment ref="K37"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4.xml><?xml version="1.0" encoding="utf-8"?>
<comments xmlns="http://schemas.openxmlformats.org/spreadsheetml/2006/main">
  <authors>
    <author>Alexander Perea Mena</author>
    <author>Carolina Duque P.</author>
    <author>Natalia Norato Mora</author>
    <author>Martha Rodriguez</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4" authorId="3" shapeId="0">
      <text>
        <r>
          <rPr>
            <b/>
            <sz val="9"/>
            <color indexed="81"/>
            <rFont val="Tahoma"/>
            <family val="2"/>
          </rPr>
          <t>Martha Rodriguez:</t>
        </r>
        <r>
          <rPr>
            <sz val="9"/>
            <color indexed="81"/>
            <rFont val="Tahoma"/>
            <family val="2"/>
          </rPr>
          <t xml:space="preserve">
en el 2019 se media trimestral</t>
        </r>
      </text>
    </comment>
  </commentList>
</comments>
</file>

<file path=xl/comments4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authors>
    <author>Ana Milena Cely Saidiza</author>
    <author>Alexander Perea Mena</author>
    <author>Natalia Norato Mora</author>
  </authors>
  <commentList>
    <comment ref="H3" authorId="0" shapeId="0">
      <text>
        <r>
          <rPr>
            <b/>
            <sz val="9"/>
            <color indexed="81"/>
            <rFont val="Tahoma"/>
            <family val="2"/>
          </rPr>
          <t>Ana Milena Cely Saidiza:</t>
        </r>
        <r>
          <rPr>
            <sz val="9"/>
            <color indexed="81"/>
            <rFont val="Tahoma"/>
            <family val="2"/>
          </rPr>
          <t xml:space="preserve">
¿Cuál sería la decodificiación? </t>
        </r>
      </text>
    </comment>
    <comment ref="C10" authorId="1"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1"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3" authorId="1"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1" shapeId="0">
      <text>
        <r>
          <rPr>
            <b/>
            <sz val="9"/>
            <color indexed="81"/>
            <rFont val="Tahoma"/>
            <family val="2"/>
          </rPr>
          <t>Objetivo:</t>
        </r>
        <r>
          <rPr>
            <sz val="9"/>
            <color indexed="81"/>
            <rFont val="Tahoma"/>
            <family val="2"/>
          </rPr>
          <t xml:space="preserve"> Señala el para qué se establece el indicador y qué mide.
</t>
        </r>
      </text>
    </comment>
    <comment ref="C18" authorId="1"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1"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1"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20" authorId="1"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1"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1"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3" authorId="1"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1"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1"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1"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6" authorId="2" shapeId="0">
      <text>
        <r>
          <rPr>
            <b/>
            <sz val="9"/>
            <color indexed="81"/>
            <rFont val="Tahoma"/>
            <family val="2"/>
          </rPr>
          <t>Mensual
trimestral
semetral:</t>
        </r>
        <r>
          <rPr>
            <sz val="9"/>
            <color indexed="81"/>
            <rFont val="Tahoma"/>
            <family val="2"/>
          </rPr>
          <t xml:space="preserve">
</t>
        </r>
      </text>
    </comment>
    <comment ref="H36" authorId="1"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1"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1" shapeId="0">
      <text>
        <r>
          <rPr>
            <b/>
            <sz val="9"/>
            <color indexed="81"/>
            <rFont val="Tahoma"/>
            <family val="2"/>
          </rPr>
          <t>Reultado:</t>
        </r>
        <r>
          <rPr>
            <sz val="9"/>
            <color indexed="81"/>
            <rFont val="Tahoma"/>
            <family val="2"/>
          </rPr>
          <t xml:space="preserve">
 Producto de la operación </t>
        </r>
      </text>
    </comment>
    <comment ref="K36" authorId="1"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62" authorId="1"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1.xml><?xml version="1.0" encoding="utf-8"?>
<comments xmlns="http://schemas.openxmlformats.org/spreadsheetml/2006/main">
  <authors>
    <author>Alexander Perea Mena</author>
    <author>Carolina Duque P.</author>
    <author>Natalia Norato Mora</author>
  </authors>
  <commentList>
    <comment ref="AF7"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AG7"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AH7" authorId="0" shapeId="0">
      <text>
        <r>
          <rPr>
            <b/>
            <sz val="9"/>
            <color indexed="81"/>
            <rFont val="Tahoma"/>
            <family val="2"/>
          </rPr>
          <t>Reultado:</t>
        </r>
        <r>
          <rPr>
            <sz val="9"/>
            <color indexed="81"/>
            <rFont val="Tahoma"/>
            <family val="2"/>
          </rPr>
          <t xml:space="preserve">
 Producto de la operación </t>
        </r>
      </text>
    </commen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3.xml><?xml version="1.0" encoding="utf-8"?>
<comments xmlns="http://schemas.openxmlformats.org/spreadsheetml/2006/main">
  <authors>
    <author>Natalia Norato Mora</author>
    <author>Alexander Perea Mena</author>
    <author>Carolina Duque P.</author>
  </authors>
  <commentList>
    <comment ref="AF2" authorId="0" shapeId="0">
      <text>
        <r>
          <rPr>
            <b/>
            <sz val="9"/>
            <color indexed="81"/>
            <rFont val="Tahoma"/>
            <family val="2"/>
          </rPr>
          <t>Mensual
trimestral
semetral:</t>
        </r>
        <r>
          <rPr>
            <sz val="9"/>
            <color indexed="81"/>
            <rFont val="Tahoma"/>
            <family val="2"/>
          </rPr>
          <t xml:space="preserve">
</t>
        </r>
      </text>
    </comment>
    <comment ref="AG2" authorId="1"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AH2" authorId="1" shapeId="0">
      <text>
        <r>
          <rPr>
            <b/>
            <sz val="9"/>
            <color indexed="81"/>
            <rFont val="Tahoma"/>
            <family val="2"/>
          </rPr>
          <t>Variable 2: Denominador</t>
        </r>
        <r>
          <rPr>
            <sz val="9"/>
            <color indexed="81"/>
            <rFont val="Tahoma"/>
            <family val="2"/>
          </rPr>
          <t xml:space="preserve">
regitrar el nombre del denominador de la formula del indicador.   
</t>
        </r>
      </text>
    </comment>
    <comment ref="AI2" authorId="1" shapeId="0">
      <text>
        <r>
          <rPr>
            <b/>
            <sz val="9"/>
            <color indexed="81"/>
            <rFont val="Tahoma"/>
            <family val="2"/>
          </rPr>
          <t>Reultado:</t>
        </r>
        <r>
          <rPr>
            <sz val="9"/>
            <color indexed="81"/>
            <rFont val="Tahoma"/>
            <family val="2"/>
          </rPr>
          <t xml:space="preserve">
 Producto de la operación </t>
        </r>
      </text>
    </comment>
    <comment ref="C10" authorId="1"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1"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1"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1" shapeId="0">
      <text>
        <r>
          <rPr>
            <b/>
            <sz val="9"/>
            <color indexed="81"/>
            <rFont val="Tahoma"/>
            <family val="2"/>
          </rPr>
          <t>Objetivo:</t>
        </r>
        <r>
          <rPr>
            <sz val="9"/>
            <color indexed="81"/>
            <rFont val="Tahoma"/>
            <family val="2"/>
          </rPr>
          <t xml:space="preserve"> Señala el para qué se establece el indicador y qué mide.
</t>
        </r>
      </text>
    </comment>
    <comment ref="C18" authorId="1"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1"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1"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1"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1"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S23" authorId="1"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1"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1"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M28" authorId="1"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2"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M30" authorId="2"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U30" authorId="2"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Z30" authorId="2"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J35" authorId="1"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K35" authorId="1" shapeId="0">
      <text>
        <r>
          <rPr>
            <b/>
            <sz val="9"/>
            <color indexed="81"/>
            <rFont val="Tahoma"/>
            <family val="2"/>
          </rPr>
          <t>Variable 2: Denominador</t>
        </r>
        <r>
          <rPr>
            <sz val="9"/>
            <color indexed="81"/>
            <rFont val="Tahoma"/>
            <family val="2"/>
          </rPr>
          <t xml:space="preserve">
regitrar el nombre del denominador de la formula del indicador.   
</t>
        </r>
      </text>
    </comment>
    <comment ref="L35" authorId="1" shapeId="0">
      <text>
        <r>
          <rPr>
            <b/>
            <sz val="9"/>
            <color indexed="81"/>
            <rFont val="Tahoma"/>
            <family val="2"/>
          </rPr>
          <t>Reultado:</t>
        </r>
        <r>
          <rPr>
            <sz val="9"/>
            <color indexed="81"/>
            <rFont val="Tahoma"/>
            <family val="2"/>
          </rPr>
          <t xml:space="preserve">
 Producto de la operación </t>
        </r>
      </text>
    </comment>
    <comment ref="M35" authorId="1"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X74" authorId="1"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authors>
    <author>Alexander Perea Mena</author>
    <author>Jose Fernando Franco Buitrago</author>
    <author>Natalia Norato Mora</author>
  </authors>
  <commentList>
    <comment ref="C9"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2"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text>
        <r>
          <rPr>
            <b/>
            <sz val="9"/>
            <color indexed="81"/>
            <rFont val="Tahoma"/>
            <family val="2"/>
          </rPr>
          <t>Objetivo:</t>
        </r>
        <r>
          <rPr>
            <sz val="9"/>
            <color indexed="81"/>
            <rFont val="Tahoma"/>
            <family val="2"/>
          </rPr>
          <t xml:space="preserve"> Señala el para qué se establece el indicador y qué mide.
</t>
        </r>
      </text>
    </comment>
    <comment ref="C17"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I17" authorId="1" shapeId="0">
      <text>
        <r>
          <rPr>
            <b/>
            <sz val="9"/>
            <color indexed="81"/>
            <rFont val="Tahoma"/>
            <family val="2"/>
          </rPr>
          <t>Jose Fernando Franco Buitrago:</t>
        </r>
        <r>
          <rPr>
            <sz val="9"/>
            <color indexed="81"/>
            <rFont val="Tahoma"/>
            <family val="2"/>
          </rPr>
          <t xml:space="preserve">
el indicador pretende medir el alcance de las actividades formuladas en el plan de acción de Responsabilidad Social en terminos de nivel de involucramiento de grupos de valor</t>
        </r>
      </text>
    </comment>
    <comment ref="C19"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19"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2"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authors>
    <author>Alexander Perea Mena</author>
    <author>Natalia Norato Mora</author>
  </authors>
  <commentList>
    <comment ref="C9"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2"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text>
        <r>
          <rPr>
            <b/>
            <sz val="9"/>
            <color indexed="81"/>
            <rFont val="Tahoma"/>
            <family val="2"/>
          </rPr>
          <t>Objetivo:</t>
        </r>
        <r>
          <rPr>
            <sz val="9"/>
            <color indexed="81"/>
            <rFont val="Tahoma"/>
            <family val="2"/>
          </rPr>
          <t xml:space="preserve"> Señala el para qué se establece el indicador y qué mide.
</t>
        </r>
      </text>
    </comment>
    <comment ref="C17"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19"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2"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5" authorId="1"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<sst xmlns="http://schemas.openxmlformats.org/spreadsheetml/2006/main" count="6312" uniqueCount="1592">
  <si>
    <t>FORMATO INDICADOR DE GESTIÓN</t>
  </si>
  <si>
    <t>CÓDIGO: DESI-FM-007</t>
  </si>
  <si>
    <t>PROCESO:</t>
  </si>
  <si>
    <t>NOMBRE DEL INDICADOR:</t>
  </si>
  <si>
    <t xml:space="preserve">CÓDIGO </t>
  </si>
  <si>
    <t xml:space="preserve"> VERSIÓN:</t>
  </si>
  <si>
    <t>APIC-IND-001</t>
  </si>
  <si>
    <t>META:</t>
  </si>
  <si>
    <t>MANTENER EN UN 0% LAS PQRSFD CON TÉRMINOS DE 10 DÍAS HÁBILES RESPONDIDAS FUERA DE TÉRMINOS LEGALES</t>
  </si>
  <si>
    <t xml:space="preserve">TIPO DE INDICADOR: </t>
  </si>
  <si>
    <t>EFICACIA</t>
  </si>
  <si>
    <t xml:space="preserve">OBJETIVO: </t>
  </si>
  <si>
    <t xml:space="preserve">DESCRICIÓN </t>
  </si>
  <si>
    <r>
      <rPr>
        <b/>
        <sz val="11"/>
        <rFont val="Arial"/>
        <family val="2"/>
      </rPr>
      <t>Fecha de Actualización:</t>
    </r>
    <r>
      <rPr>
        <sz val="11"/>
        <rFont val="Arial"/>
        <family val="2"/>
      </rPr>
      <t xml:space="preserve"> </t>
    </r>
  </si>
  <si>
    <t>Frecuencia:</t>
  </si>
  <si>
    <t>Unidad de Medida:</t>
  </si>
  <si>
    <t xml:space="preserve">TRIMESTRAL </t>
  </si>
  <si>
    <t>PORCENTAJE</t>
  </si>
  <si>
    <t>Fuente de Información:</t>
  </si>
  <si>
    <t>Proceso(s) generador(es)  de la información:</t>
  </si>
  <si>
    <t xml:space="preserve">Responsable del Indicador: </t>
  </si>
  <si>
    <t xml:space="preserve">Forma de Cálculo: </t>
  </si>
  <si>
    <t>(N. de peticiones con término de respuesta de 10 días hábiles respondidas fuera de términos/ No. de PQRSFD con término de respuesta de 10 días hábiles en el periodo) * 100</t>
  </si>
  <si>
    <t>LINEA BASE</t>
  </si>
  <si>
    <t>SENTIDO DEL INDICADOR</t>
  </si>
  <si>
    <t>Ascendente</t>
  </si>
  <si>
    <t>constante o Independiente</t>
  </si>
  <si>
    <t xml:space="preserve"> Descendente</t>
  </si>
  <si>
    <t>X</t>
  </si>
  <si>
    <t>CUADRO DE SEGUIMIENTO</t>
  </si>
  <si>
    <t>PERIODO DE MEDICIÓN</t>
  </si>
  <si>
    <t>N. de peticiones con respuesta fuera de términos</t>
  </si>
  <si>
    <t>No. de peticiones en el periodo</t>
  </si>
  <si>
    <t>RESULTADO</t>
  </si>
  <si>
    <t xml:space="preserve">EVALUACIÓN CUALITATIVA </t>
  </si>
  <si>
    <t>TOTAL</t>
  </si>
  <si>
    <t>REPRESENTACIÓN GRÁFICA</t>
  </si>
  <si>
    <t>RESULTADOS
VIGENCIA ANTERIOR</t>
  </si>
  <si>
    <t xml:space="preserve">RESULTADOS 
VIGENCIA ACTUAL </t>
  </si>
  <si>
    <t>ANÁLISIS DE LA DESVIACIÓN</t>
  </si>
  <si>
    <t>ACCIÓN DE MEJORA</t>
  </si>
  <si>
    <t>MANTENER EN UN 0% LAS PQRSFD CON TÉRMINOS DE 15 DÍAS HÁBILES RESPONDIDAS FUERA DE TÉRMINOS LEGALES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</si>
  <si>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</si>
  <si>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(N. de peticiones con término de respuesta de 15 días hábiles respondidas fuera de términos/ No. de PQRSFD con término de respuesta de 15 días hábiles en el periodo) * 100</t>
  </si>
  <si>
    <t>MANTENER EN UN 0% LAS PQRSFD CON TÉRMINOS DE 30 DÍAS HÁBILES RESPONDIDAS FUERA DE TÉRMINOS LEGALES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</si>
  <si>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30 días hábiles.</t>
  </si>
  <si>
    <t>(N. de peticiones con término de respuesta de 30 días hábiles respondidas fuera de términos/ No. de PQRSFD con término de respuesta de 30 días hábiles en el periodo) * 100</t>
  </si>
  <si>
    <t>CLARIDAD DE LAS RESPUESTAS A PQRSFD CIUDADANAS</t>
  </si>
  <si>
    <t>APIC-IND-002</t>
  </si>
  <si>
    <t>Alcanzar el 75% de satisfacción de los ciudadanos y partes interesadas, en cuanto a la claridad de las respuestas en el trámite de PQRSFD.</t>
  </si>
  <si>
    <t>EFECTIVIDAD</t>
  </si>
  <si>
    <t>Medir la satisfacción de los ciudadanos y partes interesadas, frente a la claridad de las respuestas a las PQRSFD, con el fin de implementar acciones de mejoramiento en la gestión de la Entidad.</t>
  </si>
  <si>
    <t>(Σ de las respuestas con calificación "Bueno" y "Excelente" / Total de respuestas ciudadanas)</t>
  </si>
  <si>
    <t>APIC-IND-003</t>
  </si>
  <si>
    <t xml:space="preserve">EFICACIA </t>
  </si>
  <si>
    <t>ESTRATEGIA Y GOBIERNO DE TI</t>
  </si>
  <si>
    <t>CUMPLIMIENTO DE LAS ACCIONES DEL PLAN ESTRATÉGICO DE TECNOLOGÍAS DE LA INFORMACIÓN</t>
  </si>
  <si>
    <t>EGTI-IND-001</t>
  </si>
  <si>
    <t>Realizar seguimiento al cumplimiento de las actividades propuestas en el Plan Estratégico de Tecnologías de la Información, de conformidad con los cronogramas propuestos.</t>
  </si>
  <si>
    <t>El indicador permite realizar un comparativo entre el número de actividades programadas para dar cumplimiento con el Plan Estratégico de Tecnologías de la Información, frente al número de actividades ejecutadas en una determinada vigencia.</t>
  </si>
  <si>
    <t>(N. de actividades ejecutadas / N. de actividades programadas ) *100</t>
  </si>
  <si>
    <t>EFICIENCIA</t>
  </si>
  <si>
    <t>Trimestral</t>
  </si>
  <si>
    <t>VARIABLE 1</t>
  </si>
  <si>
    <t>VARIABLE 2</t>
  </si>
  <si>
    <t>Trimestre I</t>
  </si>
  <si>
    <t>Trimestre II</t>
  </si>
  <si>
    <t>Trimestre III</t>
  </si>
  <si>
    <t>Trimestre IV</t>
  </si>
  <si>
    <t>Porcentaje</t>
  </si>
  <si>
    <t xml:space="preserve">Incluir la gráfica de barra acorde con el indicador que contenga minimo las variables propias de la medicón y el resultado  </t>
  </si>
  <si>
    <t>APIC</t>
  </si>
  <si>
    <t>El indicador pretende medir las actividades ejecutadas del Plan de acción de Responsabilidad Social, dirigidas a las partes interesadas en el periodo.</t>
  </si>
  <si>
    <t>APIC-IND-005</t>
  </si>
  <si>
    <t>Integrar a las partes interesadas de la entidad en el desarrollo de las actividades de responsabilidad social.</t>
  </si>
  <si>
    <t>DESI-IND-001</t>
  </si>
  <si>
    <t>Direccionamiento Estratégico e Innovación</t>
  </si>
  <si>
    <t>Jefe Oficina Asesora de Planeación</t>
  </si>
  <si>
    <t>DIRECCIONAMIENTO ESTRATÉGICO E INNOVACIÓN</t>
  </si>
  <si>
    <t>#</t>
  </si>
  <si>
    <t>NOMBRE DEL INDICADOR</t>
  </si>
  <si>
    <t>VERSIÓN</t>
  </si>
  <si>
    <t>ATENCIÓN A PARTES INTERESADAS Y COMUNICACIONES</t>
  </si>
  <si>
    <t xml:space="preserve">EICACIA </t>
  </si>
  <si>
    <t xml:space="preserve">EFECTIVIDAD </t>
  </si>
  <si>
    <t>Publicar todos los productos generados y reportados en este indicador. Por otro lado, los productos deberán realizarse conforme a lo pactado enel acta de concertación con la jefe de la OAP.</t>
  </si>
  <si>
    <t>N.A</t>
  </si>
  <si>
    <t>(Número de productos entregados en los términos de tiempos establecidos / Número de productos definidos para el periodo)</t>
  </si>
  <si>
    <t xml:space="preserve">Lista de productos establecidos para el periodo con tiempos de entrega </t>
  </si>
  <si>
    <t xml:space="preserve">El indicador pretende medir el porcentaje de cumplimiento en la entrega de los productos de Direccionamiento Estratégico, teniendo en cuenta las principales temáticas identificadas por los responsables del proceso. Este seguimiento permite realizar control a la elaboración de los productos de los temas estratégicos de la OAP, evitando el incumplimiento de las fechas establecidas; comienza con la identificación de los productos para el periodo y las fechas de entrega establecida y termina en la elaboración de los productos, la generación de la evidencias y el reporte de la información. </t>
  </si>
  <si>
    <t>Realizar seguimiento al nivel porcentual de cumplimiento en la elaboración de los productos de Direccionamiento Estratégico que sean competencia de la Oficina Asesora de Planeación durante el periodo y en los tiempos establecidos.</t>
  </si>
  <si>
    <t>LOGRAR UN NIVEL DE CUMPLIMIENTO DEL 90%  DE LOS  PRODUCTOS DE DIRECCIONAMIENTO ESTRATÉGICO ESTABLECIDOS PARA EL PERIODO</t>
  </si>
  <si>
    <t xml:space="preserve"> (N. de actividades ejecutadas / N. de actividades programadas ) *100</t>
  </si>
  <si>
    <t>El indicador permite realizar un comparativo entre el número de actividades programadas para dar cumplimiento con el Plan que busca fomentar el uso y apropiación de las herramientas tecnológicas de entidad, frente al número de actividades ejecutadas en una determinada vigencia.</t>
  </si>
  <si>
    <t>Realizar seguimiento al  cumplimiento de las actividades que buscan fomentar el uso y apropiación de las herramientas tecnológicas con que cuenta la entidad.</t>
  </si>
  <si>
    <t>Cumplir con el 80% de las actividades propuestas para fomentar el uso y apropiación de las herramientas tecnológicas de la entidad.</t>
  </si>
  <si>
    <t>EGTI-IND-002</t>
  </si>
  <si>
    <t>CUMPLIMIENTO  DE LAS ACTIVIDADES  PARA FOMENTAR EL USO Y APROPIACIÓN DE LAS HERRAMIENTAS TECNOLÓGICAS DE LA ENTIDAD.</t>
  </si>
  <si>
    <t>PPMQ-IND-001</t>
  </si>
  <si>
    <t>PPMQ-IND-002</t>
  </si>
  <si>
    <t>PPMQ-IND-003</t>
  </si>
  <si>
    <t>PPMQ-IND-004</t>
  </si>
  <si>
    <t>(Km carril de impacto intervenido en rehabilitación+ Km carril de impacto intervenido en mantenimiento) / (km carril de impacto programadas) * 100</t>
  </si>
  <si>
    <t>Verificar el cumplimiento de la meta de intervenciones de la malla vial programada por la Gerencia de intervención en el periodo de análisis.</t>
  </si>
  <si>
    <t>CUMPLIR CON EL 100% DE INTERVENCIÓN DE KILOMETROS CARRIL PROGRAMADOS POR LA GERENCIA DE INTERVENCIÓN  PARA EL CUMPLIMIENTO DE LA META DISTRITAL DE LA VIGENCIA</t>
  </si>
  <si>
    <t>IMVI-IND-001</t>
  </si>
  <si>
    <t>CUMPLIMIENTO DE METAS DE INTERVENCIÓN DE VIAS</t>
  </si>
  <si>
    <t xml:space="preserve">INTERVENCIÓN DE LA MALLA VIAL </t>
  </si>
  <si>
    <t>TIRI</t>
  </si>
  <si>
    <t>CIRI</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</si>
  <si>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</si>
  <si>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El presente indicador mide los tiempos de respuesta de las incidencias y requerimientos reportados mediante la mesa de ayuda con respecto a los ANS asociados. La importancia de dicha medición radica en la detección de puntos a mejorar y la satisfacción al usuario como base del servicio prestado.</t>
  </si>
  <si>
    <t>Visualizar el nivel de cumplimiento a los acuerdos de niveles de servicio establecidos para la mesa de ayuda con el ánimo de mejorar los tiempos de atención e incrementar la satisfacción de los usuarios de TI.</t>
  </si>
  <si>
    <t>ALCANZAR COMO MÍNIMO UN 60% DE CUMPLIMIENTO EN LA ATENCIÓN DE LOS REQUERIMIENTOS E INCIDENCIAS REPORTADOS A TRAVÉS DE MESA DE AYUDA, DE ACUERDO CON LOS NÍVELES DE SERVICIOS DEFINIDOS PARA LOS PROCESOS INTERNOS.</t>
  </si>
  <si>
    <t>GSIT-IND-001</t>
  </si>
  <si>
    <t>OPORTUNIDAD EN LA ATENCIÓN DE LA MESA DE AYUDA PARA PROCESOS INTERNOS</t>
  </si>
  <si>
    <t>GESTIÓN DE SERVICIOS E INFRAESTRUCTURA TECNOLÓGICA</t>
  </si>
  <si>
    <t>No. de solicitudes recibidas en el periodo</t>
  </si>
  <si>
    <t>DÍAS</t>
  </si>
  <si>
    <t xml:space="preserve">El presente indicador busca medir la oportunidad en la atención de las solicitudes de entrega de recursos físicos realizadas por el Almacén de la Entidad, siempre y cuando se cuente con existencias confirmadas de los elementos solicitados.
Este indicador mide el número de solicitudes de entrega de recursos físicos atendidas en un término mayor a dos días hábiles, con respecto al total de peticiones atendidas por la entidad. </t>
  </si>
  <si>
    <t>GREF-IND-001</t>
  </si>
  <si>
    <t>GESTIÓN DE RECURSOS FÍSICOS</t>
  </si>
  <si>
    <t>GCON-IND-002</t>
  </si>
  <si>
    <t>(Valor ejecutado (compromisos) del presupuesto / Valor total de presupuesto asignado) *100</t>
  </si>
  <si>
    <t>GESTIÓN FINANCIERA</t>
  </si>
  <si>
    <t>Este indicador permite realizar el seguimiento de la ejecución presupuestal, es decir establecer la desviación entre el presupuesto asignado y el presupuesto ejecutado en el período, es  importante su medición, ya que permite evidenciar la variación en la ejecución presupuestal de un periodo a otro, y definir acciones de contingencia para aumentar el porcentaje previsto.</t>
  </si>
  <si>
    <t>Realizar seguimiento de la ejecución de los recursos asignados a la entidad con el fin de lograr la máxima eficiencia presupuestal.</t>
  </si>
  <si>
    <t>VERSIÓN: 8</t>
  </si>
  <si>
    <t>GEFI-IND-002</t>
  </si>
  <si>
    <t>EJECUCIÓN PRESUPUESTAL</t>
  </si>
  <si>
    <t>(Ejecución de pagos en el periodo / Presupuesto programado para el periodo)*100</t>
  </si>
  <si>
    <t>Este indicador mide el porcentaje de ejecución del PAC, es decir el porcentaje de cumplimiento en la programación de los pagos a realizar en el período contra los realmente efectuados en el período establecido</t>
  </si>
  <si>
    <t>Realizar seguimiento al porcentaje de pago de las obligaciones ejecutadas por la Unidad, de conformidad con la programación establecida por las áreas responsables</t>
  </si>
  <si>
    <t>GEFI-IND-003</t>
  </si>
  <si>
    <t>EJECUCIÓN DEL PAC (PLAN ANUALIZADO DE CAJA)</t>
  </si>
  <si>
    <t>(Valor de la ejecución de pasivos exigibles/ Presupuesto total de Pasivos Exigibles)*100</t>
  </si>
  <si>
    <t>El presente indicador permite realizar el seguimiento de la ejecución de los pasivos exigibles programados para ser ejecutados en la presente vigencia, en razón de la importancia de realizar los pagos de las obligaciones contraidas en vigencias anteriores.</t>
  </si>
  <si>
    <t>Llevar el seguimiento de la gestión efectiva en la ejecución de los Pasivos exigibles apropiados en cada proyecto de inversión y que deben ejecutar las gerencias de proyectos.</t>
  </si>
  <si>
    <t>GEFI-IND-004</t>
  </si>
  <si>
    <t>EJECUCIÓN PRESUPUESTAL PASIVOS EXIGIBLES</t>
  </si>
  <si>
    <t>(Valor de la ejecución de reservas/ Presupuesto total de reservas)*100</t>
  </si>
  <si>
    <t>El presente indicador permite realizar el seguimiento de la ejecución de las reservas presupuestales que se programaron el año anterior para ser ejecutados en la presente vigencia, es importante realizar su seguimiento para asegurara su ejecución, a fin de prevenir que se conviertan en pasivos exigibles.</t>
  </si>
  <si>
    <t>Realizar seguimiento de la ejecución de las reservas presupuestales asignadas con el fin de lograr el cumplimiento del 98% de la ejecución del presupuesto de reservas de la Unidad.</t>
  </si>
  <si>
    <t>GEFI-IND-005</t>
  </si>
  <si>
    <t>EJECUCIÓN DE RESERVAS PRESUPUESTALES</t>
  </si>
  <si>
    <t>(Numero total de ensayos realizados a las materias primas /  Numero total de ensayos solicitados)*100</t>
  </si>
  <si>
    <t>BIMESTRAL</t>
  </si>
  <si>
    <t>El indicador mide el grado de cumpliento de las solicitudes recibidas en el laboratorio, cuyos resultados son utilizados como herramienta para realizar el control de calidad a las materias primas utilizadas para la producción de mezcla asfáltica y de concreto hidráulica y los materiales granulares utilizados para la conformación de las capas de la estructura de pavimento.</t>
  </si>
  <si>
    <t>Hacer seguimiento a la ejecución de los ensayos solicitados por los clientes (gerencia de producción y gerencia de intervencion), los cuales son necesarios para el control de calidad de las materias primas utilizadas en la producción de mezcla asfáltica y de concreto hidráulica y para la conformación de las capas de la estructura de pavimento durante el proceso constructivo, con el fin de medir el grado de cumpliento de la solicitudes recibidas en el laboratorio.</t>
  </si>
  <si>
    <t>GLAB-IND-001</t>
  </si>
  <si>
    <t>GESTIÓN DE LABORATORIO</t>
  </si>
  <si>
    <t>GLAB-IND-002</t>
  </si>
  <si>
    <t>Hacer seguimiento a la ejecución de los ensayos solicitados por los clientes (gerencia de producción y gerencia de intervención), los cuales son necesarios para el control de calidad de los productos (mezcla asfáltica en frio y caliente y concreto hidráulica) y las diferentes capas de la estructura de pavimento, durante el proceso constructivo y para el producto terminado, con el fin de medir el grado de cumplimiento de la solicitudes recibidas en el laboratorio.</t>
  </si>
  <si>
    <t>El indicador mide el grado de cumplimento de las solicitudes recibidas en el laboratorio, cuyos resultados son utilizados como herramienta para el control de calidad a los productos (mezcla asfáltica en frío y caliente, y concreto hidráulica) y las diferentes capas de la estructura de pavimento.</t>
  </si>
  <si>
    <t>GLAB-IND-003</t>
  </si>
  <si>
    <t>Hacer seguimiento a la ejecución de apiques y entrega de resultados, con el fin de garantizar entregas periódicas definidas, aportando al cumplimiento de las metas de la UMV.</t>
  </si>
  <si>
    <t>GESTIÓN DEL TALENTO HUMANO</t>
  </si>
  <si>
    <t>SEVERIDAD DE ACCIDENTALIDAD</t>
  </si>
  <si>
    <t>GTHU-IND-001</t>
  </si>
  <si>
    <t>Mantener en un porcentaje igual o menor al 5% la severidad de accidentalidad laboral de la UAERMV</t>
  </si>
  <si>
    <t>Medir la severidad de accidentalidad en un periodo de tiempo determinado.</t>
  </si>
  <si>
    <t xml:space="preserve">UNIDAD  </t>
  </si>
  <si>
    <t>(Número de días de incapacidad por accidente de trabajo en el mes + número de días cargados en el mes) / (número de trabajadores en el mes) * 100</t>
  </si>
  <si>
    <t>CUMPLIMIENTO DEL PLAN INSTITUCIONAL DE FORMACIÓN Y CAPACITACIÓN - PIFC.</t>
  </si>
  <si>
    <t>GTHU-IND-003</t>
  </si>
  <si>
    <t>Lograr el desarrollo de la totalidad las actividades programadas del Plan Institucional de Capacitación para el periodo</t>
  </si>
  <si>
    <t>El indicador pretende medir el numero de actividades ejecutadas del PIC en el periodo sobre el numero de actividades programadas para el periodo.</t>
  </si>
  <si>
    <t xml:space="preserve">No. De Actividades del plan ejecutadas en el periodo / No. De actividades del plan programadas para el periodo </t>
  </si>
  <si>
    <t xml:space="preserve">CUMPLIMIENTO DEL PLAN DE SEGURIDAD Y SALUD EN EL TRABAJO </t>
  </si>
  <si>
    <t>GTHU-IND-004</t>
  </si>
  <si>
    <t>Lograr el desarrollo de la totalidad las actividades programadas del Plan de seguridad y salud en el trabajo</t>
  </si>
  <si>
    <t>El indicador pretende medir el numero de acciones ejecutadas en el Plan de Seguridad y Salud en el trabajo sobre el total de actividades programadas en el Plan.</t>
  </si>
  <si>
    <t>CUMPLIMIENTO DEL PLAN DE BIENESTAR E INCENTIVOS</t>
  </si>
  <si>
    <t>GTHU-IND-005</t>
  </si>
  <si>
    <t xml:space="preserve">Lograr el desarrollo de la totalidad las actividades programadas del Plan de Bienestar e Incentivos </t>
  </si>
  <si>
    <t>El indicador pretende medir la gestion adelantada respecto al desarrollo de las actividades del plan ejecutadas en el periodo sobre el total de actividades del plan programadas para el periodo.</t>
  </si>
  <si>
    <t>No. De Actividades del plan ejecutadas en el periodo / No. De actividades del plan programadas para el periodo</t>
  </si>
  <si>
    <t>FRECUENCIA DE ACCIDENTALIDAD</t>
  </si>
  <si>
    <t>GTHU-IND-006</t>
  </si>
  <si>
    <t>Mantener la frecuencia de los accidentes presentados durante la vigencia, en un porcentaje no mayor al 5%</t>
  </si>
  <si>
    <t>Medir la frecuencia con que se presentan accidentes laborales en un periodo de tiempo determinado.</t>
  </si>
  <si>
    <t>(número de accidentes de trabajo que se presentaron en el mes / número de trabajadores en el mes) *100</t>
  </si>
  <si>
    <t>AUSENTISMO POR CAUSA MÉDICA</t>
  </si>
  <si>
    <t>GTHU-IND-009</t>
  </si>
  <si>
    <t>Mantener el porcentaje de ausentismo del trabajar por motivo de incapacidad laboral o común en la UAERMV en un valor igual o menor al 5%</t>
  </si>
  <si>
    <t>Este indicador mide la inasistencia a trabajar por motivo de incapacidad médica.</t>
  </si>
  <si>
    <t>Este indicador mide el número de casos de inasistencia laboral presentes en una población por motivo de incapacidad medica
Su interpretación es: En el mes se perdió X% de días programados de trabajo por incapacidad medica.</t>
  </si>
  <si>
    <t>(Número de días de ausencia por incapacidad laboral o común en el mes / Número de días de trabajo programados en el mes) * 100</t>
  </si>
  <si>
    <t>GAM-IND-001</t>
  </si>
  <si>
    <t>GAM-IND-003</t>
  </si>
  <si>
    <t>Conocer el porcentaje de éxito que tuvo la entidad en los procesos judiciales de los que hace parte.</t>
  </si>
  <si>
    <t>Medir el porcentaje de favorabilidad de las sentencias proferidas en primera, segunda o única instancia de la UAERMV por los despachos judiciales en procesos Administrativos, Laborales, Civiles y acciones constitucionales.</t>
  </si>
  <si>
    <t>GJUR-IND-001</t>
  </si>
  <si>
    <t>GESTIÓN JURÍDICA</t>
  </si>
  <si>
    <t>(N° de expedientes tramitados  dentro de términos legales / N° de expedientes tramitados en el periodo)*100</t>
  </si>
  <si>
    <t>CONTROL DISCIPLINARIO INTERNO</t>
  </si>
  <si>
    <t>Realizar seguimiento al número de expedientes trámitados dentro de los términos establecidos por la Ley.</t>
  </si>
  <si>
    <t>CODI-IND-001</t>
  </si>
  <si>
    <t>CUMPLIMIENTO DE LOS TÉRMINOS PROCESALES</t>
  </si>
  <si>
    <t xml:space="preserve">El resultado del indicador permite conocer cada trimestre el cumplimiento en la ejecución de plan </t>
  </si>
  <si>
    <t>CEM-IND-001</t>
  </si>
  <si>
    <t>EJECUCIÓN DE PLAN ANUAL DE AUDITORÍAS</t>
  </si>
  <si>
    <t>CONTROL, EVALUACIÓN Y MEJORA DE LA GESTIÓN</t>
  </si>
  <si>
    <t>DESI</t>
  </si>
  <si>
    <t>DESI-IND-001V1</t>
  </si>
  <si>
    <t>Número de productos entregados en los términos de tiempos establecidos</t>
  </si>
  <si>
    <t>Número de productos definidos para el periodo</t>
  </si>
  <si>
    <t>EGTI</t>
  </si>
  <si>
    <t>PPMQ</t>
  </si>
  <si>
    <t xml:space="preserve"> PRODUCCIÓN DE MEZCLA Y PROVISIONAMIENTO DE MAQUINARIA Y EQUIPOS</t>
  </si>
  <si>
    <t>IMVI</t>
  </si>
  <si>
    <t>&gt;</t>
  </si>
  <si>
    <t>NIVEL PROMEDIO DE SATISFACCIÓN (BENEFICIARIOS DIRECTOS)</t>
  </si>
  <si>
    <t>IMVI-IND-003</t>
  </si>
  <si>
    <t xml:space="preserve">MENSUAL </t>
  </si>
  <si>
    <t xml:space="preserve">POBLACIÓN SATISFECHA </t>
  </si>
  <si>
    <t>IMVI-IND-002</t>
  </si>
  <si>
    <t xml:space="preserve">Medir el porcentaje de las partes interesadas de la UAERMV (población beneficiaria directa) que se encuentra satisfecha con las intervneciones  </t>
  </si>
  <si>
    <t>(# de ciudadanos satisfechos / # de encuestas aplicadas) *100</t>
  </si>
  <si>
    <t># de ciudadanos satisfechos</t>
  </si>
  <si>
    <t># Encuestas aplicadas</t>
  </si>
  <si>
    <t>LOGRAR QUE EL 80% DE LA POBLACIÓN CALIFIQUE LAS INTERVENCIONES DE LA ENTIDAD COMO SATISFACTORIA</t>
  </si>
  <si>
    <t>(( Total de kms/carril de impacto priorizados/Meta  programada anual para priorización) *100)</t>
  </si>
  <si>
    <t>Teniendo en cuenta las funciones asignadas a la SMVL y con el fin de dar cumplimiento a la meta de intervención definida por la Entidad, se generó por parte de esta Subdirección un indicador que midiera el avance de lo anteriormente descrito. En ese orden de ideas se estableció medir trimestralmente los kilometros carril priorizados por esta dependencia a la Subdirección Técnica de Producción e Intervención. Cabe mencionar que a los segmentos con tipo de intervención de rehabilitación y cambio de carpeta se les realiza la evaluación y diseño estructural de pavimento la cual va adjunta en el momento de la priorización.</t>
  </si>
  <si>
    <t>PIV-IND-001</t>
  </si>
  <si>
    <t>INTERVENCIONES PRIORIZADAS PARA MISIONALIDAD</t>
  </si>
  <si>
    <t>PLANIFICACIÓN DE LA INTERVENCIÓN VIAL</t>
  </si>
  <si>
    <t>COMO PARTE DE LA IMPLEMENTACIÓN DE UN SISTEMA DE GESTIÓN DE PAVIMENTOS, SE DEBE REALIZAR EL SEGUIMIENTO A LAS INTERVENCIONES REALIZADAS POR LA UAERMV QUE FUERON EJECUTADAS CON INTERVENCIÓN DE REHABILITACIÓN Y/O CAMBIO DE CARPETA.</t>
  </si>
  <si>
    <t>PIV-IND-002</t>
  </si>
  <si>
    <t>SEGUIMIENTO A INTERVENCIONES  EJECUTADAS</t>
  </si>
  <si>
    <t xml:space="preserve">PRIORIZAR  100% DE LA META PROGRAMADA ANUAL  PARA CONSERVACION DE LA MALLA VIAL RURAL . </t>
  </si>
  <si>
    <t>PIV-IND-003</t>
  </si>
  <si>
    <t>INTERVENCIONES PRIORIZADAS EN LA MALLA VIAL RURAL</t>
  </si>
  <si>
    <t>Teniendo en cuenta las funciones asignadas a la SMVL y con el fin de dar cumplimiento a la meta de intervención definida para la vigencia por la entidad, se generó por parte de esta Subdirección un indicador que midiera el avance de lo anteriormente descrito. En ese orden de ideas se estableció medir trimestralmente los kilometros lineales priorizados por esta dependencia a la Subdirección Técnica de Producción e Intervención.</t>
  </si>
  <si>
    <t>PRIORIZAR  100% DE LA META PROGRAMADA ANUAL  PARA CICLORUTAS</t>
  </si>
  <si>
    <t>PIV-IND-004</t>
  </si>
  <si>
    <t>INTERVENCIONES PRIORIZADAS DE CICLORUTAS</t>
  </si>
  <si>
    <t>ASISTENCIA TÉCNICA A LOCALIDADES</t>
  </si>
  <si>
    <t>PIV-IND-005</t>
  </si>
  <si>
    <t xml:space="preserve">Medir el avance en las reuniones de asistencia técnica a localidades y coordinación interinstitucional llevadas a cabo con las alcaldías locales, con el fin de garantizar que la UAERMV a través de la SMVL de cumplimiento a lo establecido en el numeral 4 del artículo 7 del acuerdo 011 de 2010  y en concordancia con el objetivo establecido en la caracterización del proceso. </t>
  </si>
  <si>
    <t>Teniendo en cuenta las funciones asignadas a la SMVL,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</si>
  <si>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DIAGNÓSTICOS REALIZADOS</t>
  </si>
  <si>
    <t>PIV-IND-007</t>
  </si>
  <si>
    <t>GESTIÓN DOCUMENTAL</t>
  </si>
  <si>
    <t>GDOC-IND-001</t>
  </si>
  <si>
    <t>(Σ del tiempo empleado en la atención de consultas documentales del archivo central / Total de consultas documentales del archivo central realizadas)</t>
  </si>
  <si>
    <t>GDOC-IND-002</t>
  </si>
  <si>
    <t>SEGUIMIENTO A LA ENTREGA OPORTUNA DE INFORMES DE ENSAYO</t>
  </si>
  <si>
    <t>GLAB-IND-005</t>
  </si>
  <si>
    <t>Hacer seguimiento a la entrega oportuna de los informes de ensayo con el fin de que los clientes (gerencia de producción, gerencia de intervención y la subdirección técnica de mejoramiento de la malla vial local), puedan realizar las acciones correctivas, preventivas y de mejora para garantizar el control de calidad de la intervenciones realizadas por la UAERMV.</t>
  </si>
  <si>
    <t>(Número total de informes entregados oportunamente en el trimestre /  Número total de informes entregados en el trimestre)*100</t>
  </si>
  <si>
    <t>GSIT</t>
  </si>
  <si>
    <t>GREF</t>
  </si>
  <si>
    <t>GCON</t>
  </si>
  <si>
    <t>GEFI</t>
  </si>
  <si>
    <t>GLAB</t>
  </si>
  <si>
    <t>GTHU</t>
  </si>
  <si>
    <t>número de trabajadores en el mes</t>
  </si>
  <si>
    <t>Número de días de incapacidad por accidente de trabajo en el mes + número de días cargados en el mes</t>
  </si>
  <si>
    <t>No. De Actividades del plan ejecutadas en el periodo</t>
  </si>
  <si>
    <t xml:space="preserve">o. De actividades del plan programadas para el periodo </t>
  </si>
  <si>
    <t xml:space="preserve"> No. De actividades del plan programadas para el periodo </t>
  </si>
  <si>
    <t xml:space="preserve"> No. De actividades del plan programadas para el periodo</t>
  </si>
  <si>
    <t>número de accidentes de trabajo que se presentaron en el mes</t>
  </si>
  <si>
    <t>Número de días de ausencia por incapacidad laboral o común en el mes</t>
  </si>
  <si>
    <t>Número de días de trabajo programados en el mes</t>
  </si>
  <si>
    <t>GAM</t>
  </si>
  <si>
    <t>KILOVATIOS HORA</t>
  </si>
  <si>
    <t>GDOC</t>
  </si>
  <si>
    <t>GJUR</t>
  </si>
  <si>
    <t>CODI</t>
  </si>
  <si>
    <t xml:space="preserve">N° de expedientes tramitados  dentro de términos legales </t>
  </si>
  <si>
    <t xml:space="preserve"> N° de expedientes tramitados en el periodo</t>
  </si>
  <si>
    <t>CEM</t>
  </si>
  <si>
    <t># actividades del plan anual de auditorías ejecutadas en el trimestre</t>
  </si>
  <si>
    <t># actividades del plan anual de auditorías programadas en el trimestre</t>
  </si>
  <si>
    <t>PIV</t>
  </si>
  <si>
    <t>Total de kms/carril de impacto priorizados</t>
  </si>
  <si>
    <t>Meta  programada anual para priorización</t>
  </si>
  <si>
    <t>GESTIÓN CONTRACTUAL</t>
  </si>
  <si>
    <t>GESTIÓN AMBIENTAL</t>
  </si>
  <si>
    <t>Mesad de trabajo ejecutadas</t>
  </si>
  <si>
    <t>Mesad de trabajo programadas</t>
  </si>
  <si>
    <t>Realizar el pago de por lo menos el  90%  las obligaciones programadas en el  PAC</t>
  </si>
  <si>
    <t xml:space="preserve">Ejecutar los pasivos exigibles en un porcentaje superior al  55% </t>
  </si>
  <si>
    <t xml:space="preserve">Ejecurar las reservas en un porcentaje superior al  98% </t>
  </si>
  <si>
    <t xml:space="preserve">Cumplir en un  95% las solicitudes de servicios </t>
  </si>
  <si>
    <t xml:space="preserve">N° total de ensayos realizados a las materias primas </t>
  </si>
  <si>
    <t xml:space="preserve">N° total de ensayos solicitados </t>
  </si>
  <si>
    <t xml:space="preserve">Cumplir en un 95% las solicitudes de servicios </t>
  </si>
  <si>
    <t>Cumplir con el  100% de la ejecución y entrega de los resultados de apiques solicitados</t>
  </si>
  <si>
    <t>N° total de informes de apiques entregados</t>
  </si>
  <si>
    <t>N° total de apiques solicitados</t>
  </si>
  <si>
    <t xml:space="preserve">Eejecurar al  100%  el plan institucional de formación y capacitación </t>
  </si>
  <si>
    <t>Ejecutar al 100% el plan de seguridad y salud en el trabajo</t>
  </si>
  <si>
    <t>Ejecutar al  100% el plan de bienestar e incentivos</t>
  </si>
  <si>
    <t>Sustanciar (llevar a cabo) el 100% de los expedientes disciplinarios, propendiendo por el cumplimiento de los términos procesales establecidos por la ley</t>
  </si>
  <si>
    <t>Trabajar por cumplir con la totalidad de productos programados en el periodo. Para eso se incluiran estas actividade so productos dentro del plan de trabajo interno del proceso DESI.</t>
  </si>
  <si>
    <t xml:space="preserve">Para el II trimestre se tenian programados la entrega de 11 productos, de las cuales 10 se realizaron dentro de las fechas estipuladas, y gran parte de estos se encuentran publicados en transparencia en la página web, sección 6. Planeación. Es importante mencionar que 1 no se realizó (consolidados de Reporte de Politicas publicas) considerando que es importante recibir lineamientos externos, y durante el periodo no se cuenta con un reporte oficial para este instrumento (el reporte estaba para abril del 2020), no obstante, en el mes de junio la OAP ha realizado algunos reportes y se espera finalizar en julio la totalidad de estos. Con repecto al producto (Informe de monitoreo a Riesgos),este se realizó dentro de los plazos establecidos, sin embargo, este fue publicado después de la fecha programada. </t>
  </si>
  <si>
    <t>Teniendo en cuenta los productos concertados con la Jefe de la Oficina Asesora de Planeación, para el primer trimestre se tenian 12 productos por reportar, de los cuales se realizaron 12. Es importate mencionar que gran parte de estos productos corresponden a productos con corte a 31 de didimbre de 2019.Como anexo se encuentran los productos concertados con la Jefe OAP el día 08 de abril del 2020.</t>
  </si>
  <si>
    <t>Max</t>
  </si>
  <si>
    <t>Min</t>
  </si>
  <si>
    <t>Apropiado</t>
  </si>
  <si>
    <t>Mejorable</t>
  </si>
  <si>
    <t>Deficiente</t>
  </si>
  <si>
    <t>Rangos de gestión</t>
  </si>
  <si>
    <t>Junio del 2020</t>
  </si>
  <si>
    <t xml:space="preserve">PRODUCTOS DE DIRECCIONAMIENTO ESTRATÉGICO CUMPLIDOS </t>
  </si>
  <si>
    <t>FECHA DE APLICACIÓN: MAYO 2020</t>
  </si>
  <si>
    <t>km/carril de impacto priorizados</t>
  </si>
  <si>
    <t>TRIMESTRAL</t>
  </si>
  <si>
    <t>Medir el avance en las vias priorizadas, con el fin de garantizar que la UAERMV a través de la SPI tenga segmentos para ejecutar y dé cumplimiento a la meta de intervención de la Entidad.</t>
  </si>
  <si>
    <t>PRIORIZAR 100% DE LA META PROGRAMADA ANUAL PARA PRIORIZACIÒN</t>
  </si>
  <si>
    <t>VERSIÓN: 7</t>
  </si>
  <si>
    <t>Cumplir con el 83% de las actividades propuestas en el Plan Estratégico de Tecnologías de la Información - PETI</t>
  </si>
  <si>
    <t xml:space="preserve">(# Elementos PK_ID con visita de  seguimiento (CC y RH)/# Elementos PK_ID programados para seguimiento) *100 </t>
  </si>
  <si>
    <t>REALIZAR SEGUIMIENTO A LOS SEGMENTOS VIALES EJECUTADOS POR LA UAERMV CON ACTIVIDADES DE CAMBIO DE CARPETA Y REHABILITACIÓN CON EL FIN DE VERIFICAR SU COMPORTAMIENTO EN EL TIEMPO.</t>
  </si>
  <si>
    <t xml:space="preserve">REALIZAR 100% DE VISITAS A LAS VÍAS PROGRAMADAS PARA SEGUIMIENTO (INTERVENCION DE CAMBIO DE CARPETA Y REHABILITACION) EN LA VIGENCIA. </t>
  </si>
  <si>
    <t>Trimestre 4</t>
  </si>
  <si>
    <t>Trimestre 3</t>
  </si>
  <si>
    <t>Teniendo en cuenta las funciones asignadas a la SMVL y con el fin de dar cumplimiento a la priorización de la meta de intervención en la zona rural de la ciudad, definida para la vigencia por la entidad, se generó por parte de esta Subdirección un indicador que mida el avance de lo anteriormente descrito. En ese orden de ideas se estableció medir trimestralmente los kilometros carril priorizados de obra por esta dependencia a la Subdirección Técnica de Producción e Intervención.</t>
  </si>
  <si>
    <t xml:space="preserve">Medir el avance en las vias priorizadas en la malla vial rural, con el fin de garantizar que la UAERMV a través de la SPI cuente con los segmentos viales para dar cumplimiento a la meta de intervención de la Entidad en la vigencia. </t>
  </si>
  <si>
    <t>VERSIÓN: 3</t>
  </si>
  <si>
    <t>(( Total de Km priorizados/Meta  programada anual para priorización) *100)</t>
  </si>
  <si>
    <t xml:space="preserve">Medir el avance en las vias priorizadas, con el fin de garantizar que la UAERMV a través de la SPI cuente con las vías necesarias de ciclorutas y dé cumplimiento a la meta de intervención de la Entidad. </t>
  </si>
  <si>
    <t>VERSIÓN: 4</t>
  </si>
  <si>
    <t>No aplica</t>
  </si>
  <si>
    <t>4 TRIMESTRE</t>
  </si>
  <si>
    <t>3 TRIMESTRE</t>
  </si>
  <si>
    <t>2 TRIMESTRE</t>
  </si>
  <si>
    <t>1 TRIMESTRE</t>
  </si>
  <si>
    <t>REALIZAR 100% DE LAS MESAS PROPUESTAS DE ASISTENCIA TÉCNICA Y COORDINACIÓN INTERINSTITUCIONAL CON LAS ALCALDÍAS LOCALES EN LA VIGENCIA.</t>
  </si>
  <si>
    <t>((Elementos PK_ID diagnosticados /Elementos PK_ID programados en la Vigencia) *100)</t>
  </si>
  <si>
    <t>Teniendo en cuenta las actividades realizadas por la SMVL, se generó por parte de esta Subdirección un indicador que midiera el avance de lo anteriormente descrito. En ese orden de ideas se estableció medir trimestralmente el avance en la actividad de diagnóstico realizada por la UAERMV a través de la SMVL en atención a su misionalidad, el apoyo interinstitucional y otros.</t>
  </si>
  <si>
    <t>Medir el avance en el desarrollo de la actividad de diagnóstico que realiza la Subdirección Técnica de Mejoramiento de la Malla Vial Local con el fin de asegurar el cumplimiento de la meta de diagnóstico propuesta para la vigencia.</t>
  </si>
  <si>
    <t xml:space="preserve">REALIZAR 100% DE LA META DE DIAGNÓSTICO PROPUESTA A TRAVES DEL APLICATIVO SIGMA A ELEMENTOS (PK_ID) EN LA VIGENCIA. </t>
  </si>
  <si>
    <t xml:space="preserve">DESCRIPCIÓN </t>
  </si>
  <si>
    <t>Incluir la gráfica acorde con el indicador</t>
  </si>
  <si>
    <t>Este indicador permite identificar el porcentaje de los beneficiarios directos que se encuentran satisfechos con las intervenciones que realiza la UAERMV; el indicador se establece a partir de la aplicación de las encuestas a través del  Formato (Encuesta de satisfacción de Partes interesadas IMVI-FM-018), en la cual se plantea la pregunta de si el usuario se encuentra SI o NO satisfecho con la intervención.</t>
  </si>
  <si>
    <t>∑ Calificaciones de los encuestados</t>
  </si>
  <si>
    <t>x</t>
  </si>
  <si>
    <t>NÚMERICA</t>
  </si>
  <si>
    <t xml:space="preserve">Medir la calificación del nivel de satisfacción de los usuarios beneficarios directos, respecto a las intervenciones que realiza la UAERMV. </t>
  </si>
  <si>
    <t xml:space="preserve">LOGRAR QUE EL NIVEL PROMEDIO DE SATISFACCION  DE LOS BENEFICIARIOS DIRECTOS DE LAS INTERVENCIONES SEA MAYOR O IGUAL A 4.00 </t>
  </si>
  <si>
    <t xml:space="preserve">Entregas vehículos+ maquinaria + equipos/ Total solicitudes recibidas </t>
  </si>
  <si>
    <t>Se medirá el numero de vehículos, maquinaria y equipos suministradas para el uso de las actividades a realizar en la misionalidad de la UAERMV, con el objetivo de obtener un control del porcentaje de solicitudes que son atendidas.</t>
  </si>
  <si>
    <t>Identificar el porcentaje de cumplimiento en las entregas de vehiculos, maquinaria, equipos de la UMV.</t>
  </si>
  <si>
    <t xml:space="preserve">CUMPLIR CON EL 90% DE LOS REQUERIMIENTOS DE VEHÍCULOS, MAQUINARIA, EQUIPOS  EN LA UMV </t>
  </si>
  <si>
    <t>PORCENTAJE DE CUMPLIMIENTO DE ENTREGAS DE VEHÍCULOS , MAQUINARIA Y EQUIPOS DE LA UMV</t>
  </si>
  <si>
    <t>((% cumplimiento mezcla fria+% cumplimiento mezcla caliente+% cumplimiento concreto hidraulico) /3) /porcentaje de cumplimiento esperado</t>
  </si>
  <si>
    <t>El indicador mide las entregas de lo producido y despachado de  mezcla asfaltica en frio, caliente y concreto hidraulico de la sede de producción, buscando generar el control del cumplimiento a las solicitudes realizadas al proceso de producción.</t>
  </si>
  <si>
    <t>Cumplir con las necesidades de mezcla asfaltica en frio, caliente y concreto hidraulico suministradas por la Gerencia de Producción a las intervenciones de la UMV.</t>
  </si>
  <si>
    <t>CUMPLIR CON EL 80% DE LOS REQUERIMIENTOS ENTREGAS DE MEZCLAS AUTORIZADAS</t>
  </si>
  <si>
    <t>PORCENTAJE DE CUMPLIMIENTO DE ENTREGAS DE MEZCLAS AUTORIZADAS</t>
  </si>
  <si>
    <t>((Disponibilidad vehículos*0.2)+ (Disponibilidad maquinaria*0.2) + ((Disponibilidad equipos*0.2) + (Disponibilidad de plantas producción*0.4)) / Porcentaje Disponiblilidad esperada</t>
  </si>
  <si>
    <t>Se medirá el numero de vehículos, maquinaria, equipos y planta de producción con que se cuentan para el uso de las actividades a realizar en la misionalidad de la UAERMV, con el objetivo de obtener un control de cuales, cuantas y que porcentaje de disponibilidad cuenta la unidad.</t>
  </si>
  <si>
    <t>Identificar el estado real de los vehiculos, maquinaria, equipos y planta de producción de la UMV (Disponible - En mantenimiento).</t>
  </si>
  <si>
    <t>TENER DISPONIBILIDAD MÍNIMA DE UN 85% DE VEHÍCULOS, MAQUINARIA, EQUIPOS Y PLANTA DE PRODUCCIÓN DE LA UMV</t>
  </si>
  <si>
    <t>DISPONIBILIDAD DE LOS VEHÍCULOS , MAQUINARIA, EQUIPOS Y PLANTA DE PRODUCCIÓN DE LA UMV</t>
  </si>
  <si>
    <t>Variable 1: (Porcentaje de cumplimiento porcentaje Asfalto+Porcentaje de cumplimiento Granulometria+ Porcentaje de cumplimiento asentamiento)/ 3                                                                                                                                    Variable 2:Porcentaje esperado de cumplimiento
Para el indicador se tiene en cuenta tres (3) parámetros (Granulometria, contenido de asfalto y asentamiento concreto).</t>
  </si>
  <si>
    <t>El indicador mide los porcentajes de cumplimiento de los parametros de los productos mezcla asfáltica y concreto para identificar la calidad de estos.especificamente procentaje de asfalto (comparativo con la formula de trabajo), el porcentaje de cumplimento de la granulometria y el porcentaje de cumplimiento del asentamiento del concreto hidráulico</t>
  </si>
  <si>
    <t>Medir el cumplimiento de los parametros, obtenidos mediante resultados de los ensayos de laboratorio, realizados a la producción de la mezcla asfáltica y concreto para las intervenciones de la UAERMV.</t>
  </si>
  <si>
    <t>CUMPLIR CON EL 80% DE LOS PARAMETROS DE LA PRODUCCIÓN DE MEZCLA ASFALTICA Y CONCRETO  PARA LAS INTERVENCIONES DE LA UAERMV.</t>
  </si>
  <si>
    <t xml:space="preserve"> PORCENTAJE DE CUMPLIMIENTO DE PARAMETROS DE PRODUCCIÓN  DE MEZCLA ASFALTICA Y CONCRETOS.</t>
  </si>
  <si>
    <t>(Nro. de solicitudes de recursos físicos atendidas en un tiempo mayor a dos días hábiles /  Nro. de solicitudes recibidas en el periodo) * 100</t>
  </si>
  <si>
    <t>Medir la oportunidad en la atención de solicitudes de entrega de recursos físicos a las diferentes áreas de la entidad.</t>
  </si>
  <si>
    <t>Mantener un porcentaje igual o menor al 5% de solicitudes de entrega de recursos físicos a las diferentes áreas de la Entidad que sobrepasen los 2 días hábiles en su atención, siempre y cuando las existencias de los bienes o elementos solicitados estén confirmadas en Almacén.</t>
  </si>
  <si>
    <t>SOLICITUDES DE RECURSOS FÍSICOS NO ATENDIDAS OPORTUNAMENTE</t>
  </si>
  <si>
    <t>SEGUIMIENTOS REALIZADOS A LAS SOLICITUDES DE ENSAYOS A LOS PRODUCTOS Y A LAS CAPAS DE LA ESTRUCTURA DE PAVIMENTO</t>
  </si>
  <si>
    <t>SEGUIMIENTO REALIZADO A LA EJECUCIÓN Y ENTREGA DE RESULTADOS DE APIQUES</t>
  </si>
  <si>
    <t>VERIFICACIÓN DE LA CALIDAD DE LA EJECUCIÓN DE LOS MÉTODOS DE ENSAYO</t>
  </si>
  <si>
    <t>GLAB-IND-004</t>
  </si>
  <si>
    <t xml:space="preserve"> CUMPLIR CON EL 100% DE LA PRECISIÓN DE LOS MÉTODOS DE ENSAYO</t>
  </si>
  <si>
    <t>Verificar el cumplimiento de la precisión en la ejecución de los métodos de ensayo, con el fin de garantizar confiabilidad en los resultados de los ensayos realizados en el laboratorio.</t>
  </si>
  <si>
    <t>CUMPLIR CON EL 90% DE LA ENTREGA OPORTUNA DE LOS INFORMES DE ENSAYO</t>
  </si>
  <si>
    <t>CUMPLIMIENTO EN LA PUBLICACIÓN DE PROCESOS DEL PLAN ANUAL DE ADQISICIONES</t>
  </si>
  <si>
    <t>PUBLICAR MÍNIMO EL 95% DE LOS PROCESOS CONTRACTUALES PROGRAMADOS EN EL PAA DURANTE EL PERIODO PROGRAMADO</t>
  </si>
  <si>
    <t>Hacer seguimiento a la publicación de los procesos de adquisiciones Institucionales de acuerdo a la programación establecida.</t>
  </si>
  <si>
    <t>(Número de procesos contractuales publicados en el SECOP en el periodo/Número de procesos contractuales programados en el Plan de Adquisiciones para el periodo) * 100</t>
  </si>
  <si>
    <t>Gestión adecuada a los residuos suceptibles de Aprovechamiento.</t>
  </si>
  <si>
    <t>Gestión adecuada al 100% de los residuos generados por la Entidad con material potencial de aprovechamiento</t>
  </si>
  <si>
    <t>Controlar el impacto ambiental negativo por la disposición final de residuos aprovechables en relleno sanitario</t>
  </si>
  <si>
    <t>kg de residuos aprovechables gestionados /kg de residuos aprovechables generados *100</t>
  </si>
  <si>
    <t>Eficiencia en el consumo de energia eléctrica en la Entidad</t>
  </si>
  <si>
    <t>Mantener el consumo per cápita de energía eléctrica menor o igual a 20 Kw-h/mes en promedio</t>
  </si>
  <si>
    <t>Este indicador se establece con el fin de controlar el impacto ambiental negativo que se pudiera generar por el consumo de energía eléctrica en las diferentes actividades realizadas en la UMV</t>
  </si>
  <si>
    <t xml:space="preserve">Promedio deKw-hora consumidos al mes / Promedio de colaboradores presentes en las sedes de la Entidad </t>
  </si>
  <si>
    <t xml:space="preserve">SENTENCIAS  FALLADAS A FAVOR DE LA ENTIDAD </t>
  </si>
  <si>
    <t>LOGRAR QUE EL 70% DEL TOTAL DE LAS SENTENCIAS EN LA VIGENCIA SEAN FAVORABLES PARA LA ENTIDAD</t>
  </si>
  <si>
    <t>Número de sentencias decididas a favor de la entidad en el periodo /Número total de sentencias proferidas en el periodo.</t>
  </si>
  <si>
    <t>Número total de sentencias proferidas en el periodo</t>
  </si>
  <si>
    <t xml:space="preserve">El indicador tiene como fin establecer el número de expedientes tramitados dentro los términos establecidos por ley sobre el número de expedientes activos, con el fin de mantener control sobre los terminos estipulados por ley respecto al tramite de cada proceso. </t>
  </si>
  <si>
    <t>EJECUCIÓN DE ACCIONES CORRECTIVAS</t>
  </si>
  <si>
    <t>CEM-IND-003</t>
  </si>
  <si>
    <t>100%  de cumplimiento de las acciones correctivas ejecutadas por los procesos</t>
  </si>
  <si>
    <t>Medir el cumplimiento en la ejecución de las acciones correctivas formuladas por los procesos en los planes de mejoramiento</t>
  </si>
  <si>
    <t xml:space="preserve">Conocer cada cuatrimestre el cumplimiento en la ejecución de las acciones correctivas de los planes de mejoramiento vigentes de los procesos, acorde con el cierre que efectúa la OCI </t>
  </si>
  <si>
    <t>CUATRIMESTRAL</t>
  </si>
  <si>
    <t>COMPROMETER LOS RECURSOS DEL PRESUPUESTO DE GASTOS EN UN PORCENTAJE IGUAL O SUPERIOR AL 90% RESPECTO AL PRESUPUESTO ASIGNADO.</t>
  </si>
  <si>
    <t>FINALIZACIÓN DE LOS TRÁMITES EN EL SGDEA - APLICATIVO ORFEO</t>
  </si>
  <si>
    <t>Lograr el cumplimiento del 90% de la finalización de los trámites en el Sistema de Gestión de Documentos Electrónicos de Archivo (ORFEO) durante el periodo establecido</t>
  </si>
  <si>
    <t>Con este indicador se pretende medir el cumplimiento de los trámites que deben realizar todos los usuarios de la Entidad en el aplicativo ORFEO desde el desarrollo de sus funciones. Por ser un proceso transversal y que no depende del manejo solo del proceso de Gestión Documental se pretende realizar el seguimiento con el fin de buscar las acciones de mejora en beneficio del Sistema de Gestión de Documentos Electrónicos de Archivo SGDEA (ORFEO)</t>
  </si>
  <si>
    <t>(No de  radicados sin  finalizar en el periodo/ Total de radicados  en el periodo)*100</t>
  </si>
  <si>
    <t>Total de radicados  en el periodo</t>
  </si>
  <si>
    <t>ATENCIÓN DE CONSULTAS DEL ARCHIVO CENTRAL Y DE GESTIÓN</t>
  </si>
  <si>
    <t>Atender todas las consultas de los documentos del Archivo Central y el Archivo de Gestión  en un tiempo promedio no mayor a dos (2) días hábiles</t>
  </si>
  <si>
    <t>Realizar seguimiento a la atención de consultas documentales del archivo central y archivo de gestión a cargo del proceso de Gestión Documental.</t>
  </si>
  <si>
    <t>El indicador busca medir el tiempo promedio de atención de consultas documentales del proceso  frente al total de consultas realizadas en el periodo de medición.</t>
  </si>
  <si>
    <t>Σ del tiempo empleado en la atención de consultas documentales del archivo central</t>
  </si>
  <si>
    <t>Total de consultas documentales del archivo central realizadas</t>
  </si>
  <si>
    <t>CUMPLIMIENTO DE LOS TRÁMITES EN EL SGDEA - APLICATIVO ORFEO</t>
  </si>
  <si>
    <t>GDOC-IND-003</t>
  </si>
  <si>
    <t>Tener un porcentaje de desviación menor al 1% entre los Sistema de Gestión de Documentos Electrónicos de Archivo (ORFEO) durante el periodo.</t>
  </si>
  <si>
    <t xml:space="preserve">Disminuir el numero de radicados anulados  en el Sistema de Gestión de Documentos Electrónicos de Archivo (ORFEO), con el fin de optimizar el uso de la herramienta e identificar las posibles inconsistencias que se puedan presentar en el manejo por parte de los usuarios </t>
  </si>
  <si>
    <t>Con este indicador se pretende conocer el numero de radicados anulados durante el periodo establecido en relación con los radicados generados, con el fin de identificar las  causas mas  frecuentes por las cuales los usuarios solicitan la anulación de radicados y establecer las acciones de mejora necesarias para el buen uso del Sistema de Gestión de Documentos Electrónicos de Archivo (ORFEO).</t>
  </si>
  <si>
    <t>100%- (No de  radicados anulados en el periodo/ Total de radicados  en el periodo)</t>
  </si>
  <si>
    <t xml:space="preserve">EJECUCIÓN  CRONOGRAMA DE TRANSFERENCIAS PRIMARIAS </t>
  </si>
  <si>
    <t>GDOC-IND-004</t>
  </si>
  <si>
    <t xml:space="preserve">Lograr un cumplimiento del 80% del cronograma de  transferencias primarias previsto para la vigencia </t>
  </si>
  <si>
    <t>Dar cumplimiento total a la ejecución del cronograma de transferencias primarias programado para la vigencia con el fin de lograr la adecuada administración, custodia y conservación del patrimonio documental de la UAERMV</t>
  </si>
  <si>
    <t>Con este indicador se pretende medir la ejecución del cronograma de transferencias primarias, asi mismo conocer el nivel de apropiación del  GDOC PR 002 Procedimiento Organización de Archivos de gestión y transferencias primarias por parte de las dependencias.</t>
  </si>
  <si>
    <t>No deTransferencias Realizadas / No de Transferencias Programadas * 100</t>
  </si>
  <si>
    <t>No de Transferencias Programadas</t>
  </si>
  <si>
    <t>PORCENTAJE DE DESATENCIÓN DE PQRSFD CON TÉRMINOS DE 10 DÍAS HÁBILES</t>
  </si>
  <si>
    <t>Garantizar la oportunidad en la atención de las PQRSFD con término de atención de 10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</si>
  <si>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</si>
  <si>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t xml:space="preserve">Σ de las respuestas con calificación "Bueno" y "Excelente" </t>
  </si>
  <si>
    <t>Total de respuestas ciudadanas</t>
  </si>
  <si>
    <t xml:space="preserve">CUMPLIMIENTO DEL PLAN DE ACCIÓDE RESPONSABILIDAD SOCIAL </t>
  </si>
  <si>
    <t>Ejecutar el 100% de las actividades formuladas en el plan de acción de responsabilidad social- modelo de sostenibilidad.</t>
  </si>
  <si>
    <t>(NÚMERO DE ACTIVIDADES DEL PLAN EJECUTADAS EN EL PERIODO /NÚMERO DE ACTIVIDADES DEL PLAN PROGRAMADAS PARA EL PERIODO)*100</t>
  </si>
  <si>
    <t xml:space="preserve">NÚMERO DE ACTIVIDADES DEL PLAN EJECUTADAS EN EL PERIODO </t>
  </si>
  <si>
    <t>NÚMERO DE ACTIVIDADES DEL PLAN PROGRAMADAS PARA EL PERIODO</t>
  </si>
  <si>
    <t>Cubrimiento del Plan de acción de responsabilidad social</t>
  </si>
  <si>
    <t xml:space="preserve">Involucrar al 70% de partes interesadas identificadas en las actividades de responsabilidad social ejecutadas en la UAERMV para la vigencia. </t>
  </si>
  <si>
    <t xml:space="preserve">El indicador pretende medir el porcentaje de Partes Interesasdas involucradas en las actividades formuladas en el plan de acción de Responsabilidad Social </t>
  </si>
  <si>
    <t>(Numero de grupos de valor que participaron en actividades de responsabilidad social en el periodo/Grupos de valor identificados por la entidad)*100</t>
  </si>
  <si>
    <t>Numero de grupos de valor que participaron en actividades de responsabilidad social en el periodo</t>
  </si>
  <si>
    <t>Grupos de valor identificados por la entidad</t>
  </si>
  <si>
    <t>PORCENTAJE DE DESATENCIÓN DE PQRSFD CON TÉRMINOS DE 15 DÍAS HÁBILES</t>
  </si>
  <si>
    <t>APIC-IND-007</t>
  </si>
  <si>
    <t>Garantizar la oportunidad en la atención de las PQRSFD con término de atención de 15 días hábiles.</t>
  </si>
  <si>
    <t>(N. de peticiones con término de respuesta de 15 días hábiles respondidas fuera de términos</t>
  </si>
  <si>
    <t>No. de PQRSFD con término de respuesta de 15 días hábiles en el periodo</t>
  </si>
  <si>
    <t>PORCENTAJE DE DESATENCIÓN DE PQRSFD CON TÉRMINOS DE 30 DÍAS HÁBILES</t>
  </si>
  <si>
    <t>APIC-IND-008</t>
  </si>
  <si>
    <t>Garantizar la oportunidad en la atención de las PQRSFD con término de atención de 30 días hábiles.</t>
  </si>
  <si>
    <t>(N. de peticiones con término de respuesta de 30 días hábiles respondidas fuera de términos</t>
  </si>
  <si>
    <t>No. de PQRSFD con término de respuesta de 30 días hábiles en el periodo</t>
  </si>
  <si>
    <t>(N. de Actividades Ejecutadas</t>
  </si>
  <si>
    <t xml:space="preserve"> N. de Actividades Programadas</t>
  </si>
  <si>
    <t>N. de Actividades Programadas</t>
  </si>
  <si>
    <t>N. de Actividades Ejecutadas</t>
  </si>
  <si>
    <t>((km/carril de impacto priorizados/Meta  programada anual para priorización) *100)</t>
  </si>
  <si>
    <t># Elementos PK_ID con visita de  seguimiento (CC y RH)</t>
  </si>
  <si>
    <t># Elementos PK_ID programados para seguimiento)</t>
  </si>
  <si>
    <t>Total de Km priorizados</t>
  </si>
  <si>
    <t>((Mesas de trabajo ejecutadas/Mesas de trabajo programadas) *100)</t>
  </si>
  <si>
    <t>Elementos PK_ID diagnosticados</t>
  </si>
  <si>
    <t>Elementos PK_ID programados en la Vigencia</t>
  </si>
  <si>
    <t>porcentaje de cumplimiento esperado</t>
  </si>
  <si>
    <t xml:space="preserve"> % cumplimiento mezcla fria+% cumplimiento mezcla caliente+% cumplimiento concreto hidraulico/3) </t>
  </si>
  <si>
    <t>Porcentaje de cumplimiento porcentaje Asfalto+Porcentaje de cumplimiento Granulometria+ Porcentaje de cumplimiento asentamiento</t>
  </si>
  <si>
    <t>Porcentaje esperado de cumplimiento
Para el indicador se tiene en cuenta tres (3) parámetros (Granulometria, contenido de asfalto y asentamiento concreto)</t>
  </si>
  <si>
    <t>Disponibilidad vehículos*0.2)+ (Disponibilidad maquinaria*0.2) + ((Disponibilidad equipos*0.2) + (Disponibilidad de plantas producción*0.4</t>
  </si>
  <si>
    <t>Porcentaje Disponiblilidad esperada</t>
  </si>
  <si>
    <t>Entregas vehículos+ maquinaria + equipos</t>
  </si>
  <si>
    <t xml:space="preserve">Total solicitudes recibidas </t>
  </si>
  <si>
    <t>El indicador permite revisar el avance periodico de las intervenciones que realiza la UAERMV,  con el fin de dar cumplimiento a las metas establecidas para la Misionalidad de la Entidad y establecer si se requieren ajustes</t>
  </si>
  <si>
    <t>Km carril de impacto intervenido en rehabilitación+ Km carril de impacto intervenido en mantenimiento</t>
  </si>
  <si>
    <t>km carril de impacto programadas</t>
  </si>
  <si>
    <t>Este indicador permite identificar la calificación del nivel de satisfacción que dan los usuarios beneficiarios directos, respecto a las intervenciones que realiza la Entidad; el indicador se establece a partir de la aplicación de las encuestas a través del  formato (IMVI-FM-018 Encuesta de satisfacción de partes interesadas) en la pregunta No 7, donde la calificación se presenta en una escala de 1 a 5, siendo 5 la calificación máxima posible de excelencia y satisfacción.</t>
  </si>
  <si>
    <t xml:space="preserve">(∑ Calificaciones de los encuestados/
# Total de encuestados </t>
  </si>
  <si>
    <t># Total de encuestados</t>
  </si>
  <si>
    <t>Nro. de solicitudes de recursos físicos atendidas en un tiempo mayor a dos días hábiles</t>
  </si>
  <si>
    <t>El indicador busca realizar seguimiento a la publicación contractual frente a la programación establecida en el Plan Anual de Adquisiciones, teniendo en cuenta el número de procesos contractuales programados para cada período respecto del número de procesos publicados en el período.
El número de procesos contractuales iniciados corresponde a los procesos que son publicados en el portal de contratación SECOP II.
Los procesos que no sean adelantados en el periodo de medición deberán ser reprogramados por el área responsable para el siguiente periodo, con el fin de mantener control frente a la totalidad de procesos por adelantar.</t>
  </si>
  <si>
    <t>Número de procesos contractuales publicados en el SECOP en el periodo</t>
  </si>
  <si>
    <t>Número de procesos contractuales programados en el Plan de Adquisiciones para el periodo</t>
  </si>
  <si>
    <t>Valor ejecutado (compromisos) del presupuesto</t>
  </si>
  <si>
    <t xml:space="preserve"> Valor total de presupuesto asignado</t>
  </si>
  <si>
    <t>Ejecución de pagos en el periodo</t>
  </si>
  <si>
    <t>Presupuesto programado para el periodoC</t>
  </si>
  <si>
    <t>Valor de la ejecución de pasivos exigibles</t>
  </si>
  <si>
    <t xml:space="preserve">Presupuesto total de Pasivos Exigibles </t>
  </si>
  <si>
    <t>Valor de la ejecución de reservas</t>
  </si>
  <si>
    <t>Presupuesto total de reservas</t>
  </si>
  <si>
    <t>(Número total de ensayos realizados a los productos /  Número total de ensayos solicitados a los productos )*100</t>
  </si>
  <si>
    <t xml:space="preserve">N° total de ensayos realizados a los productos </t>
  </si>
  <si>
    <t xml:space="preserve">N° total de ensayos solicitados a los productos  </t>
  </si>
  <si>
    <t>El indicador mide el grado de cumplimento de las solicitudes recibidas en el laboratorio para los materiales obtenidos de la exploración geotécnica (apiques), cuyos resultados son utilizados como insumo para la realización de la evaluación y diseños de las estructuras de pavimento de los segmentos viales, cuya intervención corresponde a rehabilitación y mantenimiento periódico (cambio de carpeta).
Nota: El total de apiques a ejecutar en  el trimestre corresponde a máximo 15 apiques por semana (de acuerdo a la capacidad operativa del laboratorio).</t>
  </si>
  <si>
    <t>Los resultados de los ensayos son utilizados como insumo en los procesos misionales para la toma de decisiones, por ende es indispensable verificar la calidad de los resultados, mediante el cumplimiento de la precisión de los métodos de ensayo.
Nota: La evaluación de la presión se realiza a los ensayos objeto de la acreditación.</t>
  </si>
  <si>
    <t>(Número de métodos de ensayo que cumplieron con la precisión de la norma / Número total de metodos de ensayos con evaluación de la  precisión de la norma) * 100</t>
  </si>
  <si>
    <t>Número de métodos de ensayo que cumplieron con la precisión de la norma</t>
  </si>
  <si>
    <t>Número total de metodos de ensayos con evaluación de la  precisión de la norma</t>
  </si>
  <si>
    <t>El indicador mide el grado de cumplimiento con que se entregan los informes de ensayo, con el fin de tener los resultados oportunamente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Nota: Los tiempos de entrega de los informes de ensayo se encuentran establecidos en los acuerdos de servicio firmados entre el laboratorio y la Gerencia de Producción, Gerencia de intervención y la subdirección Técnica de mejoramiento de la malla vial y cuando se trata de servicios adicionales en la solicitud o en la aprobación de dicha solicitud (correo, actas o en la orden de trabajo).</t>
  </si>
  <si>
    <t xml:space="preserve">Número total de informes entregados oportunamente en el trimestre </t>
  </si>
  <si>
    <t>Número total de informes entregados en el trimestre</t>
  </si>
  <si>
    <t>Es indicador mide el número de días perdidos por accidentes de trabajo en el mes, lo cual es importante para identificar los riesgos presentes en el lugar de trabajo.
Su interpretación es: Por cada cien (100) trabajadores que laboraron en el mes, se perdieron X días por accidente de trabajo.
Los días cargados corresponden al número de días que se cargan o asignan a una lesión ocasionada por un accidente de trabajo o enfermedad laboral, siempre que la lesión origine muerte, invalidez o incapacidad permanente parcial. Los días cargados se utilizan solamente para el cálculo del índice de severidad como un estimativo de la pérdida real causada.</t>
  </si>
  <si>
    <t xml:space="preserve">Este indicador mide el número de veces que ocurre un accidente de trabajo en el mes. Su interpretación es: Por cada cien (100) trabajadores que laboraron en el mes se presentaron X accidentes de trabajo.
</t>
  </si>
  <si>
    <t xml:space="preserve"> de los residuos generados por la Entidad se encuentran los que por sus materiales de fabricacion pueden ser devueltos a la cadena de valor para aprovecharse o convertirae en nuevos productos.
Por este motivo es importante medir la eficacia de la gestión realizada por la entidad para controlar el impacto ambiental que se pudiera generar al no realizar una adecuada gestión de estos</t>
  </si>
  <si>
    <t xml:space="preserve">kg de residuos aprovechables gestionados </t>
  </si>
  <si>
    <t xml:space="preserve">kg de residuos aprovechables generados </t>
  </si>
  <si>
    <t xml:space="preserve">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t>
  </si>
  <si>
    <t xml:space="preserve">Promedio deKw-hora consumidos al mes </t>
  </si>
  <si>
    <t xml:space="preserve">Promedio de colaboradores presentes en las sedes de la Entidad </t>
  </si>
  <si>
    <t>No de  radicados sin  finalizar en el periodo</t>
  </si>
  <si>
    <t>100%- (No de  radicados anulados en el periodo</t>
  </si>
  <si>
    <t xml:space="preserve">No deTransferencias Realizadas </t>
  </si>
  <si>
    <t xml:space="preserve">Número de sentencias decididas a favor de la entidad en el periodo </t>
  </si>
  <si>
    <t>95%  de cumplimiento en la vigencia</t>
  </si>
  <si>
    <t>Medir el cumplimiento en la ejecución del plan anual de auditorías,  aprobado para la vigencia, por el Comité Institucional de Control Interno - CICCI.</t>
  </si>
  <si>
    <t>(# actividades del plan anual de auditorías ejecutadas en el trimestre / # actividades del plan anual de auditorías programadas en el trimestre) * 100</t>
  </si>
  <si>
    <t xml:space="preserve"> (# Acciones Correctivas Cerradas  por los procesos / # Acciones Correctivas Programadas para cumplir) * 100</t>
  </si>
  <si>
    <t xml:space="preserve"># Acciones Correctivas Cerradas  por los procesos </t>
  </si>
  <si>
    <t># Acciones Correctivas Programadas para cumplir</t>
  </si>
  <si>
    <t xml:space="preserve">Buscar concertar los productos conforme a los tiempos que ahora está manejando la oficina, para lograr cumplir con los tiempos programados. </t>
  </si>
  <si>
    <t xml:space="preserve">Para el III trimestre se tenian programados la realización de 14 productos, de las cuales fueron realizados 12, los 2 productos faltantes estan en proceso de construcción, no obstante, no fueron adelantados y publicados dentro de las fechas concertadas. Estos productos hacen relación al monitoreo del mapa de riesgso (en donde se entregó a la OCI para su seguimiento solo los riesgoss de corrupción, los riesgos de gestión y seguridad digital ya cumplieron con su monitoreo, pero a la fecha no se ha concluido el informe final de esta tematica). Por otro lado, el informe de gestión y resultados ya se encuentra consolidado y está en proceso de revisión. </t>
  </si>
  <si>
    <t>Las actividades programadas se cumplieron satisfactoriamente .</t>
  </si>
  <si>
    <t>Las actividades programadas se cumplieron satisfactoriamente sin ninguna desviación.</t>
  </si>
  <si>
    <t>Se realizó la actualización del análisis sectorial de la entidad en temas de responsabilidad social y sostenibilidad, tambien se analizó y se recopiló la información de los PQRSFD que se presentaron durante 2020; Adicionalmente, se realizó la revisión de 430 documentos internos de la UAERMV, en los que se identificó, clasificó y priorizó los grupos de valor y de allí se priorizaron actores.
Gracias a todos estos insumos mencionados anteriormente, se realizaron matrices para flirtar por el nivel de influencia en las operaciones tanto del sector movilidad como la relevancia de dicho Grupos en los estandares internacionales; arrojando como resultado la siguiente re-identificación de Grupos de Valor con sus respectivos actores que los componen:
-Comunidad 
-Proveedores
-Colaboradores
-Organismos Reguladores y de Control
-Entidades Públicas
-Dependencias UAERMV
Asi mismo, se re-identificaron diecisiete (17) Asuntos Materiales, descritos en el documento.</t>
  </si>
  <si>
    <t>Se realizó la divulgación en redes sociales, correo institucional y micrositio web del Informde de Sostenibilidad UAERMV 2019.</t>
  </si>
  <si>
    <t>1. Aprobación de la Política de Derechos Humanos.
2. Resultado evaluación de sensibilización a proveedores.
3. Publirreportaje en revista "Mi Calle" sobre inclusión.
4. Documento de Analisis Sectorial. 
5.Informe de Sostenibilidad UAERMV 2019.
6. Informe de mesas de trabajo de Pacto Global.</t>
  </si>
  <si>
    <t xml:space="preserve">Trimestre 2 </t>
  </si>
  <si>
    <t xml:space="preserve">1. Se avanza en la construcción de parámetros relevantes para la elaboración de la política en DDHH, 2. se realiza identificación de proveedores activos de la UMV para taller de sensibilización en trabajo infanitl, según listado suministrado por contratos. 3.Se realizan videos testimoniales para ser publicados de una terna de colaboradores para publireportaje con énfasis en inclusión. 4. Se construye plan de trabajo para jornada de voluntariado con población del área rural en coordinación con PIGA, para sensibilización en el manejo del recurso hídrico. 5. Se realiza una pre-identificación de información de entidades del sector en el distrito, para identificación de buenas prácticas en sostenibilidad.  6. Se construye tabla de indicadores GRI-4 propuesta para elaborar informe de sostenibilidad. 7. Se comienza a participar de las mesas propuestas para la temática anticorrupción lideradas por Pacto Global. </t>
  </si>
  <si>
    <t xml:space="preserve">  Trimestre 1</t>
  </si>
  <si>
    <t xml:space="preserve">1. Se elaboró y aprobó la Política en Derechos Humanos de la UAERMV, 2. Se realizó vía zoom, taller de sensibilización a proveedores de la entidad en la temática: abolición del trabajo infantil. 3. Se publicó el revista mi Calle y a través de las redes sociales de la entidad el Publirreportaje realizado a colaboradores destacando sus historias de vida e identidad, 4. Se realizó documento análsis e identificación de buenas prácticas en responsabilidad social y sostenibilidad con entidades y/o empresas del sector movilidad. 5. Se realizó y aprobó Informe de sostenibilidad en metodología GRI-4 para la gestión de la vigencia 2019, 6. Se realizó informe de la participación de las mesas y/o actividades, las cuales fueron mesas de trabajo (webinar) lideradas por Pacto Global con enfoque en: DDHH y Anticorrupción. </t>
  </si>
  <si>
    <t>1. Se avanza en la construcción de parámetros relevantes para la construcción de la política en DDHH, 2. se realiza identificación de proveedores activos de la UMV para taller de sensibilización en trabajo infanitl, según listado suministrado por contratos. 3.Se realizan videos testiomaniales para ser publicados de una terna de colaboradores para publireportaje con énfasis en inclusión. 4. Se construye plan de trabajo para jornada de voluntariado con población del área rural en coordinación con PIGA, para sensibilización en el manejo del recurso hídrico. 5. Se realiza una pre-identificación de información de entidades del sector en el distrito, para identificación de buenas prácticas en sostenibilidad.  6. Se construye tabla de indicadores GRI-4 propuesta para elaborar informe de sostenibilidad. 7. Se comienza a participar de las mesas propuestas para la temática anticorrupción lideradas por Pacto Global.</t>
  </si>
  <si>
    <t xml:space="preserve">Trimestre 1 </t>
  </si>
  <si>
    <t>No actividades programadas</t>
  </si>
  <si>
    <t>No actividades ejecutadas</t>
  </si>
  <si>
    <t>(NÚMERO DE ACTIVIDADES DEL PLAN EJECUTADAS EN EL PERIODO /NÚMERO DE ACTIVIDADES DEL PLAN PROGRAMADAS PARA EL PERIODO)*100.</t>
  </si>
  <si>
    <t>GERENCIA SOCIAL, AMBIENTAL Y DE ATENCIÓN A PARTES INTERESADAS</t>
  </si>
  <si>
    <t>Plan de acción de Responsabilida Social.</t>
  </si>
  <si>
    <t>Septiembre 2020</t>
  </si>
  <si>
    <t>Lograr el desarrollo de la totalidad de las actividades programadas del Plan de acción de responsabilidad social para el periodo.</t>
  </si>
  <si>
    <r>
      <t>Ejecutar el 100% de las actividades formuladas en el plan de acción de responsabilidad social-</t>
    </r>
    <r>
      <rPr>
        <sz val="11"/>
        <color theme="1"/>
        <rFont val="Arial"/>
        <family val="2"/>
      </rPr>
      <t xml:space="preserve"> modelo de sostenibilidad.</t>
    </r>
  </si>
  <si>
    <t xml:space="preserve">Cumplimiento del Plan de acción de responsabilidad social </t>
  </si>
  <si>
    <t xml:space="preserve">NOMBRE DEL INDICADOR: </t>
  </si>
  <si>
    <t xml:space="preserve">ATENCIÓN A PARTES INTERESADAS Y COMUNICACIONES </t>
  </si>
  <si>
    <t>Se ha trabajado de manera permanente para fomentar la participación activa de todos los Grupos de Valor en las actividades planteadas.</t>
  </si>
  <si>
    <t>Las actividades programadas no sufrieron una desviación debido a que se alcanzó la interacción con la totalidad de los Grupos de Valor, tal como estaba establecido.</t>
  </si>
  <si>
    <t>De acuerdo a la afluencia de participantes de las diferentes mesas de trabajo y actividades encaminadas a la divulgación de la política de DDHH, es necesario ampliar en la cobertura de las convocatorias.</t>
  </si>
  <si>
    <t xml:space="preserve">Para el tercer trimestre, se hace referencia a tres espacios:1. Se realizó la divulgación del Informe de Sostenibilidad UAERMV 2019 a todos los Grupos de Valor identificados a través de las redes sociales de la entidad. (Dado que es una campaña masiva no es posible determinar un número exacto de personas alcanzadas) 2. Mesas de trabajo con coordinadoras de PIGA y Forestal para la articulación en la ejecución de actividades del Programa de Voluntariado Corporativo.3. Se envió un correo institucional a 27 personas pertenecientes al programa de voluntariado "Yo Participo" y adicionalmente, se le envio la información a toda la gerencia GASA  en caso de querer participar de dicha iniciativa. 
</t>
  </si>
  <si>
    <r>
      <t xml:space="preserve">Para el segundo trimestre, se hace referencia a tres espacios: 1.Mesas de trabajo y divulgación de la política en Derechos Humanos de la UAERMV con colaboradores, 2.Mesas de trabajo con los enlaces desigandos para la elaboración del informe de sosteniblidad en formato GRI-4. Se cuentan como convocados los enlaces designados por las áreas para conformar las respectivas mesas de trabajo, 3. Divulgación de la política en Derechos Humanos a todos los grupos de valor identificados a través de las redes sociales de la entidad. (Dado que es una campaña masiva no se es posible determinar un número exacto de personas alcanzadas) 
</t>
    </r>
    <r>
      <rPr>
        <b/>
        <sz val="10"/>
        <rFont val="Arial"/>
        <family val="2"/>
      </rPr>
      <t>Aclaración: por otra parte, se manifiestó un gran número de participantes que superó ampliamente la convocatoria de 13 personas a 25.</t>
    </r>
  </si>
  <si>
    <t>Para el trimestre, se hace referencia a dos espacios: El primero involucra una terna de colaboradores para realización de publirreportaje con énfasis en inclusión. Para el segundo espacio, se involucra a los colaboradores que se convocaron a participar de las mesas de construcción de la política en DDHH de la entidad.</t>
  </si>
  <si>
    <t>No. Grupos de Valor UAERMV</t>
  </si>
  <si>
    <t>No. Grupos de Valor Participantes</t>
  </si>
  <si>
    <t>ATENCIÓN A PARTES INTERESADAS</t>
  </si>
  <si>
    <t xml:space="preserve">Plan de acción de Responsabilida Social </t>
  </si>
  <si>
    <t xml:space="preserve">El indicador pretende medir el porcentaje de Partes Interesadas involucradas en las actividades formuladas en el plan de acción de Responsabilidad Social </t>
  </si>
  <si>
    <t>VERSIÓN: 2</t>
  </si>
  <si>
    <t>Secretaría General</t>
  </si>
  <si>
    <t xml:space="preserve"> seguir realizando socializaciónes  con los responsables de dar respuesta a las peticiones sobre los resultados de las encuestas y hacer énfasís en la necesidad de rsponderlas dentro de los términos de ley, bajo criterios de calidad y claridad en la información.</t>
  </si>
  <si>
    <t>3 trimestre</t>
  </si>
  <si>
    <t>Realizar una reunión con los responsables de dar respuesta a las peticiones reiterando la necesidad de atenderlas dentro de los términos previstos, y bajo criterios de calidad y claridad en la información.</t>
  </si>
  <si>
    <t>Se evidencia un porcentaje del 44% de la ciudadanía que calificó la satisfacción de las respuestas recibidas como bueno o excelente, por lo que se requiere verificar si las causas de dicha insatisfacción corresponden con tiempos de respusta, claridad o calidad en el servicio.tas.</t>
  </si>
  <si>
    <t>2 trimestre</t>
  </si>
  <si>
    <t>Realizar una socialización con los responsables de dar respuesta a las peticiones sobre los resultados de las encuestas y hacer enfasís en la necesidad de atenderlas dentro de los términos previstos, y bajo criterios de calidad y claridad en la información.</t>
  </si>
  <si>
    <t>Se evidencia un porcentaje del 36% de ciudadanos que calificaron la satisfacción de las respuestas recibidas como bueno o excelente, por lo que se requiere verificar si las causas de dicha insatisfacción corresponden con tiempos de respusta, claridad o calidad en el servicio.</t>
  </si>
  <si>
    <t>1 trimestre</t>
  </si>
  <si>
    <t>Se evidencia que el 47% de las encuestas diligenciadas califican como “Buena” y el 22% califican como “Excelente” la facilidad para interponer un requerimiento ante la Entidad, configurándose como un resultado positivo para la atención y servicio a la ciudadanía representando más de la mitad de las encuestas diligenciadas</t>
  </si>
  <si>
    <t>3TRIMESTRE</t>
  </si>
  <si>
    <t>La ciudadanía considera que, la satisfacción en general del servicio recibido por parte de la Entidad corresponde al 44.4% , una calificación entre “Excelente” y “Bueno”. Se considera un restultado positivo dado el avance respecto al periodo anterior.</t>
  </si>
  <si>
    <t>2TRIMESTRE</t>
  </si>
  <si>
    <t>De las 22 encuestas aplicadas en el periodo, el 36% calificaron la satisfacción ciudadana entre bueno y excelente.</t>
  </si>
  <si>
    <t>1TRIMESTRE</t>
  </si>
  <si>
    <t>Σ de las respuestas con calificación "Bueno" y "Excelente</t>
  </si>
  <si>
    <t>Atención a partes interesadas y comunicaciones</t>
  </si>
  <si>
    <t>Encuestas de satisfacción ciudadana</t>
  </si>
  <si>
    <t>El indicador mide el porcentaje de satisfacción de los ciudadanos y partes interesadas con la claridad de las respuestas remitidas por la Entidad a las PQRSFD, de conformidad con la medición realizada a través de la  "Encuesta de satisfacción a ciudadana".</t>
  </si>
  <si>
    <t>Continuar realizando el monitoreo  permanente a través de correo electrónico, para el cumplimiento de las respuestas a los requerimientos dentro de los terminos de ley.</t>
  </si>
  <si>
    <t>Se hace necesario remitir a los colaboradores de la Entidad que han superado los términos de repuesta,un correo electrónico del procedimiento de requerimientos, los plazos legalmente establecidos y acciones a tener en cuenta para coadyuvar a garantizar la oportunidad a los diferentes requerimientos que se presentan ante la Entidad</t>
  </si>
  <si>
    <t>Sistema Bogotá Te Escucha - SDQS
Sistema de Gestión Documental Orfeo
Base de datos PQRSFD</t>
  </si>
  <si>
    <t xml:space="preserve">Con forme al trimestre anterior se redujo el número de peticiones en un 4% vencidas fuera de  los terminos de ley, debido al continuo monitoreo de las peticiones que se realizó por parte de atención al ciudadano a los diferentes profesionales encargados de las respuestas;                                                para este periodo se modificó el tiempo de respuesta de 10 a 20 dias hábiles de acuerdo a lo establecido en el Decreto Nacional 491 del 2020 derivado de la emergencia sanitaria covid-19  </t>
  </si>
  <si>
    <t>Continuar realizando el monitoreo a las peticiones generando alertas para evitar venci}mientos a los requerimientos querecibe la entidad</t>
  </si>
  <si>
    <t xml:space="preserve">Respecto al trimestre anterior, se redujo el porcentaje de peticiones vencidas en un 36%.                                         </t>
  </si>
  <si>
    <t>Una vez verificado en el sistema Orfeo y Base de Datos de Atención a la Ciudadanía las peticones vencidas correspondiente a los diez días, se evidenció que la gestión de estos requerimienos no se realiza conforme al procedimiento de Requrimientos.</t>
  </si>
  <si>
    <t>No Aplica</t>
  </si>
  <si>
    <t>De las 147 peticiones recibidas con vencimiento de 10 días, 18 peticiones, es decir el 12% no evidencia respuesta notificada al peticionario(a) dentro de los tiempos establecidos.</t>
  </si>
  <si>
    <t>De las 82 peticiones recibidas con vencimiento de 10 días, 39 peticiones, es decir el 48% no evidencia respuesta notificada al peticionario(a) dentro de los tiempos establecidos</t>
  </si>
  <si>
    <t>No. de PQRSFD con término de respuesta de 10 días hábiles en el periodo</t>
  </si>
  <si>
    <t>N. de peticiones con término de respuesta de 10 días hábiles respondidas fuera de términos</t>
  </si>
  <si>
    <t xml:space="preserve">Para el IV trimestre desde el proceso DESI, se tenia planeado realizar 8 productos dentro de los que se encuentran: informe de indicadores, consolidado de indicadores, consolidado planes de acción, consolidado MIPG, boletin presupuestal, plan de mejoramiento de calidad conseguimiento, entre otros. de los cuales todos se realizaron a satisfacción, conforme con lo programado. Es importante precisar que durante el III trimestre, estaba pendiente por realizar dos productos que fueron subsanados en el IV trimestre que es el informe de riesgos (gestión, corrupción y de seguridad digital) y el informe de gestión y resultados que se encuentra publicado en transparencia de la pagina web. </t>
  </si>
  <si>
    <t xml:space="preserve">Con forme al trimestre anterior se mantivo el número de peticiones en un 8% vencidas fuera de  los terminos de ley, teniendo encuenta el  continuo monitoreo de las peticiones que se realizó por parte de atención al ciudadano a los diferentes profesionales encargados de las respuestas;                                                para este periodo se modificó el tiempo de respuesta de 10 a 20 dias hábiles de acuerdo a lo establecido en el Decreto Nacional 491 del 2020 derivado de la emergencia sanitaria covid-19  </t>
  </si>
  <si>
    <t xml:space="preserve">Respecto al total de las peticiones respondidas fuera de tiempo se evidencia que corresponden a petición entre  autoridades y solicitud de información  de ciudadano de 6 localidades diferentes correspondientes a ENGATIVA, KENNEDY,FONTIBON, MARTIRES,PUENTE ARANDA, RAFAEL URIBE, SUBA, USAQUEN, USME equivalentes al 8% del total de las peticiones  </t>
  </si>
  <si>
    <t xml:space="preserve">Respecto al total de las peticiones respondidas fuera de tiempo se evidencia que corresponden a petición entre  autoridades y solicitud de información  de ciudadano de 6 localidades diferentes correspondientes a Barrios Unidos, Tunjuelito, Chapinero, Kennedy, Engativá y Rafael Uribe Uribe equivalentes al 8% del total de las peticiones                </t>
  </si>
  <si>
    <t>DICIEMBRE de 2020</t>
  </si>
  <si>
    <t>Se evidencia una disminución en el indice de satisfacción de 4 puntos, con un resultado del  65% de ciudadanos que calificaron la  las respuestas recibidas como bueno o excelente,lo que refleja una mayor satisfacción frente a la claridad y oportunidad de las respuestas.</t>
  </si>
  <si>
    <t>4 trimestre</t>
  </si>
  <si>
    <t>Se evidencia un aumento  en el indice de satisfacción del 69% de ciudadanos que calificaron la  las respuestas recibidas como bueno o excelente, respecto a un  44% del periodo anterior, lo que refleja una mayor satisfacción frente a la claridad y oportunidad de las respuestas.</t>
  </si>
  <si>
    <t>Se evidencia que de 46 de las encuestas diligenciadas,15 ciudadanos la  califican como “Buena”  y  15 como “Excelente” la satisfacción  frente a la atención y servicio recibido por parte de la entidad, configurándose como un resultado positivo para la atención y servicio a la ciudadanía representando en  más de la mitad de las encuestas diligenciadas</t>
  </si>
  <si>
    <t>4TRIMESTRE</t>
  </si>
  <si>
    <t>1.Se realizò la jornada virtual de voluntariado sobre el manejo adecuado del recurso hìdrico con colaboradores de las sedes operativa y de producciòn,  finalizando la sesion con  una actividad interactiva mediante la plataforma Kahoot. Asì mismo, el 1ro de diciembre se realizò una jornada de voluntariado la cual consistia en construir la primera huerta organica de la sede operativa.
2.Se publicó pieza gráfica en la intranet sobre el proceso de actualización de los Grupos de Valor.
3.Se realizaron y distribuyeron los formatos para la recolección de información del Informe de Sostenibilidad 2020, que será publicado en el mes de Julio 2021.
4.Se realizó informe semestral en el cual se plasman todas las actividades desarrolladas en el marco del plan de acción de Responsabilidad Social de la UAERMV.
5.Se pùblico en Intranet una campaña de expectiva, acerca de los Grupos de Valor de la UAERMV.
6.Se crearon formatos basados en la Guìa GRI, para la recopilaciòn de informaciòn del Informade Sostenibilidad 2020</t>
  </si>
  <si>
    <t>Plantear actividades que den cobertura a todos los Grupos de Valor identificados por la Entidad.</t>
  </si>
  <si>
    <t>Durante el ultimo trimestre del 2020, se realizaron actividades dirigidas al Grupo de Valor "Colaboradores" siendo así, el cierre de año enfocado a la gestión interna de la Entidad; debido a que en los trimestres anteriores, se realizaron diversas actividades con los demás Grupos de Valor tanto internos como externos.
Mala planificación de actividades a final de año, debido a la no vinculación de todos los  grupo de valor de forma permanente, en relación con el indicador. .</t>
  </si>
  <si>
    <t>N/A El indicador se creó e implementó para la vigencia 2020</t>
  </si>
  <si>
    <t xml:space="preserve">En los 2 primeros trimestres de la Vigencia 2020 el indicador estaba formulado en Número de personas que perticipaban en las actividades, con la reformulación del indicador en los reportes 3 y 4 se habla de porcentaje de grupos de valor que actualmente para la UMV son 7 grupos. </t>
  </si>
  <si>
    <t xml:space="preserve">En el cuarto trimestre se desarrollaron en cuatro espacios: 
1.Se realizò la jornada virtual de voluntariado sobre el manejo adecuado del recurso hídrico con colaboradores de las sedes operativa y de producción, en esta actividad participaron 13 colaboradores mediante la plataforma Teams y posteriormente se realizó una  actividad interactiva mediante la plataforma Kahoot en la cual participaron 8 personas, de estas solo lograron pocisionarse 6  personas en el ranking del juego y 2 de ellas obtuvieron puntuaciones màs altas.
2. Se realizaron dos jornadas de voluntariado en las cuales se  construyò la primera huerta organica de la sedes operativa y de producciòn,se contò con la participacion de 13 colaboradores.
3.Se publicó pieza gráfica de expectativa en la intranet sobre el proceso de actualización de los Grupos de Valor.
4.Se realizaron y distribuyeron los formatos para la recolección de información del Informe de Sostenibilidad 2020 a todas las dependencias de la UAERMV.
</t>
  </si>
  <si>
    <t>Para la próxima vigencia programar las actividades que incluyen reuniones con los otros proceso hasta el mes de octubre y cambiar los periodo de aplicación de las encuestas de satisfacción de TI.</t>
  </si>
  <si>
    <t>1.	Socialización de resultados de la encuesta de satisfacción del Semestre 2: Se sugiere que para la próxima vigencia las encunetas de satisfacción se ejecuten en los meses del junio y noviembre para que los resultados queden en el mismo periodo de la vigencia. 
2.	Revisión con la OAP alternativas de implementación del involucramiento en cascada de los grupos de interés dentro de proyectos de TI: Con base en las diferentes obligaciones de los procesos involucrados no se pudo realizar la reunión para la revisión.</t>
  </si>
  <si>
    <t>Cuarto
Trimestre</t>
  </si>
  <si>
    <t>1. Ejecutar la prueba piloto de incentivos.
2. Realizar la socialización de la encuesta de satisfacción.</t>
  </si>
  <si>
    <t xml:space="preserve">1.	Hacer prueba piloto de implementación de incentivos para algún proyecto seleccionado, se tramitaron los incentivos, pero llegaron muy tarde para realizar la actividad.
2.	Análisis y socialización de resultados de la encuesta - Semestre 1: Se realiza el análisis y el plan de mejoramiento, pero no se realizó la socialización.  </t>
  </si>
  <si>
    <t>Tercer
Trimestre</t>
  </si>
  <si>
    <t>Para este periodo de evaluación no se requiere acción de mejora debido que no se presentaron desviaciones.</t>
  </si>
  <si>
    <t xml:space="preserve">En el periodo de evaluación no se presentaron deviaciones. </t>
  </si>
  <si>
    <t>Segundo
Trimestre</t>
  </si>
  <si>
    <t>Primer
Trimestre</t>
  </si>
  <si>
    <t xml:space="preserve">Incluir la gráfica de barra acorde con el indicador que contenga mínimo las variables propias de la medición y el resultado  </t>
  </si>
  <si>
    <t>Durante el trimestre se realizan las siguientes actividades:
1.	Revisar el plan de bienestar y lo que se propone en el dominio de UA para incentivos: Se construye la primera versión el plan de bienestar, el cual se socializa con talento humano y se da vía libre para iniciar con un trabajo conjunto.
2.	Revisar con Talento Humano estrategias de Gestión del Cambio Organizacional (GCO) y establecer las metas a cumplir según la competencia del grupo de TI: En la revisión con talento humano se acordó que para el próximo se desarrollara esta actividad ya que para este año tenían todas sus actividades planeadas y en ejecución.
3.	Elegir las prácticas para tener en cuenta dentro de Gestión del Cambio Organizacional (GCO) aplicables al grupo de TI: En la revisión con talento humano se acordó que para el próximo se desarrollara esta actividad ya que para este año tenían todas sus actividades planeadas y en ejecución.
4.	Seguimiento al plan de formación-Incluye plan de capacitación: Se realiza el seguimiento al plan de formación como evidencia queda el cronograma de implementación con la evidencia de cada una de las capacitaciones realizadas. 
5.	Generar piezas de comunicación de los proyectos de TI en curso y sus respectivos logros-Segundo semestre: Se realiza una publicación en la revisa mi calle con toda la información de TI que se requiere de TI para este año. 
6.	Aplicación encuesta satisfacción con los servicios de TI, análisis de resultados - Semestre 2: Se aplica la encuesta de satisfacción, se realiza el análisis con base en a la herramienta de Office 365 y queda pendiente la socialización. 
7.	Generación indicadores UA Cuarto trimestre 2020: Se genera el indicador con base en o establecido. 
8.	Generación y socialización del plan de transferencia de conocimiento de TI: Se genera le documento de transferencia de conocimiento de TI, pero aún se encuentra en estado de revisión por parte del equipo de trabajo.
Actividades cumplidas del trimestre anterior:
9.	Análisis y socialización de resultados de la encuesta de satisfacción Semestre 1: Se realiza la socialización de los resultados de la encuesta de satisfacción Semestre 1 que era la actividad relega del tercer trimestre. 
10.	Hacer prueba piloto de implementación de incentivos para algún proyecto seleccionado: Se realiza la premiación de los tres ganadores de la Triva, cuyo objetivo fue conocer los conocimientos de los colaboradores referente a los proyectos de TI. Adicionalmente se hace entrega del reconocimiento por promover y apropiar las tecnologías de la información de la UMV a tres colaboradores.
Actividades rezagadas:
1.	Socialización de resultados de la encuesta de satisfacción del Semestre 2
2.	Revisión con la OAP alternativas de implementación del involucramiento en cascada de los grupos de interés dentro de proyectos de TI.</t>
  </si>
  <si>
    <t>Durante el trimestre se realizan las siguientes actividades: 
1.	Revisar las estrategias de Uso y Apropiación.
2.	Socializar estrategias de Uso y Apropiación al interior de TI.
3.	Revisar y ajustar el esquema de incentivos planteado en la Arquitectura Empresarial (AE) con Talento Humano.
4.	Ajustar el plan de incentivos del AS-IS de AE.
5.	Entregar instrumento de medición de gestión del cambio Organizacional a talento humano (Evaluación de madurez).
6.	Validar y generar estrategias para la implementación del esquema de transferencia de conocimiento con talento humano y la OAP.
7.	Generar piezas de comunicación de los proyectos de TI en curso y sus respectivos logros- semestre.
8.	Revisar con OAP si es posible que el líder de los procesos de tecnología sea uno de los invitados al Comité directivo - Comité de Gestión y Desarrollo.
9.	Revisar las matrices de los proyectos en cuento a grupos de interés.
10.	Gestionar el plan de mejoramiento con base en los resultados de la encuesta.
11.	Generación indicadores UA Tercer trimestre 2020.
Actividades no cumplidas:
1.	Hacer prueba piloto de implementación de incentivos para algún proyecto seleccionado.
2.	Análisis y socialización de resultados de la encuesta - Semestre 1"</t>
  </si>
  <si>
    <t>Se realiza una nueva versión del plan de Uso y Apropiación, tomando con base los cambios que se deben realizar por el nuevo Plan de desarrollo “Un nuevo contrato social y ambiental para la Bogotá del Siglo XXI 2020-2024” y con base en la nueva normalidad, que para UAERMV fue pasar de la presencialidad a la virtualidad. Durante el segundo trimestre se realizan las siguientes actividades de planeación del para vigencia 2020-2021:
- El cronograma de captaciones de TI.
- Se realiza en la cuenta de satisfacción de los servicios de TI.
- Genera el indicado de uso y apropiación del segundo trimestre.</t>
  </si>
  <si>
    <t xml:space="preserve">Durante el primer trimestre se realizan las siguientes actividades de planeación del para vigencia 2020-2021:
- Se Revisa el plan de formación propuesto por TI y el aprobado por la dirección al proceso de Talento Humano.
- Se actualiza el plan de formación de TI, para la vigencia 2020.
- Genera el indicado de uso y apropiación del primer trimestre.  </t>
  </si>
  <si>
    <t>ACTIVIDADES PROGRAMADAS</t>
  </si>
  <si>
    <t>ACTIVIDADES EJECUTADAS</t>
  </si>
  <si>
    <t>SECRETARÍA GENERAL</t>
  </si>
  <si>
    <t>Cronograma de actividades para fomentar el uso y apropiación de las herramientas tecnológicas con que cuenta la entidad.</t>
  </si>
  <si>
    <t>Trimestre</t>
  </si>
  <si>
    <t>Mayo  del 2020</t>
  </si>
  <si>
    <t>Cumplir con el 80 % de las actividades propuestas para fomentar el uso y apropiación de las herramientas tecnológicas de la entidad.</t>
  </si>
  <si>
    <t>No aplica.</t>
  </si>
  <si>
    <t>En trimestre no se presenta deviación negativa.</t>
  </si>
  <si>
    <t>Cuarto Trimestre</t>
  </si>
  <si>
    <t>Realizar un control de cambios al PETI con base en las eliminación y los avances esperados para este años. Con base en el nuevo Plan de Desarrollo “Un nuevo contrato social y ambiental para la Bogotá del Siglo XXI 2020-2024”. Esta actividad se tiene prevista para el ultimo trimestre del año.</t>
  </si>
  <si>
    <t>Implementación Uso y Apropiación Fase 1: En el marco de este proyecto se realizaron las siguientes actividades: Implementación de las estrategias de Uso y Apropiación dentro de la entidad; se realizo en conjunto con talento humano el modelo de competencias en TI, se estableció y esta en proceso de ejecución del Plan de Formación y se diseñó metodología en el mes de abril para la Gestión de proyectos de TI, la cual fue socializada y entregada a la Oficina Asesora de Planeación y está decidido adaptarla a toda la Entidad, sin embargo, para los proyectos de TI se está aplicando la propuesta de forma parcial. El avance se reporta en un 100% cumpliendo con los paquetes de trabajo propuestos en los tiempos establecidos, Queda Pendiente formalizar el cierre del proyecto.
Sigma-Desarrollo implementación Sistema de Información Georreferenciada Misional: En el marco de este proyecto se realizaron las siguientes actividades: La UT solicito la terminación anticipada del contrato y la UMV negó dicha solicitud; La UMV dio inicio al segundo proceso por posible incumplimiento del contrato actualmente se están desarrollado las respectivas audiencias entre partes; La semana del 21 de septiembre se dio inicio a las pruebas de paquete 3 con usuarios (ciclo 5) y se aprobación a satisfacción de los paquetes 1 y 2. En el proceso de desarrollo In house se realizaron las siguientes actividades: Desarrollo e implementación de las funcionalidades de para la gestión de emergencias y ciclo rutas, adicionalmente se implementó el indicador transito promedio diario -TPD; apoyo en la estructuración de la ficha técnica del diagnóstico automatizado con Inteligencia Artificial y el avance reportado es del 86% con 11% de retraso equivalente a 49 días hábiles.
PES-Implementación Solución Planeación Estratégica: En consenso con la Secretaria General se acordó modificar prioridad del proyecto teniendo en cuenta los recursos disponibles (talento humano), lo que generar cambio en la fecha final del proyecto quedando tentativamente para junio de 2021. Adicionalmente la UMV está en proceso de adaptación a la metodología general ajustada (MGA) para la formulación de proyectos de inversión lo que obliga a replantear el alcance inicial del proyecto. Sin embargo, se Inició la etapa de levantamiento de requerimientos.
Implementación Seguridad de la Información - Fase 1: En el marco de este proyecto se realizaron las siguientes actividades: Implementación de políticas de Seguridad de la información con un avance de 53%, a la fecha se han actualización cuatro políticas incluida la política general la cual está en trámite de aprobación en la OAP, también se actualizaron las políticas de navegación en internet, datos personales según Superintendencia de Industria y Comercio y Gestión de Activos según la metodología aplicada en la Entidad; Implementación de los procesos de gestión de Activos y Accesos en la UMV con un avance del 68%.Se desarrollo la metodología en conjunto con un equipo interdisciplinario de la Entidad y se despliega en el proceso de GSIT como prueba piloto y a la fecha se encuentran actualizados activos de dicho proceso, además esta fase de aprobación la nueva matriz de activos por parte de la OAP y Comité de Gestión y Desempeño Institucional para posteriormente aplicar la metodología a toda la Entidad y de parte de Seguridad se realiza acompañamiento a los líderes de proceso; la OAP y Gestión Documental liderará el proceso; Generación del Plan de Tratamiento de Riesgos en la UMV, el avance a la fecha es del 8% dando inicio a la actualización del documento del Plan de Tratamiento de Riesgos. La fecha de finalización del proyecto PROJ-SG-01 es 30 de diciembre de 2020 y no se presenta ningún retraso adicional al ya existente.
Renovación Tecnológica UMV - Fase 1: En el marco de este proyecto se realizaron las siguientes actividades: Se adquirió Switch CORE en HA para sede la administrativa y en cuanto las sede producción y la sede operativa: Se realizará un proyecto de compra para la próxima vigencia; Implementación de una solución de Backup: Servidor y LTO configurado y en operación; Adquisición solución de almacenamiento NAS: Está en proceso de contratación aproximadamente un avance del 75% y el proceso se encuentra publicado en SECOP y El avance del proyecto se reporta en un 95% teniendo en cuenta que por temas de la pandemia se retrasaron los procesos de contratación.</t>
  </si>
  <si>
    <t>Tercer Trimestre</t>
  </si>
  <si>
    <t>Las desviaciones se encontraron en los proyectos relacionadas a continuación:
1. Sigma-Desarrollo implementación Sistema de Información Georreferenciada Misional: Es importante resaltar que durante el periodo de evaluación del indicador del PETI la Fabrica solicito dos suspensiones de doce y dieciséis días (Tercera y cuarta suspensión respectivamente), debido a la emergencia sanitaria presentada por el COVID 19 y adicionalmente se concedió una prórroga por cinco (5) meses y veinticinco (25) días que actualizó la fecha de finalización al 15/11/2020. Con la aprobación de estar prorroga se actualiza la nueva línea base.
El proyecto se reactivó y se generó nuevo cronograma el cual quedo aprobado en el mes de mayo de 2020, a la fecha las actividades programadas tienen 3% de retraso. Se avanzó con la aprobación de la documentación y la aceptación de paquete 1 y 2, así mismo en la verificación de los incidentes del paquete 2. También se avanzó en el proceso de migración en un ambiente diferente a pruebas y en las pruebas del paquete 3. 
2. Adquisición e Implementación del sistema de mantenimiento de maquinaria: La Gerencia de Producción esta revisando la viabilidad de actualizar Motorsystem a la versión web. 
3. Implementación Seguridad de la Información - Fase 1: El avance se encuentra en el cronograma GODI-III en los siguientes tres ítems: Se presenta una deviación en el cronograma frente a las siguientes actividades: Implementación de políticas de Seguridad de la información con un 11%, La Implementación de los procesos de gestión de Activos y Accesos en la UMV con un avance del 26% y la Generación del Plan de Tratamiento de Riesgos en la UMV, para iniciar esta actividad se debe finalizar  la gestión de activos de información.
4. Renovación Tecnológica UMV - Fase 1: Con respecto a Switch Core se requiere la adjudicación del nuevo contrato de alquiler de la sede principal, se reprograma para el tercer trimestre. Entregaron el servidor objeto del contrato 517-2019 el cual presenta falla de compatibilidad, el fabricante está realizando pruebas técnicas para verificar el estado del equipo.</t>
  </si>
  <si>
    <t>Segundo Trimestre</t>
  </si>
  <si>
    <t>1. Realizar seguimiento a la a planeación del proyecto SICAPITAL.
2. SIGMA realizar un control de cambios al cronograma con base en las suspensiones.
3 y 4. Actualizar el cronograma de la gestión de activos. 
5. No requiere acción correctiva el servidor ya esta para entrega desde 20 de marzo pero por la situación de emergencia sanitaria no ha sido posible recibirlo.</t>
  </si>
  <si>
    <t>Las desviaciones se encontraron en los proyectos relacionadas a continuación:
1. SiCapital: Hubo inconvenientes con la contratación de los especialistas, el proceso de encontrar unos nuevos especialistas y realizar de nuevo el proceso precontractual tardo un (1) mes y (20) días aproximadamente lo que retardo la etapa de planeación del proyecto. Por lo que se da como incumplido.
2. Sigma-Desarrollo implementación Sistema de Información Georreferenciada Misional: El proveedor solicito una suspensión del 9 de febrero al 8 de marzo y después del 11 de marzo al 25 de marzo, por lo que las actividades del cronograma no se han cumplido con base en los establecido. Por lo que se da como incumplido.
3. Implementación Seguridad de la Información, Fase 1: El proyecto de gestión de activos aun no se ha terminado. Por lo que se da como incumplido.
4. Implementación de Seguridad de la Información - Fase 2: El proyecto de gestión de activos aún no se ha terminado. Por lo que se da como incumplido.
5. Renovación Tecnológica UMV - Fase 1: esta actividad incumplió debido a que el proveedor del contrato 517-2019 aun no entregado el servidor que es el elemento clave para la solución del backups planeada para esta fase. Con la entrega del este elemento esta fase se cerraría al 100%. Por lo que se da como incumplido.</t>
  </si>
  <si>
    <t>Primer Trimestre</t>
  </si>
  <si>
    <r>
      <t xml:space="preserve">El cumplimiento de las acciones del Plan Estratégico de Tecnologías de la Información - PETI el del </t>
    </r>
    <r>
      <rPr>
        <b/>
        <sz val="9"/>
        <rFont val="Arial"/>
        <family val="2"/>
      </rPr>
      <t>97.1%</t>
    </r>
    <r>
      <rPr>
        <sz val="9"/>
        <rFont val="Arial"/>
        <family val="2"/>
      </rPr>
      <t xml:space="preserve"> ya durante el ultimo trimestre se realizaron once (11) de las trece (13) actividades rezagadas de los tres trimestres anteriores. 
Los proyectos que cumplieron en este trimestre fueron: 
- Plan de comunicaciones: Se genera el articulo en la revisa mi calle donde se refleja el estado de los proyectos de la vigencia 2020 y la socialización del cátalo de servicios de TI. 
- GODI-Implementación y fortalecimiento de metodología de gestión de proyectos de TI: se trabaja en conjunto con la oficina asesora de planeación las siguientes actividades:  formalización de la metodología para la Gestión de proyectos adaptada a toda la Entidad publicada en SISGESTION, elaboración de estudio previo para la contratación del recurso que impulsara la implementación de la PMO.
-  Implementación de políticas y procesos de TI - esquema de Gobierno de TI - Fase 2: Elaboración del documento de gestión de conocimiento para TI, Elaboración de formato arquitectura de sistemas de información, Ajuste procedimiento diseño de soluciones, Levantamiento de las cargas de trabajo sobre los procedimientos de EGTI, GSIT, con cada uno de responsables de los procedimientos, adicionalmente se hace el levantamiento de las actividades transversales como gestión administrativa, financiera, documental entre otros, todo lo anterior en compañía de Diana Aponte de la Secretaria General.
- Implementación Uso y Apropiación Fase 2: Formalización de la metodología para la Gestión de proyectos adaptada a toda la Entidad publicada en SISGESTION. Por otra parte, se realizar seguimiento al plan de uso y apropiación y la ejecución de sus actividades. Se realiza la premiación de los tres ganadores de la Triva, cuyo objetivo fue conocer los conocimientos de los colaboradores referente a los proyectos de TI. Adicionalmente se hace entrega del reconocimiento por promover y apropiar las tecnologías de la información de la UMV a tres colaboradores.
- Orfeo-Fase III: se realizan las siguientes actividades: Aprobación de interfaz con BOGOTA te Escucha, Rutina para depuración de borradores antiguos, Finalización de mecanismo de firma de pdf, Validación externa a firmas electrónicas e Incorporación doble factor de Autenticación con LDAP.
- SiCapital: Se están ejecutando según alcance los siguientes ítems: Finalización del desarrollo de traslados de elementos de consumo controlado del módulo de almacén, actualmente se está parametrizando, Apoyo en el levantamiento de requerimientos del proyecto de contabilidad de costos, Implementación de la funcionalidad de rechazo en bancos en el módulo de OPGET, Se garantiza el funcionamiento del aplicativo mediante el soporte continuo a cada uno de los módulos y Apoyo en la estabilización en la integración con BOGDATA.
- Implementación solución Calíope: Se finalizo el paso a producción y etapa de estabilización pendiente el acta de cierre.
- Implementación solución para gestión de costos: Teniendo en cuenta las actividades realizadas en el segundo y tercer trimestre en el desarrollo del proyecto, así como la demora en los procesos de la contratación del personal, el levantamiento de información y la identificación de que para continuar con la ejecución del proyecto se debe contar con un equipo interdisciplinario, se hizo necesario ajustar el cronograma. Se realizaron las siguientes actividades: Diseñar y construir el módulo de producción: Levantamiento de 90 requerimientos para el modelo de costos de producción de la UMV tanto funcionales como no funcionales y así mismo identificado las integraciones con los diferentes sistemas.  Los requerimientos fueron aprobados por parte de los usuarios finales, así mismo se inicia la validación por parte del equipo de TI para iniciar el diseño de la arquitectura; Se está coordinado con la contadora de la Entidad el ajuste y clasificación de las cuentas según la contabilidad de orden público; Se está elaborado el Formato para la toma de costos indirectos;  Modulo de requisitos DRP se desarrollara en Calíope integrado con los módulos financieros de SI capital y SIGMA y Para el proceso de Intervención se están Identificación de costos para realizar  el Benchmarking comparando los costos.
- Implementación Seguridad de la Información - Fase 2: Diseño e implementación de políticas y procedimientos, actualmente reporta un avance del 100% de un 98% previsto; diseño e implementación de proceso de adquisición, seguridad, cifrado y mantenimiento de sistemas de información, actualmente reporta un avance del 100%,  a la fecha se han realizado las siguientes tareas: *Cifrado de Equipos *Antikeylogger, *Bloqueo de Puertos USB y *Restricción de Único usuario; actividades para el cumplimiento del  diseño e implementación de políticas y procedimientos para la gestión de incidentes de seguridad y cumplimiento de políticas la seguridad de la información, el avance es de 100% de un previsto 93%.
- Renovación Tecnológica UMV - Fase 2: A continuación, se reporta el seguimiento y el porcentaje de avance: Diseño y ejecución plan de renovación tecnológica de la UMV fase II (Seguridad perimetral, almacenamiento, cloud): para este caso se realizó adquisición de 2 equipos de seguridad en HA para fortalecer la seguridad perimetral y la renovación del contrato de cloud con Oracle. al finalizar la vigencia 2020 todo se encuentra en etapa de ejecución según lo planeado; Mejoramiento de servidores: Adquisición de 3 servidores para la modernización de la plataforma tecnológica de la Entidad. en etapa de ejecución según lo planeado; Diagnóstico para el mejoramiento de redes en la sede de producción: Se genero estudio del estado actual de los componentes tecnológicos y se está a la espera de que la entidad asigne los recursos para desarrollar las actividades de mejoramiento. Según lo planeado se ejecutará una contratación por medio de SECOP en el primer trimestre de la vigencia 2021 y Adquisición solución de almacenamiento NAS: Está en proceso de instalación física y configuración, avance del 100%.
- Implementación del catálogo de componentes de información y definir la política de intercambio de información: Documento que está en proceso de formalización en SISGESTIÓN referente al intercambio de información
- Actualización portales de la UAERMV: A. Avanzar en los desarrollos de la página web, Intranet: Proceso de transferencia de conocimiento sobre las funcionalidades para la actualización de información por parte de Gestión Documental y el Diseño e Implementación chat virtual Y Se realizo un Piloto de sesiones usado el chat en línea atendiendo 15 usuarios aproximadamente, atención al ciudadano determina que iniciara operación en el mes de enero de 2021, sin embargo la funcionalidad está en producción y el área funcional determina su habilitación.
- GODI-Fortalecimiento y mantenimiento de la Arquitectura Empresarial: * Actualización del repositorio de arquitectura (Sharepoint) con las últimas versiones de los artefactos que recientemente se han ajustado o actualizado.  Liberación de la 5 versión del PETI dando cumplimiento al plan de acción. Se ha venido participando en la elaboración de la POLÍTICA DE PRESERVACIÓN DIGITAL A LARGO PLAZO con el grupo de Gestión documental.
- Implementación de IPV6 en la UAERMV: A continuación, se reporta el seguimiento y el porcentaje de avance: Se realizar ajustes en los equipos dispuestos por el proveedor (Internexa), y se reemplazan los equipos terminales de las sedes la Elvira y Administrativa, configuración y ajuste del plan de direccionamiento y plan de contingencia, Actualización del plan de implementación y las pruebas de migración de los servicios en la nube de Oracle. Recibo y enrutamiento del pool entregado por LACNIC. El avance del proyecto se reporta en el 79% de un esperado del 85% según Cronograma de actividades, el retraso se da por el tiempo tardío en el proceso de adquisición del pool.
15. Implementación Uso y Apropiación Fase 1: Se formalizo el cierre del proyecto, con esto se puede dar por cerrada la primera fase de la implementación Uso y Apropiación.
- Renovación tecnológica UMV- Fase 1: A continuación se reporta el seguimiento y el porcentaje de avance: Se adquirió en calidad de arriendo el Switch CORE en HA para sede la administrativa (FAMOC) y en cuanto las sede producción y la sede operativa: Se realizara un proyecto de compra para la próxima vigencia; Implementación de una solución de backup: Servidor y LTO configurado y en operación; Adquisición solución de almacenamiento NAS: Está en proceso de instalación física y configuración, avance del 100% y El avance del proyecto se reporta en un 100%. el estado de cumplimiento se da por la fecha de finalización inicial del proyecto, sin embargo, el proyecto finaliza a 30 de diciembre de 2020 y se presenta informe cierre.
- Implementación Seguridad de la Información - Fase 1: se realizan las siguientes actividades: Implementación de políticas de Seguridad de la información con un avance de 94%; Implementación de los procesos de gestión de Activos y Accesos en la UMV con un avance del 100% de un previsto de 98%; Generación del Plan de Tratamiento de Riesgos en la UMV.
Procesos rezagados 
• Sigma-Desarrollo implementación Sistema de Información Georreferenciada Misional: En el marco de este proyecto se realizaron las siguientes actividades: En la última reunión de seguimiento del 11 de noviembre de 2020 se realizó un balance de las actividades del contrato quedando pendientes las entregas de los paquetes 3,4 y 5 al igual que la migración, puesta en producción y estabilización del sistema, con un % de avance estimado del 86% según la herramienta usada para gestión del proyecto (project). El 13 de noviembre el contratista radico los productos para pago y actividades posteriores el equipo de desarrollo realizo la evolución de dicha entrega evidenciado 344 errores en funcionalidades 22 observaciones en documentación y 34 errores correspondientes a funcionalidades recibidas previamente a satisfacción. La Entidad determina que el proyecto debe ser retomado con los lineamientos y liderazgo técnico interno entre el 2021 y 2022. Desarrollo In house: Implementación del nuevo modelo de priorización vial en Bogotá.
• PES-Implementación Solución Planeación Estratégica: En consenso con la Secretaria General se acordó modificar prioridad del proyecto teniendo en cuenta los recursos disponibles (talento humano), lo que generar cambio en la fecha final del proyecto quedando tentativamente para junio de 2021. Adicionalmente la UMV está en proceso de adaptación a la metodología general ajustada (MGA) para la formulación de proyectos de inversión lo que obliga a replantear el alcance inicial del proyecto. Inicio del levantamiento de requerimientos. Proyecto suspendido según prioridades dadas por la Secretaria General.</t>
    </r>
  </si>
  <si>
    <r>
      <t xml:space="preserve">Los proyectos que cumplieron en este trimestre fueron: 
1. Plan de comunicaciones: Se realizan las actividades de comunicación propuesta para este trimestre que comprendía la divulgación del avance y estado de los de los proyectos, particularidades del PETI e información de interés sobre TI. 
2. GODI - Implementación y fortalecimiento de metodología de gestión de proyectos de TI: Después de realizar la versión inicial de la metodología de proyectos la Oficina Asesora de Planeación decide bajarla a toda la Entidad, por lo que se crea un grupos multidisciplinario conformado por la OAP, STMVL y EGTI para genera un cronograma de actividades para su respectivo seguimiento donde se delimita el alcance para el 2020 respecto a Diseñar y documentar los procesos y procedimientos de administración de gerencia de proyectos, portafolios y programas con enfoque de TI e identificar las herramientas de apoyo a la gestión de proyectos para la UAERMV. Durante el trimestre elaboración del procedimiento para la Gestion de Proyectos de Mejora e Investigación y se adecuaron aproximadamente 13 instrumentos que respaldan la metodología.
3. GODI-Fortalecimiento y mantenimiento de la Arquitectura Empresarial: En el marco del proyecto se realizan las siguientes actividades: Elaboración de propuesta para la conformación del grupo de Arquitectura Empresarial en la UAERMV; Se ha venido actualizado el repositorio de arquitectura con la últimas versiones de los artefactos que recientemente se han actualizado; Se solicito dentro del presupuesto 2021 incluir  la adquisición de la licencias de Enterprise  Architect -Corporice  para la UAERMV; Se inicio el proceso de actualización PETI dando cumplimiento total al FURAG y Se ha venido participando en la elaboración de la POLÍTICA DE PRESERVACIÓN DIGITAL A LARGO PLAZO con el grupo de Gestión documental,  también en la iniciativa de investigación de diagnósticos con la aplicación de inteligencia artificial.
4. Implementación de políticas y procesos de TI - esquema de Gobierno de TI - Fase 2: En el marco del proyecto se Elabora, ajusta y formaliza el instructivo y formato e instructivo para el seguimiento de PETI; Ajuste del Catálogo de Servicios y la mesa de ayuda para ajustarla a nueva realidad en donde se inician los nuevos los Acuerdos de servicio aplicables para trabajo en Casa y Teletrabajo y se actualiza el manual de mesa ayuda con base en la publicación de la herramienta en la WEB, es en revisión por parte de líder de proceso.
5. Implementación Uso y Apropiación Fase 2:  Se diseño metodología en el mes de abril para la Gestión de proyectos de TI la cual fue socializada y entregada a la Oficina Asesora de Planeación y está decidió adaptarla a toda la Entidad, sin embargo, para los proyecto de TI se está aplicando la propuesta de forma parcial y actualmente se está llevando a cabo un concurso Triva TI para incentivar el conocimiento de los proyectos de TI a los colaboradores, cuyo objetivo es verificar los conocimientos de los colaboradores referente a los proyectos de TI.
6. Orfeo-Fase III: En el marco del proyecto se realizaron las siguientes actividades: Cambio de versión PHP actividad finalizada en este trimestre; Validación Firma electrónica externa; Nuevos desarrollos de firma electrónica en PDF; Validación del modelo de requisitos sistema de gestión de documento electrónico de archivos; Validación interfaz Bogotá te escucha pendiente aprobación de la alcaldía mayor, para su inicio en operación; Implementación de doble factor de autenticación para Orfeo; Se entrega un paquete con 32 mejoras al sistemas Orfeo las cuales se desplegaron en ambiente productivo. 
7. SiCapital: En el marco del proyecto se realizaron las siguientes actividades: Desarrollo de nuevas funcionalidades, según necesidades de la Unidad; Implementación de la funcionalidad de órdenes de pago de caja menor; nuevos conceptos a causa del COVID-19; nuevos controles en las órdenes de pago; se realiza la depuración de interfaz de almacén (SAI, SAE) con contabilidad (LIMAY); se realizan las integraciones con BOGDATA se continua en proceso de integración teniendo en cuenta que la puesta en operación está programada 05 de octubre; actualmente se está trabajando en procedimiento de traslados de elementos de consumo controlado del módulo de almacén; se brinda apoyo en el levantamiento de requerimientos del proyecto de contabilidad y costos; Depuración de catálogo de elementos devolutivos del módulo de almacén y se está desarrollando un funcionalidad de rechazo en bancos en el módulo de OPGET.
8. Implementación solución Calíope: Se realizo el paso a producción en septiembre y se espera tener el acta de cierre a finales de octubre. 
9. Implementación solución para gestión de costos: En el marco del proyecto se realizaron las siguientes actividades: 
a. Estructurar el proceso de producción y extendido de la UAERMV como una entidad que programa y ejecuta de manera óptima los recursos: se cuenta con los costos de referencia el estatus cubo y se está realizado el diagnóstico de la Unidad e intervención. 
b. Fijar y controlar los costos de producción por producto-proceso y hacer un Benchmarking con otras entidades con propósitos similares: Se encontraron los costos para la unidad de producción y por producto y se realizó Benchmarking comparando los costos de la planta con los precios de referencia del IDU.
Se adelanto la contratación de equipo de apoyo para el desarrollo del proyecto en la última semana del mes de agosto integrado por: Ing. de soporte de TI, ING, INTREGRADOR Y UN CONTADOR DE COSTOS.
Se elaboró la arquitectura de costos para la unidad de intervención y se va a iniciar su diligenciamiento.
c. Diseñar y construir el módulo de producción: Se esta realizo el diagnóstico de SiCapital y Calíope, además se da inicio al diligenciamiento de los formatos de especificación de los requerimientos funcionales.
10. Implementación de Seguridad de la Información - Fase 2: En el marco de este proyecto se realizaron las siguientes actividades: Diseño e implementación de políticas y procedimientos, actualmente reporta un avance del 70%; se avanza en la formalización del procedimiento de seguridad de la información y en el levantamiento el procedimiento de activos de información.
Diseño e implementación de proceso de adquisición, seguridad, cifrado y mantenimiento de sistemas de información se realiza el cifrado de Equipos, Antikeylogger, Bloqueo de Puertos USB y Restricción de Único usuario.
Diseño de políticas y procedimientos para la gestión de incidentes de seguridad y cumplimiento de políticas la seguridad de la información.
Diseño e implementación del proceso de gestión de vulnerabilidades, actualmente se adelanta un análisis de vulnerabilidades con Csirt gobierno a los sistemas de Orfeo, Mesa de ayuda, Sigma, Intranet y portal Principal. Así mismo se estimó el presupuesto para la vigencia 2021 correspondiente al análisis de vulnerabilidades, pruebas de ethicalhacknig y adquisición de dispositivos (IPS, IDS, SIEM).
11. Renovación Tecnológica UMV - Fase 2: En el marco de este proyecto se realizaron las siguientes actividades: Diseño y ejecución plan de renovación tecnológica de la UMV fase II (Seguridad perimetral, almacenamiento, cloud): para este caso actuablemente se lleva un proceso para adquisición de 2 equipos de seguridad en HA para fortalecer la seguridad perimetral y la renovación del contrato de cloud con Oracle. 
Mejoramiento de servidores: En proceso de adquisición de 3 servidores para la modernización de la plataforma tecnológica de la Entidad. 
Diagnóstico para el mejoramiento de redes en la sede de producción: Se genero estudio del estado actual de los componentes tecnológicos y se está a la espera de que la entidad asigne los recursos para desarrollar las actividades de mejoramiento.
Adquisición solución de almacenamiento NAS: Se adquirió un servidor tipo NAS para almacenamiento de información.
12. Implementación del catálogo de componentes de información y definir la política de intercambio de información: En el marco del proyecto se realizaron las siguientes actividades:  se realiza la formalización del intercambio de información.
13. Actualización portales de la UAERMV: en el marco del proyecto se realizaron las siguientes actividades: A. Avanzar en los desarrollos de la página web, intranet. intranet: Se crean tres micrositios y se organizan los contenidos UAERMV y alcaldía para que se visualicen de forma ágil y destacar la información en micrositios para incluir contenidos principales de la Entidad. El portal web: desarrollo modulo para la clasificación de la información del normograma por los procesos del sistema integrado de gestión de la UMV. Diagnostico con la matriz de cumplimiento del índice de transparencia de activo de información con fin de determinar qué información se debe actualizar y cual falta por implementar para dar cumplimiento a cada uno de los ítems. B. Diseño e Implementación chat virtual. Identificación de las principales funcionalidades que debe cumplir el chat: Estar online cuando iniciar la atención a un ciudadano. Adjuntar imágenes. Clasificar el estado de la solicitud, generar reportes de la atención en un determinado periodo y configurar el horario de atención, el chat esta implementado y a la espera de que atención al ciudadano ajuste los protocolos para incluir el nuevo canal de atención al ciudadano.
14. Normalización: en el marco del proyecto se realizaron las siguientes actividades: Se coordina cierre formal del proyecto con la dirección; Puesta en producción en mes de mayo (piloto), sin embargo, en el mes de julio entro en operación y se finalizó etapa de estabilización en el mes de septiembre; Actualmente se realizan reuniones semanales de seguimiento técnico con los usuarios y Se incluye el servicio en el catálogo de TI con los ANS aplicables.
15. Implementación de IPV6 en la UAERMV: Se adjudica proceso CMC-013-2020 para la ADQUISICIÓN DEL POOL PARA LA IMPLEMENTACIÓN DEL PROTOCOLO DE INTERNET VERSIÓN 6 (IPV6) PARA LA INFRAESTRUCTURA TECNOLÓGICA DE LA UNIDAD ADMINISTRATIVA ESPECIAL DE REHABILITACIÓN Y MANTENIMIENTO VIAL, mediante el contrato No. 525/2020, así mismo se adelantaron actividades de configuración de las redes y pruebas de los distintos segmentos al interior de la oficina principal, servidores en la nube y VPS, configuración del firewall, políticas de seguridad y VPN; Adicionalmente se han realizado escenarios de pruebas de conectividad.
</t>
    </r>
    <r>
      <rPr>
        <b/>
        <sz val="9"/>
        <rFont val="Arial"/>
        <family val="2"/>
      </rPr>
      <t>Cumplimiento de los proyectos rezagados</t>
    </r>
    <r>
      <rPr>
        <sz val="9"/>
        <rFont val="Arial"/>
        <family val="2"/>
      </rPr>
      <t xml:space="preserve">
</t>
    </r>
    <r>
      <rPr>
        <b/>
        <sz val="9"/>
        <rFont val="Arial"/>
        <family val="2"/>
      </rPr>
      <t>Implementación Uso y Apropiación Fase 1:</t>
    </r>
    <r>
      <rPr>
        <sz val="9"/>
        <rFont val="Arial"/>
        <family val="2"/>
      </rPr>
      <t xml:space="preserve"> En el marco de este proyecto se realizaron las siguientes actividades: Implementación de las estrategias de Uso y Apropiación dentro de la entidad; se realizo en conjunto con talento humano el modelo de competencias en TI, se estableció y esta en proceso de ejecución del Plan de Formación y se diseñó metodología en el mes de abril para la Gestión de proyectos de TI, la cual fue socializada y entregada a la Oficina Asesora de Planeación y está decidido adaptarla a toda la Entidad, sin embargo, para los proyectos de TI se está aplicando la propuesta de forma parcial. El avance se reporta en un 100% cumpliendo con los paquetes de trabajo propuestos en los tiempos establecidos, Queda Pendiente formalizar el cierre del proyecto.
</t>
    </r>
    <r>
      <rPr>
        <b/>
        <sz val="9"/>
        <rFont val="Arial"/>
        <family val="2"/>
      </rPr>
      <t xml:space="preserve">Sigma-Desarrollo implementación Sistema de Información Georreferenciada Misional: </t>
    </r>
    <r>
      <rPr>
        <sz val="9"/>
        <rFont val="Arial"/>
        <family val="2"/>
      </rPr>
      <t xml:space="preserve">En el marco de este proyecto se realizaron las siguientes actividades: La UT solicito la terminación anticipada del contrato y la UMV negó dicha solicitud; La UMV dio inicio al segundo proceso por posible incumplimiento del contrato actualmente se están desarrollado las respectivas audiencias entre partes; La semana del 21 de septiembre se dio inicio a las pruebas de paquete 3 con usuarios (ciclo 5) y se aprobación a satisfacción de los paquetes 1 y 2. En el proceso de desarrollo In house se realizaron las siguientes actividades: Desarrollo e implementación de las funcionalidades de para la gestión de emergencias y ciclo rutas, adicionalmente se implementó el indicador transito promedio diario -TPD; apoyo en la estructuración de la ficha técnica del diagnóstico automatizado con Inteligencia Artificial y el avance reportado es del 86% con 11% de retraso equivalente a 49 días hábiles.
</t>
    </r>
    <r>
      <rPr>
        <b/>
        <sz val="9"/>
        <rFont val="Arial"/>
        <family val="2"/>
      </rPr>
      <t xml:space="preserve">PES-Implementación Solución Planeación Estratégica: </t>
    </r>
    <r>
      <rPr>
        <sz val="9"/>
        <rFont val="Arial"/>
        <family val="2"/>
      </rPr>
      <t xml:space="preserve">En consenso con la Secretaria General se acordó modificar prioridad del proyecto teniendo en cuenta los recursos disponibles (talento humano), lo que generar cambio en la fecha final del proyecto quedando tentativamente para junio de 2021. Adicionalmente la UMV está en proceso de adaptación a la metodología general ajustada (MGA) para la formulación de proyectos de inversión lo que obliga a replantear el alcance inicial del proyecto. Sin embargo, se Inició la etapa de levantamiento de requerimientos.
</t>
    </r>
    <r>
      <rPr>
        <b/>
        <sz val="9"/>
        <rFont val="Arial"/>
        <family val="2"/>
      </rPr>
      <t xml:space="preserve">Implementación Seguridad de la Información - Fase 1: </t>
    </r>
    <r>
      <rPr>
        <sz val="9"/>
        <rFont val="Arial"/>
        <family val="2"/>
      </rPr>
      <t xml:space="preserve">En el marco de este proyecto se realizaron las siguientes actividades: Implementación de políticas de Seguridad de la información con un avance de 53%, a la fecha se han actualización cuatro políticas incluida la política general la cual está en trámite de aprobación en la OAP, también se actualizaron las políticas de navegación en internet, datos personales según Superintendencia de Industria y Comercio y Gestión de Activos según la metodología aplicada en la Entidad; Implementación de los procesos de gestión de Activos y Accesos en la UMV con un avance del 68%.Se desarrollo la metodología en conjunto con un equipo interdisciplinario de la Entidad y se despliega en el proceso de GSIT como prueba piloto y a la fecha se encuentran actualizados activos de dicho proceso, además esta fase de aprobación la nueva matriz de activos por parte de la OAP y Comité de Gestión y Desempeño Institucional para posteriormente aplicar la metodología a toda la Entidad y de parte de Seguridad se realiza acompañamiento a los líderes de proceso; la OAP y Gestión Documental liderará el proceso; Generación del Plan de Tratamiento de Riesgos en la UMV, el avance a la fecha es del 8% dando inicio a la actualización del documento del Plan de Tratamiento de Riesgos. La fecha de finalización del proyecto PROJ-SG-01 es 30 de diciembre de 2020 y no se presenta ningún retraso adicional al ya existente.
</t>
    </r>
    <r>
      <rPr>
        <b/>
        <sz val="9"/>
        <rFont val="Arial"/>
        <family val="2"/>
      </rPr>
      <t>Renovación Tecnológica UMV - Fase 1:</t>
    </r>
    <r>
      <rPr>
        <sz val="9"/>
        <rFont val="Arial"/>
        <family val="2"/>
      </rPr>
      <t xml:space="preserve"> En el marco de este proyecto se realizaron las siguientes actividades: Se adquirió Switch CORE en HA para sede la administrativa y en cuanto las sede producción y la sede operativa: Se realizará un proyecto de compra para la próxima vigencia; Implementación de una solución de Backup: Servidor y LTO configurado y en operación; Adquisición solución de almacenamiento NAS: Está en proceso de contratación aproximadamente un avance del 75% y el proceso se encuentra publicado en SECOP y El avance del proyecto se reporta en un 95% teniendo en cuenta que por temas de la pandemia se retrasaron los procesos de contratación.</t>
    </r>
  </si>
  <si>
    <t>El avance del segundo trimestre se de en un 81.82% realizando 18 actividades de las 22 propuestas, pero durante el desarrollo del trimestre se realizo una actividad que había quedao sin cumplir en el trimestre pasado lo que aumento el porcentaje de cumplimiento en un 86.36%, a continuación, se describirá el estado del proyecto y las actividades que se realizaron:
1.	Plan de comunicación: Se realiza una nueva versión del plan de comunicaciones, tomando con base los cambios que se deben realizar por el nuevo Plan de desarrollo “Un nuevo contrato social y ambiental para la Bogotá del Siglo XXI 2020-2024”.
2.	GODI-Implementación y fortalecimiento de metodología de gestión de proyectos de TI: El avance es de 48%, las actividades se realizaron con base en lo programado para este trimestre. 
3.	Implementación de políticas y procesos de TI - esquema de Gobierno de TI - Fase 2: Se adelanta las actividades programadas para el plan de continuidad del negocio.
4.	Implementación Uso y Apropiación Fase 1: Se realiza una nueva versión del plan de Uso y Apropiación, tomando con base los cambios que se deben realizar por el nuevo Plan de desarrollo “Un nuevo contrato social y ambiental para la Bogotá del Siglo XXI 2020-2024”. Se elabora el cronograma de capacitaciones, se llevan a cabo de dos capacitaciones de las propuestas y se aplica la encuesta de satisfacción de los servicios de TI. 
5.	Orfeo-Fase II: Se realizan las últimas pruebas de validación y se da por finalizado el proyecto. 
6.	Orfeo-Fase III: Durante el trimestre se realizan las actividades propuestas en el cronograma vigente tales como Cambio de versión PHP, capacitación con el archivo Distrital, Validación Firma electrónica externa y Nuevos desarrollos de firma electrónica en PDF. A la fecha el proyecto no presenta retraso.
7.	Si Capital: Durante el trimestre se realizan las actividades propuestas en el cronograma vigente tales el desarrollo de nuevas funcionalidades, según necesidades de la Unidad, integraciones con BOGDATA y el mantenimiento de sus módulos.
8.	SIGEP-Adquisición   e Implementación del sistema de Gestión de Talento Humano: se culmina la etapa de estabilización por lo que se da como finalizado este proyecto, es importante resaltar que durante la etapa de estabilización no se presentaron errores bloqueantes o que no permitiera el correcto funcionamiento del aplicativo.
9.	PES-Implementación Solución Planeación Estratégica: Se realiza el cronograma de trabajo, el organigrama con la dedicación de los recursos y se realiza la presentación del proyecto al líder funcional (OAP), el cual quedo aprobado y se da la aceptación para el inicio. 
10.	Implementación solución Calíope: El avance de este proyecto es del 99% el paso a producción y cierre se realizará en julio de 2020. 
11.	Adquisición e implementación solución para gestión de costos: Se realizan las siguientes actividades en el marco del proyecto: la contratación del líder del proyecto de costros a través del contrato 376 del 2020, la reunión de inicio del proyecto 19/06/2020, la elaboración cronograma de actividades y seguimiento al proyecto, el levantamiento de información  básica de producción para diagnóstico, se realizan reuniones con el personal de producción, báscula, almacén planta y contabilidad, se realiza la exploración aplicativo Si Capital referente a las cuentas que maneja, se realizan socialización básica en información de costos y Se está desarrollando desarrollo del modelo para el status cubo.
12.	Implementación de Seguridad de la Información - Fase 2: Se realiza un control de cambios al cronograma de implementación de la fase III del proyecto GODI que es el proyecto que marca esta fase y se realizan las siguientes actividades: avances de una 20 en las siguientes actividades: diseño e implementación de políticas y procedimientos respecto a seguridad Física Ambiental y Operativa y al diseño e Implementación de políticas y procedimientos para la seguridad de la información en la relación con los proveedores y  avance del 36 en el cumplimiento del diseño e implementación de proceso de adquisición, seguridad, cifrado y mantenimiento de sistemas de información. No se registrar retrasos en las actividades propuestas para este proyecto.
13.	Renovación Tecnológica UMV - Fase 2: Se inicia con este proyecto con la realizan del plan de trabajo.
14.	Implementación del catálogo de componentes de información y definir la política de intercambio de información: Se realizan las siguientes actividades en el marco del proyecto GODI: Actualización a la publicación de los servicios de intercambio de componentes de información al 100%, Actualización acuerdos de intercambio de Información al 100% y Actualización Catálogo de los componentes de información avance 17%.
15.	Actualización portales de la UAERMV: Desarrollos de la página web, intranet: se encuentra con los ajustes según las solicitudes de las áreas como estados financieros, normograma, control interno por vigencia entre otros. Respecto al cambio de la imagen institucional se encuentra al 100% y Diseño e Implementación chat virtual: Atención al ciudadano debe construir el insumo para desarrollar las categorías principales requeridas por los usuarios para incorporar en el chat para iniciar la implementación.
16.	GODI-Fortalecimiento y mantenimiento de la Arquitectura Empresarial: en el marco del proyecto se realizan las siguientes actividades: Generación evaluación de Madurez de AE, elaboración del instructivo PETI, Socializaciones Modelo de AE y buenas prácticas, Actualización repositorio documental
17.	Normalización: El sistema ya está en producción, actualmente se encuentra en etapa de estabilización. La etapa de estabilización consiste en realizar seguimiento durante dos meses a las operaciones realizadas por los usuarios y verificar el comportamiento del sistema, a la fecha de este reporte no se ha presentado ningún tipo de inconvenientes con el sistema. 
18.	Implementación de IPV6 en la UAERMV: se realiza una contratación mediante OPS para PRESTAR SERVICIOS PROFESIONALES ESPECIALIZADOS PARA REALIZAR ACTIVIDADES QUE CONTRIBUYAN A IMPLEMENTACIÓN DEL PROTOCOLO DE INTERNET VERSIÓN 6 -IPV6- DE UAERMV, se realiza el plan de trabajo y cronograma. Con respecto a la adquisición del Pool el encuentran lista la documentación de prepliegos: Ficha técnica, formulación del sector y estudio del sector, el avance se reporta según cronograma 47%
Cumplimiento de los proyectos rezagados
Si Capital: Durante el trimestre se realizan las actividades retrasadas en cuento a desarrollo de nuevas funcionalidades y el mantenimiento de sus módulos, lo que deja a este proyecto cumplido para el primer trimestre.</t>
  </si>
  <si>
    <t>El Plan Estratégico de Tecnologías de la Información estableció que para el primer trimestre del año 2020 se debía realizar seguimiento a veinte (20) proyectos y sus respectivos avances.
Al realizar dicho seguimiento se determina que el cumplimiento del PETI es del 75% (Esto corresponde a 15 proyectos) de cumplimiento a los establecido, los cuales se describen a continuación:
1. Plan de comunicaciones, Gestiona para creación de las piezas y divulgación de la definición del PETI y sus objetivos.
2. GODI-Implementación y fortalecimiento de metodología de gestión de proyectos de TI, se desarrolla el modelo de gestión de proyectos.
3. Implementación de políticas y procesos de TI: Elaboración del plan de disponibilidad y continuidad.
4. Implementación de uso y apropiación, Fase I: Se establece el plan de uso y apropiación y se actualiza el plan de formación con base en lo aprobado por la dirección general.
5. Proyecto ORFEO, Fase II, En proceso de formalización del cierre del proyecto.
6. Proyecto ORFEO, Fase III, Se termino el ejercicio de planeación del 2020.
7. Adquisición e implementación de sistema de mantenimiento de maquinaria, El usuario solicitó pausar el proyecto mientras establecen los requerimientos funcionales. El proyecto no presenta incumplimiento alguno.
8. SIGEP-Adquisición   e Implementación del sistema de Gestión de Talento Humano, En proceso de contratación las horas de mantenimiento y soporte. El proyecto no presenta incumplimiento alguno.
9. Implementación de soluciones en el aplicativo Calíope, El desarrollo del aplicativo Calíope-Contratos quedo al 100%, Se tiene presupuestado iniciar con la prueba pilo a partir del primero de abril sin embargo se está evaluando debido a la emergencia sanitaria.
10. Renovación Tecnológica UMV, Fase 2: Esta fase cumple debido a que ya se realizaron las fichas técnicas, las formulaciones de estudio del sector y fueron enviadas al proceso de contratos para seguir con el trámite.  
11. Implementación del catálogo de componentes de información y definir la política de intercambio de información: Se actualiza el catálogo de los componentes de información, se actualiza la publicación de los servicios de intercambio de componentes de información y los acuerdos de intercambio de Información, por lo que se determina que cumple.
12. Actualización portales de la UAERMV: El portal web tiene avance del 95% de avance en la transición y actualización de los nuevos lineamientos de la Alcaldía de Bogotá para el sector movilidad.
13. GODI-Fortalecimiento y mantenimiento de la Arquitectura Empresaria: El avance del 8% en cual se revisan la estrategia de gestión de conocimiento de OAP, el procedimiento de gestión de ideas de mejora, la circular 002 de la OAP, con base en esto se elabora la una propuesta de metodología de gestión de proyectos en la cual se articula la gestión de proyectos.
14. Normalización: El desarrollo del aplicativo Calíope-normalización quedo al 100%, Se tiene presupuestado iniciar con la prueba pilo después de terminada la emergencia sanitaria. 
15. Implementación de IPV6 en la UAERMV: Se proyecta la ficha técnica y la formulación de estudio del sector para la adquisición del Pool, estas se remiten a contratos para continuar con el trámite precontractual. En paralelo se están realizando la contratación del especialista que quien configurar el Pool y realizara todas actividades necesarias para la implementación al 100% del protocolo.</t>
  </si>
  <si>
    <t>Estrategia y Gobierno de TI</t>
  </si>
  <si>
    <t>Cronogramas implementación PETI</t>
  </si>
  <si>
    <t xml:space="preserve">Porcentaje </t>
  </si>
  <si>
    <t>Mayo del 2020</t>
  </si>
  <si>
    <t>Eficiencia</t>
  </si>
  <si>
    <t>Trimestre 2</t>
  </si>
  <si>
    <t>Trimestre 1</t>
  </si>
  <si>
    <t>TRIM4</t>
  </si>
  <si>
    <t>TRIM3</t>
  </si>
  <si>
    <t>TRIM2</t>
  </si>
  <si>
    <t>TRIM1</t>
  </si>
  <si>
    <t>META (km-carril)</t>
  </si>
  <si>
    <t>ACUMULADO (km-carril)</t>
  </si>
  <si>
    <t>AVANCE DEL TRIM (km-carril)</t>
  </si>
  <si>
    <t>TRIMESTRE</t>
  </si>
  <si>
    <t>TRIM 4</t>
  </si>
  <si>
    <t>TRIM 3</t>
  </si>
  <si>
    <t>TRIM 2</t>
  </si>
  <si>
    <t>TRIM 1</t>
  </si>
  <si>
    <t>LÍNEA BASE</t>
  </si>
  <si>
    <t>Subdirección de Mejoramiento de la Malla Vial</t>
  </si>
  <si>
    <t>Planificación de la Intervención Vial</t>
  </si>
  <si>
    <t>MAYO 2020</t>
  </si>
  <si>
    <t>No se generaron priorizaciones para el cuarto trimnestre de 2020, debido a que se cumplió la meta programada en el tercer trimestre.</t>
  </si>
  <si>
    <t>En el tercer trimestre se priorizó el 0,06% de la meta anual.</t>
  </si>
  <si>
    <t>En el primer trimestre se priorizó el 71% de la meta anual</t>
  </si>
  <si>
    <t>La meta planteada por la UAERMV entre vigencias es diferente.</t>
  </si>
  <si>
    <t>No se generaron priorizaciones para el cuarto trimestre de 2020.</t>
  </si>
  <si>
    <r>
      <t xml:space="preserve">Se priorizaron </t>
    </r>
    <r>
      <rPr>
        <b/>
        <sz val="11"/>
        <rFont val="Arial"/>
        <family val="2"/>
      </rPr>
      <t>5 PK</t>
    </r>
    <r>
      <rPr>
        <sz val="11"/>
        <rFont val="Arial"/>
        <family val="2"/>
      </rPr>
      <t xml:space="preserve"> en </t>
    </r>
    <r>
      <rPr>
        <b/>
        <sz val="11"/>
        <rFont val="Arial"/>
        <family val="2"/>
      </rPr>
      <t>4 CIV</t>
    </r>
    <r>
      <rPr>
        <sz val="11"/>
        <rFont val="Arial"/>
        <family val="2"/>
      </rPr>
      <t xml:space="preserve"> Correspondientes a </t>
    </r>
    <r>
      <rPr>
        <b/>
        <sz val="11"/>
        <rFont val="Arial"/>
        <family val="2"/>
      </rPr>
      <t xml:space="preserve">0,37 Kilómetros Carril </t>
    </r>
    <r>
      <rPr>
        <sz val="11"/>
        <rFont val="Arial"/>
        <family val="2"/>
      </rPr>
      <t>por solicitud de la Dirección General para el grupo de nuevas tecnologías de la entidad, para realizar tramos de prueba.</t>
    </r>
  </si>
  <si>
    <t>No generaron priorizaciones para el segundo trimestre de 2020. Sin embargo el indicador se nivela debido a que en el primer trimestre se priorizó el 97% de la meta anual.</t>
  </si>
  <si>
    <r>
      <t xml:space="preserve">Se priorizaron </t>
    </r>
    <r>
      <rPr>
        <b/>
        <sz val="11"/>
        <rFont val="Arial"/>
        <family val="2"/>
      </rPr>
      <t>34 PK</t>
    </r>
    <r>
      <rPr>
        <sz val="11"/>
        <rFont val="Arial"/>
        <family val="2"/>
      </rPr>
      <t xml:space="preserve"> en </t>
    </r>
    <r>
      <rPr>
        <b/>
        <sz val="11"/>
        <rFont val="Arial"/>
        <family val="2"/>
      </rPr>
      <t>32 CIV</t>
    </r>
    <r>
      <rPr>
        <sz val="11"/>
        <rFont val="Arial"/>
        <family val="2"/>
      </rPr>
      <t xml:space="preserve"> Correspondientes a </t>
    </r>
    <r>
      <rPr>
        <b/>
        <sz val="11"/>
        <rFont val="Arial"/>
        <family val="2"/>
      </rPr>
      <t xml:space="preserve">4,27 Kilómetros Carril </t>
    </r>
    <r>
      <rPr>
        <sz val="11"/>
        <rFont val="Arial"/>
        <family val="2"/>
      </rPr>
      <t xml:space="preserve">por solicitud del Instituto de Desarrollo Urbano. Cabe resaltar que se tenia un rezago sin ejecutar de 2019 de </t>
    </r>
    <r>
      <rPr>
        <b/>
        <sz val="11"/>
        <rFont val="Arial"/>
        <family val="2"/>
      </rPr>
      <t>1,57 Kilómetros carril</t>
    </r>
    <r>
      <rPr>
        <sz val="11"/>
        <rFont val="Arial"/>
        <family val="2"/>
      </rPr>
      <t xml:space="preserve">, para un total de </t>
    </r>
    <r>
      <rPr>
        <b/>
        <sz val="11"/>
        <rFont val="Arial"/>
        <family val="2"/>
      </rPr>
      <t xml:space="preserve">5,84 Kilómetros Carril. </t>
    </r>
  </si>
  <si>
    <t>Km priorizados</t>
  </si>
  <si>
    <t>SIGMA</t>
  </si>
  <si>
    <t>Teniendo en cuenta las funciones asignadas a la SMVL y con el fin de dar cumplimiento a la meta de intervención definida para la vigencia por la entidad, se generó por parte de esta Subdirección un indicador que midiera el avance de lo anteriormente descrito. En ese orden de ideas se estableció medir trimestralmente los kilómetros lineales priorizados por esta dependencia a la Subdirección Técnica de Producción e Intervención.</t>
  </si>
  <si>
    <t xml:space="preserve">Medir el avance en las vías priorizadas, con el fin de garantizar que la UAERMV a través de la SPI cuente con las vías necesarias de ciclorutas y dé cumplimiento a la meta de intervención de la Entidad. </t>
  </si>
  <si>
    <t>Las visitas de seguimiento se programan y se ejecutan teniendo en cuenta la fecha de ejecución de los segmentos, por tanto no existe una relación entre vigencias para analizar una desviación.</t>
  </si>
  <si>
    <t>META</t>
  </si>
  <si>
    <t>ACUMULADO</t>
  </si>
  <si>
    <t xml:space="preserve">AVANCE DEL TRIM </t>
  </si>
  <si>
    <t>Las visitas de seguimiento se programan y se eejecutan teniendo en cuenta la fecha de ejecución de los segmentos. Para este periodo se realizó el 101% de las visitas de seguimiento programadas. Se modificó la meta teniendo en cuenta que la visita cero de seguimiento depende de los segmentos que ejecute la Gerencia de Intervención.</t>
  </si>
  <si>
    <t>Las visitas de seguimiento se programan y se eejecutan teniendo en cuenta la fecha de ejecución de los segmentos. Para este periodo se realizó el 94% de las visitas de seguimiento programadas. Se modificó la meta teniendo en cuenta que la visita cero de seguimiento depende de los segmentos que ejecute la Gerencia de Intervención.</t>
  </si>
  <si>
    <t>Las visitas de seguimiento se programan y se ejecutan teniendo en cuenta la fecha de ejecución de los segmentos. Para el segundo periodo se realizó el 97% de las visitas de seguimiento programadas.</t>
  </si>
  <si>
    <t>Las visitas de seguimiento se programan y se ejecutan teniendo en cuenta la fecha de ejecución de los segmentos. Para este periodo se realizó el 100% de las visitas de seguimiento programadas.</t>
  </si>
  <si>
    <t># de Elementos PK_ID programados para seguimiento</t>
  </si>
  <si>
    <t># de Elementos PK_ID con visita de  seguimiento</t>
  </si>
  <si>
    <t>Subdirección de Mejoramiento de la Malla Vial Local</t>
  </si>
  <si>
    <t>Subdirecciòn Tècnica de Producciòn e Intervenciòn.</t>
  </si>
  <si>
    <t>Reporte de Km/Carril priorizados de la SMVL ejecutados con cambio de carpeta y rehabilitación</t>
  </si>
  <si>
    <t>VERSIÓN: 5</t>
  </si>
  <si>
    <t>TRIMESTRE 4</t>
  </si>
  <si>
    <t>Replantear el indicador cuando pase la emergencia sanitaria</t>
  </si>
  <si>
    <t>TRIMESTRE 3</t>
  </si>
  <si>
    <t>TRIMESTRE 2</t>
  </si>
  <si>
    <t>Se realizaron más mesas de trabajo por solicitud de las alcaldías locales.</t>
  </si>
  <si>
    <t>TRIMESTRE 1</t>
  </si>
  <si>
    <t>META (# de mesas)</t>
  </si>
  <si>
    <t>ACUMULADO (# de mesas)</t>
  </si>
  <si>
    <t>AVANCE DEL TRIM (# de mesas)</t>
  </si>
  <si>
    <t>Para el cuarto trimestre no se realizaron reuniones de Asistencia Técnica a Localidades, debido a que la meta programada se cumplió en su totalidad, en el tercer trimestre.</t>
  </si>
  <si>
    <t>Se realizo una reunión de asistencia técnica a localidades. Se modificó la meta de cada trimestre teniendo en cuenta que en el primer semestre de 2020, se realizó el 97,61% de la meta programada inicialmente para la presente vigencia.</t>
  </si>
  <si>
    <t>Se realizó lo programado, sin embargo como en el primer trimestre se realizaron mas mesas de trabajp de las programadas, en este segundo trimestre se completo la meta anual por tanto se replanteará el indicador.</t>
  </si>
  <si>
    <t>Se realizó las reuniones de asistencia técnica a localidades que se tenian programadas, con las alcaldías locales, sin embargo dado que dichas entidades solicitaron reuniones adicionales, la meta se superó aun cuando no se terminaron las reuniones solicitadas debido a la emergencia del país a causa del COVID 19. Una vez superado el estado de emergencia se terminaran las reuniones faltantes y se replanteará la meta para este indicador.</t>
  </si>
  <si>
    <t>MESAS DE TRABAJO EJECUTADAS</t>
  </si>
  <si>
    <t>MESAS DE TRABAJO PROGRAMADAS</t>
  </si>
  <si>
    <t>((Mesas de trabajo programadas/Mesas de trabajo ejecutadas) *100)</t>
  </si>
  <si>
    <t>Actas de las reuniones de asistencia técnica a localidades y coordinación interinstitucional.</t>
  </si>
  <si>
    <t>NO APLICA</t>
  </si>
  <si>
    <t>Se priorizó un valor menor a la meta propuesta para el cuarto trimestre en razón a que en el tercer trimestre se priorizó una mayor cantidad.</t>
  </si>
  <si>
    <t>Se aumentó la priorización en el tercer trimestre debido a que fue necesario priorizar el déficit presentado en el segundo trimestre de 2020.</t>
  </si>
  <si>
    <t>La vigencia anterior se concentro la priorización en tres trimestre este año se distribuirá en 4</t>
  </si>
  <si>
    <r>
      <t xml:space="preserve">Se priorizaron </t>
    </r>
    <r>
      <rPr>
        <b/>
        <sz val="11"/>
        <rFont val="Arial"/>
        <family val="2"/>
      </rPr>
      <t>98 PK</t>
    </r>
    <r>
      <rPr>
        <sz val="11"/>
        <rFont val="Arial"/>
        <family val="2"/>
      </rPr>
      <t xml:space="preserve"> en </t>
    </r>
    <r>
      <rPr>
        <b/>
        <sz val="11"/>
        <rFont val="Arial"/>
        <family val="2"/>
      </rPr>
      <t>97 CIV</t>
    </r>
    <r>
      <rPr>
        <sz val="11"/>
        <rFont val="Arial"/>
        <family val="2"/>
      </rPr>
      <t xml:space="preserve"> Correspondientes a </t>
    </r>
    <r>
      <rPr>
        <b/>
        <sz val="11"/>
        <rFont val="Arial"/>
        <family val="2"/>
      </rPr>
      <t xml:space="preserve">14,29 Kilómetros Carril  </t>
    </r>
    <r>
      <rPr>
        <sz val="11"/>
        <rFont val="Arial"/>
        <family val="2"/>
      </rPr>
      <t>(se presenta un cambio en el KM-Carril debido al recalculo de este valor al dividir área/3500 ya que anteriormente se realizaba área/3000, lo cual se realiza para estandarizar las cifras con el IDU)</t>
    </r>
    <r>
      <rPr>
        <b/>
        <sz val="11"/>
        <rFont val="Arial"/>
        <family val="2"/>
      </rPr>
      <t>.</t>
    </r>
    <r>
      <rPr>
        <sz val="11"/>
        <rFont val="Arial"/>
        <family val="2"/>
      </rPr>
      <t xml:space="preserve"> Adicionalmente la Gerencia de intervención incluyó por el Procedimiento 003, Ciclocarril y los segmentos de seguimiento </t>
    </r>
    <r>
      <rPr>
        <b/>
        <sz val="11"/>
        <rFont val="Arial"/>
        <family val="2"/>
      </rPr>
      <t>9,36 Kilómetros carril,</t>
    </r>
    <r>
      <rPr>
        <sz val="11"/>
        <rFont val="Arial"/>
        <family val="2"/>
      </rPr>
      <t xml:space="preserve"> para un total de </t>
    </r>
    <r>
      <rPr>
        <b/>
        <sz val="11"/>
        <rFont val="Arial"/>
        <family val="2"/>
      </rPr>
      <t>23,65 Kilómetros carri</t>
    </r>
    <r>
      <rPr>
        <sz val="11"/>
        <rFont val="Arial"/>
        <family val="2"/>
      </rPr>
      <t>l. Por otra parte, el dato reportado de km carril de la GI se realiza a 31 de diciembre. Finalmente es importante tener presente que aquí también se genera cambios de Kilometro carril por modificación de áreas intervenidas y por segmentos en estado en ejecución por parte de la GI.</t>
    </r>
  </si>
  <si>
    <r>
      <t xml:space="preserve">Se priorizaron </t>
    </r>
    <r>
      <rPr>
        <b/>
        <sz val="11"/>
        <rFont val="Arial"/>
        <family val="2"/>
      </rPr>
      <t>643 PK</t>
    </r>
    <r>
      <rPr>
        <sz val="11"/>
        <rFont val="Arial"/>
        <family val="2"/>
      </rPr>
      <t xml:space="preserve"> en </t>
    </r>
    <r>
      <rPr>
        <b/>
        <sz val="11"/>
        <rFont val="Arial"/>
        <family val="2"/>
      </rPr>
      <t>635 CIV</t>
    </r>
    <r>
      <rPr>
        <sz val="11"/>
        <rFont val="Arial"/>
        <family val="2"/>
      </rPr>
      <t xml:space="preserve"> Correspondientes a </t>
    </r>
    <r>
      <rPr>
        <b/>
        <sz val="11"/>
        <rFont val="Arial"/>
        <family val="2"/>
      </rPr>
      <t xml:space="preserve">110,51 Kilómetros Carril </t>
    </r>
    <r>
      <rPr>
        <sz val="11"/>
        <rFont val="Arial"/>
        <family val="2"/>
      </rPr>
      <t>(se presenta un cambio en el KM-Carril debido al recalculo de este valor al dividir área/3500 ya que anteriormente se realizaba área/3000, lo cual se realiza para estandarizar las cifras con el IDU)</t>
    </r>
    <r>
      <rPr>
        <b/>
        <sz val="11"/>
        <rFont val="Arial"/>
        <family val="2"/>
      </rPr>
      <t>.</t>
    </r>
    <r>
      <rPr>
        <sz val="11"/>
        <rFont val="Arial"/>
        <family val="2"/>
      </rPr>
      <t xml:space="preserve"> Adicionalmente la Gerencia de intervención incluyó por el Procedimiento 003, Ciclocarril y los segmentos de seguimiento </t>
    </r>
    <r>
      <rPr>
        <b/>
        <sz val="11"/>
        <rFont val="Arial"/>
        <family val="2"/>
      </rPr>
      <t>47,48 Kilómetros carril,</t>
    </r>
    <r>
      <rPr>
        <sz val="11"/>
        <rFont val="Arial"/>
        <family val="2"/>
      </rPr>
      <t xml:space="preserve"> para un total de </t>
    </r>
    <r>
      <rPr>
        <b/>
        <sz val="11"/>
        <rFont val="Arial"/>
        <family val="2"/>
      </rPr>
      <t>157,99 Kilómetros carri</t>
    </r>
    <r>
      <rPr>
        <sz val="11"/>
        <rFont val="Arial"/>
        <family val="2"/>
      </rPr>
      <t>l. Por otra parte, el dato reportado de km carril de la GI se realiza a 30 de septiembre. Finalmente es importante tener presente que aquí también se genera cambios de Kilometro carril por modificación de áreas intervenidas y por segmentos en estado en ejecución por parte de la GI.</t>
    </r>
  </si>
  <si>
    <r>
      <t xml:space="preserve">Se priorizaron </t>
    </r>
    <r>
      <rPr>
        <b/>
        <sz val="11"/>
        <rFont val="Arial"/>
        <family val="2"/>
      </rPr>
      <t>61 PK</t>
    </r>
    <r>
      <rPr>
        <sz val="11"/>
        <rFont val="Arial"/>
        <family val="2"/>
      </rPr>
      <t xml:space="preserve"> en </t>
    </r>
    <r>
      <rPr>
        <b/>
        <sz val="11"/>
        <rFont val="Arial"/>
        <family val="2"/>
      </rPr>
      <t>57 CIV</t>
    </r>
    <r>
      <rPr>
        <sz val="11"/>
        <rFont val="Arial"/>
        <family val="2"/>
      </rPr>
      <t xml:space="preserve"> Correspondientes a </t>
    </r>
    <r>
      <rPr>
        <b/>
        <sz val="11"/>
        <rFont val="Arial"/>
        <family val="2"/>
      </rPr>
      <t xml:space="preserve">10,44 Kilómetros Carril </t>
    </r>
    <r>
      <rPr>
        <sz val="11"/>
        <rFont val="Arial"/>
        <family val="2"/>
      </rPr>
      <t>(se presenta un cambio en el KM-Carril debido al recalculo de este valor al dividir área/3500 ya que anteriormente se realizaba área/3000, lo cual se realiza para estandarizar las cifras con el IDU)</t>
    </r>
    <r>
      <rPr>
        <b/>
        <sz val="11"/>
        <rFont val="Arial"/>
        <family val="2"/>
      </rPr>
      <t>,</t>
    </r>
    <r>
      <rPr>
        <sz val="11"/>
        <rFont val="Arial"/>
        <family val="2"/>
      </rPr>
      <t xml:space="preserve"> por otra parte debido a que se excluyeron  </t>
    </r>
    <r>
      <rPr>
        <b/>
        <sz val="11"/>
        <rFont val="Arial"/>
        <family val="2"/>
      </rPr>
      <t xml:space="preserve">6 PK </t>
    </r>
    <r>
      <rPr>
        <sz val="11"/>
        <rFont val="Arial"/>
        <family val="2"/>
      </rPr>
      <t>en</t>
    </r>
    <r>
      <rPr>
        <b/>
        <sz val="11"/>
        <rFont val="Arial"/>
        <family val="2"/>
      </rPr>
      <t xml:space="preserve"> 3 CIV</t>
    </r>
    <r>
      <rPr>
        <sz val="11"/>
        <rFont val="Arial"/>
        <family val="2"/>
      </rPr>
      <t xml:space="preserve"> correspondientes a </t>
    </r>
    <r>
      <rPr>
        <b/>
        <sz val="11"/>
        <rFont val="Arial"/>
        <family val="2"/>
      </rPr>
      <t>1,3</t>
    </r>
    <r>
      <rPr>
        <sz val="11"/>
        <rFont val="Arial"/>
        <family val="2"/>
      </rPr>
      <t xml:space="preserve"> kilómetros carril, se presenta una priorización efectiva de  </t>
    </r>
    <r>
      <rPr>
        <b/>
        <sz val="11"/>
        <rFont val="Arial"/>
        <family val="2"/>
      </rPr>
      <t>55 PK</t>
    </r>
    <r>
      <rPr>
        <sz val="11"/>
        <rFont val="Arial"/>
        <family val="2"/>
      </rPr>
      <t xml:space="preserve"> en </t>
    </r>
    <r>
      <rPr>
        <b/>
        <sz val="11"/>
        <rFont val="Arial"/>
        <family val="2"/>
      </rPr>
      <t>54 CIV</t>
    </r>
    <r>
      <rPr>
        <sz val="11"/>
        <rFont val="Arial"/>
        <family val="2"/>
      </rPr>
      <t xml:space="preserve"> Correspondientes a </t>
    </r>
    <r>
      <rPr>
        <b/>
        <sz val="11"/>
        <rFont val="Arial"/>
        <family val="2"/>
      </rPr>
      <t>9,14 Kilómetros Carril.</t>
    </r>
    <r>
      <rPr>
        <sz val="11"/>
        <rFont val="Arial"/>
        <family val="2"/>
      </rPr>
      <t xml:space="preserve"> Adicionalmente la Gerencia de intervención incluyó por el Procedimiento 003, Ciclocarril y  los segmentos de seguimiento </t>
    </r>
    <r>
      <rPr>
        <b/>
        <sz val="11"/>
        <rFont val="Arial"/>
        <family val="2"/>
      </rPr>
      <t>31,48 Kilómetros carril,</t>
    </r>
    <r>
      <rPr>
        <sz val="11"/>
        <rFont val="Arial"/>
        <family val="2"/>
      </rPr>
      <t xml:space="preserve"> para un total de </t>
    </r>
    <r>
      <rPr>
        <b/>
        <sz val="11"/>
        <rFont val="Arial"/>
        <family val="2"/>
      </rPr>
      <t>40,62 Kilómetros carri</t>
    </r>
    <r>
      <rPr>
        <sz val="11"/>
        <rFont val="Arial"/>
        <family val="2"/>
      </rPr>
      <t>l. Por otra parte, el dato reportado de km carril de la GI se había realizado hasta el 15 de junio, por lo cual al reportar este dato hasta el 30 de junio, se modifica para este reporte. Es importante tener presente que aquí también se genera cambios de Kilometro carril por modificación de áreas intervenidas y por segmentos en estado en ejecución por parte de la GI.</t>
    </r>
  </si>
  <si>
    <r>
      <t xml:space="preserve">Se priorizaron </t>
    </r>
    <r>
      <rPr>
        <b/>
        <sz val="11"/>
        <rFont val="Arial"/>
        <family val="2"/>
      </rPr>
      <t>236 PK</t>
    </r>
    <r>
      <rPr>
        <sz val="11"/>
        <rFont val="Arial"/>
        <family val="2"/>
      </rPr>
      <t xml:space="preserve"> en </t>
    </r>
    <r>
      <rPr>
        <b/>
        <sz val="11"/>
        <rFont val="Arial"/>
        <family val="2"/>
      </rPr>
      <t>232 CIV</t>
    </r>
    <r>
      <rPr>
        <sz val="11"/>
        <rFont val="Arial"/>
        <family val="2"/>
      </rPr>
      <t xml:space="preserve"> Correspondientes a </t>
    </r>
    <r>
      <rPr>
        <b/>
        <sz val="11"/>
        <rFont val="Arial"/>
        <family val="2"/>
      </rPr>
      <t xml:space="preserve">38,87 Kilómetros Carril </t>
    </r>
    <r>
      <rPr>
        <sz val="11"/>
        <rFont val="Arial"/>
        <family val="2"/>
      </rPr>
      <t>(se presenta un cambio en el KM-Carril debido al recalculo de este valor al dividir área/3500 ya que anteriormente se realizaba área/3000, lo cual se realiza para estandarizar las cifras con el IDU)</t>
    </r>
    <r>
      <rPr>
        <b/>
        <sz val="11"/>
        <rFont val="Arial"/>
        <family val="2"/>
      </rPr>
      <t xml:space="preserve">, </t>
    </r>
    <r>
      <rPr>
        <sz val="11"/>
        <rFont val="Arial"/>
        <family val="2"/>
      </rPr>
      <t xml:space="preserve">por otra parte debido a que se excluyeron  8 PK en 8 CIV correspondientes a </t>
    </r>
    <r>
      <rPr>
        <b/>
        <sz val="11"/>
        <rFont val="Arial"/>
        <family val="2"/>
      </rPr>
      <t>1,46 kilómetros carril</t>
    </r>
    <r>
      <rPr>
        <sz val="11"/>
        <rFont val="Arial"/>
        <family val="2"/>
      </rPr>
      <t xml:space="preserve">, se presenta una priorización efectiva de  228 PK en 224 CIV Correspondientes a </t>
    </r>
    <r>
      <rPr>
        <b/>
        <sz val="11"/>
        <rFont val="Arial"/>
        <family val="2"/>
      </rPr>
      <t>37,41 Kilómetros Carril</t>
    </r>
    <r>
      <rPr>
        <sz val="11"/>
        <rFont val="Arial"/>
        <family val="2"/>
      </rPr>
      <t xml:space="preserve">. Adicionalmente la Gerencia de intervención incluyó por el Procedimiento 003 y de los segmentos de seguimiento </t>
    </r>
    <r>
      <rPr>
        <b/>
        <sz val="11"/>
        <rFont val="Arial"/>
        <family val="2"/>
      </rPr>
      <t>38,09 Kilómetros carril</t>
    </r>
    <r>
      <rPr>
        <sz val="11"/>
        <rFont val="Arial"/>
        <family val="2"/>
      </rPr>
      <t xml:space="preserve">, para un total de </t>
    </r>
    <r>
      <rPr>
        <b/>
        <sz val="11"/>
        <rFont val="Arial"/>
        <family val="2"/>
      </rPr>
      <t>75,50 Kilómetros carril</t>
    </r>
    <r>
      <rPr>
        <sz val="11"/>
        <rFont val="Arial"/>
        <family val="2"/>
      </rPr>
      <t>. Se presenta una diferencia en el km carril reportado en el primer trimestre, debido a que este se ve afectado al momento que se realizan las intervenciones, ya que por modificación de las áreas tomadas del elemento polígono que proporciona el IDU el cual es digitalizado con una plancha cartográfica a una escala definida, sufre variaciones respecto a las medidas tomadas en terreno, adicionalmente los segmentos reportados en ejecución pasan a otro periodo de tiempo al momento de culminar la obra, lo cual modifica el valor de Km carril. Por otra parte, el dato reportado de km carril de la GI se había realizado hasta el 15 de marzo, por lo cual al reportar este dato hasta el 30 de marzo, se modifica para este reporte.</t>
    </r>
  </si>
  <si>
    <t>de Meta  programada anual para priorización</t>
  </si>
  <si>
    <r>
      <t>((</t>
    </r>
    <r>
      <rPr>
        <sz val="11"/>
        <rFont val="Arial"/>
        <family val="2"/>
      </rPr>
      <t>km/carril de impacto priorizados/</t>
    </r>
    <r>
      <rPr>
        <sz val="11"/>
        <rFont val="Arial"/>
        <family val="2"/>
      </rPr>
      <t>Meta  programada anual para priorización) *100)</t>
    </r>
  </si>
  <si>
    <t>Teniendo en cuenta las funciones asignadas a la SMVL y con el fin de dar cumplimiento a la meta de intervención definida por la Entidad, se generó por parte de esta Subdirección un indicador que midiera el avance de lo anteriormente descrito. En ese orden de ideas se estableció medir trimestralmente los kilómetros carril priorizados por esta dependencia a la Subdirección Técnica de Producción e Intervención. Cabe mencionar que a los segmentos con tipo de intervención de rehabilitación y cambio de carpeta se les realiza la evaluación y diseño estructural de pavimento la cual va adjunta en el momento de la priorización.</t>
  </si>
  <si>
    <t>Medir el avance en las vías priorizadas, con el fin de garantizar que la UAERMV a través de la SPI tenga segmentos para ejecutar y dé cumplimiento a la meta de intervención de la Entidad.</t>
  </si>
  <si>
    <t>PRIORIZAR 100% DE LA META PROGRAMADA ANUAL PARA PRIORIZACIÓN</t>
  </si>
  <si>
    <t>Se priorizaron segmentos de rurallidad en lqa vía de Choachí por solicitud de la Gerencia de Intervención, lo anterior debido a que no se ejecutaron los segmentos priorizados para la troncal bolivariana.</t>
  </si>
  <si>
    <t>Se concentro el 91% de la meta del año en el primer trimestre (troncal bolivariana)</t>
  </si>
  <si>
    <t>En la vigencia anterior para este periodo no hubo priorización de ruralidad.</t>
  </si>
  <si>
    <r>
      <t xml:space="preserve">Se priorizaron </t>
    </r>
    <r>
      <rPr>
        <b/>
        <sz val="11"/>
        <rFont val="Arial"/>
        <family val="2"/>
      </rPr>
      <t>10,83 Kilómetros carril</t>
    </r>
    <r>
      <rPr>
        <sz val="11"/>
        <rFont val="Arial"/>
        <family val="2"/>
      </rPr>
      <t xml:space="preserve"> correspondientes a 8 PK y 8 CIV adicionales por solicitud de la Subdirección de producción e intervención y la Gerencia de Intervención en las localidades de Santa Fe y Ciudad Bolívar. (Segmentos de la vía Choachí).</t>
    </r>
  </si>
  <si>
    <r>
      <t xml:space="preserve">Se priorizaron </t>
    </r>
    <r>
      <rPr>
        <b/>
        <sz val="11"/>
        <rFont val="Arial"/>
        <family val="2"/>
      </rPr>
      <t>0,58 Kilómetros carril</t>
    </r>
    <r>
      <rPr>
        <sz val="11"/>
        <rFont val="Arial"/>
        <family val="2"/>
      </rPr>
      <t xml:space="preserve"> correspondientes a 1 PK y 1 CIV adicionales por solicitud de la Subdirección de producción e intervención en el barrio El Uval de la localidad de Usme.</t>
    </r>
  </si>
  <si>
    <t>No se generaron priorizaciones para este Trimestre. Sin embargo el indicador se nivela teniendo en cuenta que el trimestre pasado se priorizo 119% de la meta, el porcentaje vario debido a lo expuesto anteriormente.</t>
  </si>
  <si>
    <r>
      <t xml:space="preserve">Para la vigencia 2020 se fijo una meta para ruralidad de 15 Kilómetros carril, sin embargo la Gerencia de intervención tuvo un rezago de segmentos sin ejecutar en 2019 de </t>
    </r>
    <r>
      <rPr>
        <b/>
        <sz val="11"/>
        <rFont val="Arial"/>
        <family val="2"/>
      </rPr>
      <t>11,57 Kilómetros-Carril</t>
    </r>
    <r>
      <rPr>
        <sz val="11"/>
        <rFont val="Arial"/>
        <family val="2"/>
      </rPr>
      <t xml:space="preserve"> los cuales se dejaron como meta de priorización del 1er trimestre, sin embargo se priorizaron </t>
    </r>
    <r>
      <rPr>
        <b/>
        <sz val="11"/>
        <rFont val="Arial"/>
        <family val="2"/>
      </rPr>
      <t>2,16</t>
    </r>
    <r>
      <rPr>
        <sz val="11"/>
        <rFont val="Arial"/>
        <family val="2"/>
      </rPr>
      <t xml:space="preserve"> </t>
    </r>
    <r>
      <rPr>
        <b/>
        <sz val="11"/>
        <rFont val="Arial"/>
        <family val="2"/>
      </rPr>
      <t>Kilómetros carril</t>
    </r>
    <r>
      <rPr>
        <sz val="11"/>
        <rFont val="Arial"/>
        <family val="2"/>
      </rPr>
      <t xml:space="preserve"> correspondientes a 6 PK y 6 CIV adicionales por solicitud de la Subdirección de producción e intervención para la vereda la Requilina, para un total de </t>
    </r>
    <r>
      <rPr>
        <b/>
        <sz val="11"/>
        <rFont val="Arial"/>
        <family val="2"/>
      </rPr>
      <t>13,73 Kilómetros Carril</t>
    </r>
    <r>
      <rPr>
        <sz val="11"/>
        <rFont val="Arial"/>
        <family val="2"/>
      </rPr>
      <t>. Se presenta una diferencia en el km carril reportado en el primer trimestre, debido a que este se ve afectado al momento que se realizan las intervenciones, ya que por modificación de las áreas tomadas del elemento polígono que proporciona el IDU el cual es digitalizado con una plancha cartográfica a una escala definida, sufre variaciones respecto a las medidas tomadas en terreno.</t>
    </r>
  </si>
  <si>
    <t>Reporte de kms/carril de obra de vías priorizadas y evaluadas por la SMVL</t>
  </si>
  <si>
    <t>Teniendo en cuenta las funciones asignadas a la SMVL y con el fin de dar cumplimiento a la priorización de la meta de intervención en la zona rural de la ciudad, definida para la vigencia por la entidad, se generó por parte de esta Subdirección un indicador que mida el avance de lo anteriormente descrito. En ese orden de ideas se estableció medir trimestralmente los kilómetros carril priorizados de obra por esta dependencia a la Subdirección Técnica de Producción e Intervención.</t>
  </si>
  <si>
    <t xml:space="preserve">Medir el avance en las vías priorizadas en la malla vial rural, con el fin de garantizar que la UAERMV a través de la SPI cuente con los segmentos viales para dar cumplimiento a la meta de intervención de la Entidad en la vigencia. </t>
  </si>
  <si>
    <t xml:space="preserve">PRIORIZAR  100% DE LA META PROGRAMADA ANUAL  PARA CONSERVACIÓN DE LA MALLA VIAL RURAL . </t>
  </si>
  <si>
    <t>La cantidad de elementos diagnosticados aumento con relación al tercer trimestre de 2020 en razón de la contratación de 20 ingenieros por  CPS.</t>
  </si>
  <si>
    <t>La cantidad de elementos diagnosticados aumento con relación al segundo trimestre de 2020 en razón de la contratación de 20 ingenieros por  CPS.</t>
  </si>
  <si>
    <t>La cantidad de elementos diagnosticados aumento respecto a los del primer trimestre a razón de la normalización de contratos ya que la actividad la desarrollan OPS</t>
  </si>
  <si>
    <t>El indicador no existía para este periodo en la vigencia anterior.</t>
  </si>
  <si>
    <r>
      <t>Se realizó visitas de diagnóstico a</t>
    </r>
    <r>
      <rPr>
        <b/>
        <sz val="10"/>
        <rFont val="Arial"/>
        <family val="2"/>
      </rPr>
      <t xml:space="preserve"> 18018 PK</t>
    </r>
    <r>
      <rPr>
        <sz val="10"/>
        <rFont val="Arial"/>
        <family val="2"/>
      </rPr>
      <t xml:space="preserve"> en </t>
    </r>
    <r>
      <rPr>
        <b/>
        <sz val="10"/>
        <rFont val="Arial"/>
        <family val="2"/>
      </rPr>
      <t>16638 CIV</t>
    </r>
    <r>
      <rPr>
        <sz val="10"/>
        <rFont val="Arial"/>
        <family val="2"/>
      </rPr>
      <t xml:space="preserve"> equivalentes a </t>
    </r>
    <r>
      <rPr>
        <b/>
        <sz val="10"/>
        <rFont val="Arial"/>
        <family val="2"/>
      </rPr>
      <t>2278,39</t>
    </r>
    <r>
      <rPr>
        <sz val="10"/>
        <rFont val="Arial"/>
        <family val="2"/>
      </rPr>
      <t xml:space="preserve"> Kilómetros carril.</t>
    </r>
    <r>
      <rPr>
        <sz val="11"/>
        <rFont val="Arial"/>
        <family val="2"/>
      </rPr>
      <t xml:space="preserve"> La cantidad de elementos diagnosticados aumento con relación al tercer trimestre de 2020 en razón de la contratación de 20 ingenieros por CPS.</t>
    </r>
  </si>
  <si>
    <r>
      <t>Se realizó visitas de diagnóstico a</t>
    </r>
    <r>
      <rPr>
        <b/>
        <sz val="10"/>
        <rFont val="Arial"/>
        <family val="2"/>
      </rPr>
      <t xml:space="preserve"> 8848 PK</t>
    </r>
    <r>
      <rPr>
        <sz val="10"/>
        <rFont val="Arial"/>
        <family val="2"/>
      </rPr>
      <t xml:space="preserve"> en </t>
    </r>
    <r>
      <rPr>
        <b/>
        <sz val="10"/>
        <rFont val="Arial"/>
        <family val="2"/>
      </rPr>
      <t>7932 CIV</t>
    </r>
    <r>
      <rPr>
        <sz val="10"/>
        <rFont val="Arial"/>
        <family val="2"/>
      </rPr>
      <t xml:space="preserve"> equivalentes a </t>
    </r>
    <r>
      <rPr>
        <b/>
        <sz val="10"/>
        <rFont val="Arial"/>
        <family val="2"/>
      </rPr>
      <t>1188,81</t>
    </r>
    <r>
      <rPr>
        <sz val="10"/>
        <rFont val="Arial"/>
        <family val="2"/>
      </rPr>
      <t xml:space="preserve"> Kilómetros carril (se presenta un cambio en el KM-Carril debido al recalculo de este valor al dividir área/3500 ya que anteriormente se realizaba área/3000, lo cual se realiza para estandarizar las cifras con el IDU).</t>
    </r>
    <r>
      <rPr>
        <sz val="11"/>
        <rFont val="Arial"/>
        <family val="2"/>
      </rPr>
      <t xml:space="preserve"> La cantidad de elementos diagnosticados aumento con relación al segundo trimestre de 2020 en razón de la contratación de 20 ingenieros por CPS.</t>
    </r>
  </si>
  <si>
    <r>
      <t>Se realizó visitas de diagnóstico a</t>
    </r>
    <r>
      <rPr>
        <b/>
        <sz val="10"/>
        <rFont val="Arial"/>
        <family val="2"/>
      </rPr>
      <t xml:space="preserve"> 4425 PK</t>
    </r>
    <r>
      <rPr>
        <sz val="10"/>
        <rFont val="Arial"/>
        <family val="2"/>
      </rPr>
      <t xml:space="preserve"> en </t>
    </r>
    <r>
      <rPr>
        <b/>
        <sz val="10"/>
        <rFont val="Arial"/>
        <family val="2"/>
      </rPr>
      <t>4253 CIV</t>
    </r>
    <r>
      <rPr>
        <sz val="10"/>
        <rFont val="Arial"/>
        <family val="2"/>
      </rPr>
      <t xml:space="preserve"> equivalentes a </t>
    </r>
    <r>
      <rPr>
        <b/>
        <sz val="10"/>
        <rFont val="Arial"/>
        <family val="2"/>
      </rPr>
      <t>530,64</t>
    </r>
    <r>
      <rPr>
        <sz val="10"/>
        <rFont val="Arial"/>
        <family val="2"/>
      </rPr>
      <t xml:space="preserve"> Kilómetros carril (se presenta un cambio en el KM-Carril debido al recalculo de este valor al dividir área/3500 ya que anteriormente se realizaba área/3000, lo cual se realiza para estandarizar las cifras con el IDU). Es importante tener presente que aquí también se genera cambios de Kilometro carril por modificación de áreas intervenidas.</t>
    </r>
  </si>
  <si>
    <r>
      <t>Se realizó visitas de diagnóstico a</t>
    </r>
    <r>
      <rPr>
        <b/>
        <sz val="10"/>
        <rFont val="Arial"/>
        <family val="2"/>
      </rPr>
      <t xml:space="preserve"> 3576 PK</t>
    </r>
    <r>
      <rPr>
        <sz val="10"/>
        <rFont val="Arial"/>
        <family val="2"/>
      </rPr>
      <t xml:space="preserve"> en </t>
    </r>
    <r>
      <rPr>
        <b/>
        <sz val="10"/>
        <rFont val="Arial"/>
        <family val="2"/>
      </rPr>
      <t>3514 CIV</t>
    </r>
    <r>
      <rPr>
        <sz val="10"/>
        <rFont val="Arial"/>
        <family val="2"/>
      </rPr>
      <t xml:space="preserve"> equivalentes a </t>
    </r>
    <r>
      <rPr>
        <b/>
        <sz val="10"/>
        <rFont val="Arial"/>
        <family val="2"/>
      </rPr>
      <t>387,44</t>
    </r>
    <r>
      <rPr>
        <sz val="10"/>
        <rFont val="Arial"/>
        <family val="2"/>
      </rPr>
      <t xml:space="preserve"> Kilómetros carril (se presenta un cambio en el KM-Carril debido al recalculo de este valor al dividir área/3500 ya que anteriormente se realizaba área/3000, lo cual se realiza para estandarizar las cifras con el IDU). Por otra parte hay una diferencia en el km carril reportado en el primer trimestre, debido a que este se ve afectado al momento que se realizan las intervenciones de los segmentos que se encuentran priorizados, ya que por modificación de las áreas tomadas del elemento polígono que proporciona el IDU el cual es digitalizado con una plancha cartográfica a una escala definida, sufre variaciones respecto a las medidas tomadas en terreno.</t>
    </r>
  </si>
  <si>
    <t>ELEMENTOS PK_ID PROGRAMADOS</t>
  </si>
  <si>
    <t>ELEMENTOS PK_ID DIAGNOSTICADOS</t>
  </si>
  <si>
    <t>Base de datos del SIGMA</t>
  </si>
  <si>
    <t xml:space="preserve">REALIZAR 100% DE LA META DE DIAGNÓSTICO PROPUESTA A TRAVÉS DEL APLICATIVO SIGMA A ELEMENTOS (PK_ID) EN LA VIGENCIA. </t>
  </si>
  <si>
    <t>Cambiar la metodología utilizada para la evaluación a Grupos de Valor sobre la comprensión de un tema en especifico.
-Realizar la planificación semestral enfocada en todos los GV.</t>
  </si>
  <si>
    <t>Falla en la convocatoria para la Jornada Virtual de Voluntariado y adicional, en la ejecución de la actividad en Kahoot falló la conectividad de los participantes, por dicha razón algunos no alcanzaban a responder a tiempo las preguntas programadas en el juego y esto hacía que no hicieran parte del ranking.</t>
  </si>
  <si>
    <t>N/A</t>
  </si>
  <si>
    <t xml:space="preserve">Semestre 2 </t>
  </si>
  <si>
    <t>Aplicar el formato de evaluación a mayor número de grupos de valor participantes en las actividades programadas por Responsabilidad Social.</t>
  </si>
  <si>
    <t>Semestre 1</t>
  </si>
  <si>
    <t xml:space="preserve">Para la UAERMV, el programa de Voluntariado en el 2020 dejó huella a pesar de la situación de Pandemia que se vive actualmente, es por eso que el día 30 de noviembre se realizó una jornada virtual de voluntariado sobre el manejo adecuado del recurso hídrico con colaboradores de las sedes operativa y de producción, en esta actividad participaron 13 colaboradores mediante la plataforma Teams y posteriormente se realizó una actividad interactiva mediante la plataforma Kahoot en la cual participaron 8 personas, de las cuales, 6 tuvieron calificaciones positivas. </t>
  </si>
  <si>
    <t>Como parte del trabajo y enfoque en el respeto a los DDHH y Estándares Laborales, se realizó una (1) sensibilización a cuatro (4) proveedores de la entidad, mediante la plataforma ZOOM, en la se contó con la participación de siete (7) personas y se  desarrolló el tema de la abolición del trabajo infantil donde se aportaron cifras sobre dicha situación entre 2008 y 2012, normatividad internacional, aplicada al tema y como se puede aportar para eliminar y prevenir este flagelo; al finalizar, se abrió un espacio de preguntas, comentarios y finalmente se envió un formato de evaluación con el fin de medir la aprehensión del tema, el cual arrojó como resultado una evidente aceptación y solicitud de más sensibilizaciones con temas similares.</t>
  </si>
  <si>
    <t>N° de personas encuestadas</t>
  </si>
  <si>
    <t xml:space="preserve">Promedio de calificaciones positivas </t>
  </si>
  <si>
    <t>Número de personas con calificación positiva / Número de personas evaluadas</t>
  </si>
  <si>
    <t xml:space="preserve">Plan de acción de Responsabilidad Social </t>
  </si>
  <si>
    <t>SEMESTRAL</t>
  </si>
  <si>
    <t>Mayo 2020</t>
  </si>
  <si>
    <t>El indicador prentende medir  la comprensión que tienen las personas en los temas de Responsabilidad Social mediante la aplicación de talleres. Se entenederá como calificación positiva aquella que supere los tres (3) puntos en una escala de 1 a 5.</t>
  </si>
  <si>
    <t>Determinar la comprensión que tienen las personas en temas de Resonsabilidad Social, a partir de la aplicación del formato de aprehesión del conocimiento en cada taller.</t>
  </si>
  <si>
    <t>Alcanzar el 70% de calificaciones positivas de las personas evaluadas en los talleres de responsabilidad social.</t>
  </si>
  <si>
    <t>APIC-IND-006</t>
  </si>
  <si>
    <t>Aprehensión del Plan de acción de responsabilidad social.</t>
  </si>
  <si>
    <t>FECHA DE APLICACIÓN: MAYO 2019</t>
  </si>
  <si>
    <t xml:space="preserve">Con forme al trimestre anterior se rmantuvoel número de peticiones en un 2% vencidas fuera de  los terminos de ley,  teniendo en cuenta el continuo monitoreo de las peticiones que se realizó por parte de atención al ciudadano a los diferentes profesionales encargados de las respuestas;                                                para este periodo se modificó el tiempo de respuesta de 10 a 20 dias hábiles de acuerdo a lo establecido en el Decreto Nacional 491 del 2020 derivado de la emergencia sanitaria covid-19  </t>
  </si>
  <si>
    <t xml:space="preserve">Con forme al trimestre anterior se redujo el número de peticiones en un 2% vencidas fuera de  los terminos de ley, debido al continuo monitoreo de las peticiones que se realizó por parte de atención al ciudadano a los diferentes profesionales encargados de las respuestas;                                                para este periodo se modificó el tiempo de respuesta de 10 a 20 dias hábiles de acuerdo a lo establecido en el Decreto Nacional 491 del 2020 derivado de la emergencia sanitaria covid-19  </t>
  </si>
  <si>
    <t>Conforme al trimestre anterior, se redujo el número de peticiones respondidas fuera de términos en un 16%  debido al continuo monitoreo de las peticiones que se realizó por parte de atención al ciudadano a los plazos establecidos en el Decreto Nacional 491 del 2020</t>
  </si>
  <si>
    <t>Una vez verificado en el sistema Orfeo y Base de Datos de Atención a la Ciudadanía las peticones vencidas correspondiente a los 15 días, se evidenció que la gestión de estos requerimienos no se realiza conforme al procedimiento de Requrimientos.</t>
  </si>
  <si>
    <t>Respecto  al total de las peticiones respondidas fuera de tiempos se evidencia que corresponden a reclamos, derechos de petición de interés general y derechos de interes particular  correspondientes a siete localidades: barrios unidos, chapinero,  ciudad bolivar, engativa, fontibon , kennedy,  Usaquén.</t>
  </si>
  <si>
    <t>Respecto  al total de las peticiones respondidas fuera de tiempos se evidencia que corresponden a reclamos y  derechos de petición de interés general, con un trámite interno y los demás correspondientes a cuatro localidades: Suba, Usaquén, Puente Aranda y Bosa</t>
  </si>
  <si>
    <t xml:space="preserve">De las 344 peticiones recibidas con vencimiento de 15 días, 9 peticiones, es decir el 3% no evidencia respuesta notificada al peticionario(a) dentro de los tiempos establecidos.                </t>
  </si>
  <si>
    <t>De las 502 peticiones recibidas con vencimiento de 15 días, 94 peticiones, es decir el 19% no evidencia respuesta notificada al peticionario(a) dentro de los tiempos establecidos.</t>
  </si>
  <si>
    <t>VERSIÓN: 1</t>
  </si>
  <si>
    <t>PORCENTAJE DE DESATENCIÓN DE PQRSFD CON TÉRMINOS DE 15DÍAS HÁBILES</t>
  </si>
  <si>
    <t>Para este periodo no se recepcionaron requerimientos con este   término de ley</t>
  </si>
  <si>
    <t>No resporta             
no aplica</t>
  </si>
  <si>
    <t>1trimestre</t>
  </si>
  <si>
    <r>
      <t>Los datos tomados contemplan los períodos de entrega de los resultados de los ensayos de laboratorio, es decir, a corte de 15 de cada mes. Para este último trimestre del año se tomaron los ensayos a partir del 16 de octubre y finaliza el 15 de diciembre del 2020. Para este periodo se tiene un total de muestras en mezcla asfaltica en caliente de</t>
    </r>
    <r>
      <rPr>
        <b/>
        <sz val="9"/>
        <color theme="1"/>
        <rFont val="Arial"/>
        <family val="2"/>
      </rPr>
      <t xml:space="preserve"> 236</t>
    </r>
    <r>
      <rPr>
        <sz val="9"/>
        <color theme="1"/>
        <rFont val="Arial"/>
        <family val="2"/>
      </rPr>
      <t xml:space="preserve"> muestras y para mezcla en concreto hidraulico </t>
    </r>
    <r>
      <rPr>
        <b/>
        <sz val="9"/>
        <color theme="1"/>
        <rFont val="Arial"/>
        <family val="2"/>
      </rPr>
      <t xml:space="preserve">273 </t>
    </r>
    <r>
      <rPr>
        <sz val="9"/>
        <color theme="1"/>
        <rFont val="Arial"/>
        <family val="2"/>
      </rPr>
      <t>para un total de</t>
    </r>
    <r>
      <rPr>
        <b/>
        <sz val="9"/>
        <color theme="1"/>
        <rFont val="Arial"/>
        <family val="2"/>
      </rPr>
      <t xml:space="preserve"> 509 </t>
    </r>
    <r>
      <rPr>
        <sz val="9"/>
        <color theme="1"/>
        <rFont val="Arial"/>
        <family val="2"/>
      </rPr>
      <t xml:space="preserve">muestras. Para mezclas en caliente, los parámetros de calidad  como puntos de control en la producción es la granulometría y contenido de asfalto, este ultimo, según formula de trabajo que se tiene, obtuvo unos resutlados que no se encontraban dentro de los rangos establecidos de la formtula lo que afectó para este periodo el cumplimiento del indicador. por otra parte, para mezcla de concreto hidraulico el parametro de calidad es el asentamiento, según el registro que se tiene de los asentamiento sin acelerante, para las mezclas MR43 y 3000 psi este ultimo, no estuvo dentro de los rangos de cumplimiento. </t>
    </r>
  </si>
  <si>
    <t>Trimestre 4 (oct-dic)</t>
  </si>
  <si>
    <r>
      <t xml:space="preserve">En el tercer trimestre del año 2020, se tomaron un total de </t>
    </r>
    <r>
      <rPr>
        <b/>
        <sz val="9"/>
        <color theme="1"/>
        <rFont val="Arial"/>
        <family val="2"/>
      </rPr>
      <t>426</t>
    </r>
    <r>
      <rPr>
        <sz val="9"/>
        <color theme="1"/>
        <rFont val="Arial"/>
        <family val="2"/>
      </rPr>
      <t xml:space="preserve"> muestras de las cuales </t>
    </r>
    <r>
      <rPr>
        <b/>
        <sz val="9"/>
        <color theme="1"/>
        <rFont val="Arial"/>
        <family val="2"/>
      </rPr>
      <t>220</t>
    </r>
    <r>
      <rPr>
        <sz val="9"/>
        <color theme="1"/>
        <rFont val="Arial"/>
        <family val="2"/>
      </rPr>
      <t xml:space="preserve"> corresponden a mezcla asfáltica y </t>
    </r>
    <r>
      <rPr>
        <b/>
        <sz val="9"/>
        <color theme="1"/>
        <rFont val="Arial"/>
        <family val="2"/>
      </rPr>
      <t>206</t>
    </r>
    <r>
      <rPr>
        <sz val="9"/>
        <color theme="1"/>
        <rFont val="Arial"/>
        <family val="2"/>
      </rPr>
      <t xml:space="preserve"> a mezcla en concreto hidraulico,  donde se verficaron 3 parametros, 2 para la mezcla asfaltica  (granulometria y contenido de asfalto) y 1 para mezcla en concreto (asentamiento)  parámetros que hacen parte del control de la calidad que se realiza en planta durante la producción en compañía de laboratorio, para un total de  </t>
    </r>
    <r>
      <rPr>
        <b/>
        <sz val="9"/>
        <color theme="1"/>
        <rFont val="Arial"/>
        <family val="2"/>
      </rPr>
      <t>2372</t>
    </r>
    <r>
      <rPr>
        <sz val="9"/>
        <color theme="1"/>
        <rFont val="Arial"/>
        <family val="2"/>
      </rPr>
      <t xml:space="preserve"> datos que corresponden a un total de cumplimiento de  </t>
    </r>
    <r>
      <rPr>
        <b/>
        <sz val="9"/>
        <color theme="1"/>
        <rFont val="Arial"/>
        <family val="2"/>
      </rPr>
      <t xml:space="preserve">2094 </t>
    </r>
    <r>
      <rPr>
        <sz val="9"/>
        <color theme="1"/>
        <rFont val="Arial"/>
        <family val="2"/>
      </rPr>
      <t xml:space="preserve">datos lo que equivale a  aún porcentaje de cumplimiento del </t>
    </r>
    <r>
      <rPr>
        <b/>
        <sz val="9"/>
        <color theme="1"/>
        <rFont val="Arial"/>
        <family val="2"/>
      </rPr>
      <t>83,3</t>
    </r>
    <r>
      <rPr>
        <sz val="9"/>
        <color theme="1"/>
        <rFont val="Arial"/>
        <family val="2"/>
      </rPr>
      <t xml:space="preserve">%. (ver hoja de cálculo) </t>
    </r>
  </si>
  <si>
    <t>Trimestre 3 (jul-sept)</t>
  </si>
  <si>
    <t>En el segundo trimestre del año 2020, se tomaron un total de 153 muestras de cuales 76 corresponden mezcla asfáltica y 77 a concreto hidraulico,  y se le verificaron 3 parámetros para efectos de la medición de la calidad, con 831 datos de los cuales cumplen 699, dando como resultado un cumplimiento del 84.1%.</t>
  </si>
  <si>
    <t>Porcentaje esperado de cumplimiento</t>
  </si>
  <si>
    <t>Sumatoria de porcentaje de cumplimiento de indicador 1 y 2</t>
  </si>
  <si>
    <t xml:space="preserve">en construccion </t>
  </si>
  <si>
    <t>Gerencia Producción</t>
  </si>
  <si>
    <t xml:space="preserve"> PPMQ</t>
  </si>
  <si>
    <t>Formato de control de produccion.</t>
  </si>
  <si>
    <t xml:space="preserve"> PORCENTAJE DE CUMPLIMIENTO DE PARAMETROS DE PRODUCCIÓN  DE MEZCLA ASFALTICA Y CONCRETO.</t>
  </si>
  <si>
    <t>VERSIÓN: 1.0</t>
  </si>
  <si>
    <t>PRODUCCIÓN DE MEZCLA Y PROVISIONAMIENTO DE MAQUINARIA Y EQUIPOS</t>
  </si>
  <si>
    <t>Establecer vehiculos que permitan el despacho de la mezcla en frio</t>
  </si>
  <si>
    <t>(Grafica con una sola barra trimestral)</t>
  </si>
  <si>
    <t>El indicador corresponde al % de cumplimiento de las mezclas en caliente, concreto y mezcla en frio con respecto a lo autorizado por GI.</t>
  </si>
  <si>
    <t>porcentaje cumplimiento esperado</t>
  </si>
  <si>
    <t>sumatoria de cumplimientos productos solicitados/3</t>
  </si>
  <si>
    <t>Bitacora produccion.</t>
  </si>
  <si>
    <t>MAYO DE 2020</t>
  </si>
  <si>
    <t>JUNIO DE 2020</t>
  </si>
  <si>
    <t>Eficacia</t>
  </si>
  <si>
    <t>N/A de supera la meta del 85%</t>
  </si>
  <si>
    <t>durante el tercer trimestre se presenta cambio en el contratista de mantenimineto</t>
  </si>
  <si>
    <t>durante el segundo trimestre de 2020 bajo la ocupacion del parque automotor debido al estado de emergencia</t>
  </si>
  <si>
    <t xml:space="preserve">Para el cuarto trimestre del año 2020, se cumple con la meta establecida del 85%  se realizaron actividades de mantenimiento preventivo, correctivo programado y correctivo emergente </t>
  </si>
  <si>
    <t xml:space="preserve">Para el tercer trimestre del año 2020, se cumple con la meta establecida del 85%  se realizaron actividades de mantenimiento preventivo, correctivo programado y correctivo emergente </t>
  </si>
  <si>
    <t>Para el segundo trimestre del año 2020, se cumple con la meta establecida del 85%  se realizaron actividades de mantenimiento preventivo, correctivo programado y correctivo emergente</t>
  </si>
  <si>
    <t xml:space="preserve">Para el primer trimestre del año 2020, se cumple con la meta establecida del 85%  se realizaron actividades de mantenimiento preventivo, correctivo programado y correctivo emergente. </t>
  </si>
  <si>
    <t>P INDUSTRIALES</t>
  </si>
  <si>
    <t>Q MENOR</t>
  </si>
  <si>
    <t>MAQUINARIA</t>
  </si>
  <si>
    <t>VEHICULO</t>
  </si>
  <si>
    <t>porcentaje disponibilidad esperada</t>
  </si>
  <si>
    <t>Sumatoria de disponibilidades</t>
  </si>
  <si>
    <t>Parque Automotor de la entidad y Planta de producción de la entidad. Planilla de disponibilidad.</t>
  </si>
  <si>
    <t>DICIEMBRE DE 2020</t>
  </si>
  <si>
    <t>Para el mes de Octubre se recibieron 50 solicitudes, de las cuales fueron entregados 48 equipos con un porcentaje de cumplimiento del 96% de los equipos, las solicitudes que no se pudieron cumplir fue debido a que uno de los equipos requeridos la Entidad no contaba dentro de su parque automotor con dicho equipo y tampoco se encontraba dentro de lso items contractuales del contrato de arrendameinto vigente. Para el mes de noviembre se recibieron 46 solicitudes y  fueron entragados 45 equipos con un porcentaje de cumplimiento del 97,83%, las entregas pendientes obedecen a servicios de transporte que no se pudieron atender por la alta demanda de servicios requeridos para la misma fecha, se refleja un aumento de efectividad del 1,93% con respecto al mes de octubre, teniendo en cuenta que se recibieron menos solicitudes.</t>
  </si>
  <si>
    <t>Para el mes de Julio se recibieron 222 solicitudes, de las cuales fueron entregados 205 equipos con un porcentaje de cumplimiento del 92,34%, para este mes se dio continuidad a las actividades de obra que se encontraban activas en ocasión a la Cuarentena Nacional decretada por el Gobierno Nacional, es asi como en este mes se evidencia un aumento significativo en las solicitudes y entregas de maquinaria, vehiculos y equipos menores. Para el mes de agosto se recibieron 39 solicitudes entregando el 100% de los equipos requeridos, para este mes se dio cumplimiento al 100% de las solicitudes de maquinaria, vehiuclos, y equipos menores requeridos como apoyo mediante el contrato de arrendamiento 407 de 202, el cual inicio el 17 de julio de 2020. Y para el mes de septiembre se recibieron 55 solicitudes (en su mayoria correspondientes a transporte) de las cuales fueron entregadas 52, con un cumplimeinto del 94,55%, las entregas pendientes obedecen a servicios de transporte pendientes por atender por la alta demanda de servicios requeridos para la misma fecha.</t>
  </si>
  <si>
    <t xml:space="preserve">"Para el mes de abril se recibieron 196 solicitudes , de las cuales fueron entregadas en su totalidad teniendo un cumplimiento del 100%. Para el mes de mayo se recibieron 251 solicitudes entregando el 100% de los equipos. Y para el mes de junio se recibieron 80 solicitudes de las cuales fueron entregadas 77, con un cumplimeinto del 96.25%. Asi las cosas para el segudno trimestre se cumpluio con la meta fijada para este indicador. 
Durante los meses de mayo y junio se recibieron actualizaciones a la necesidad de confirmdad con el auste de metas para la vigencia 2020. A partir del mes de abril se incluyeron las solicitudes de servicios diarios. 														</t>
  </si>
  <si>
    <t>Para el mes de enero se recibieron 5 solicitudes , de las cuales fueron entregadas 4, teniendo un cumplimiento del 80%. Para el mes de febrero se recibieron 5 solicitudes entregando el 100% de los equipos. Y para el mes de marzo se recibieron 7 solicitudes de las cuales fueron entregadas 7. Asi als cosas para el primer trimestre se cumpluio con la meta fijada para este indicador. 
Durante este trimestre no hubo mayor variación en cuanto a las solicitudes de maquinaria, vehiculos y equipos menores toda vez que no hubo cambios significativos en la programación de actividades, ni en los contratos de apoyo al proceso de provisión de maquinaria que ameritaran realizar solicitudes de equipos.</t>
  </si>
  <si>
    <t>total solicitudes recibidas</t>
  </si>
  <si>
    <t>Sumatoria solicitudes con entregas</t>
  </si>
  <si>
    <t xml:space="preserve"> </t>
  </si>
  <si>
    <t xml:space="preserve">bitacora de asignacion de equipos </t>
  </si>
  <si>
    <t>SEPTIEMBRE DE 2020</t>
  </si>
  <si>
    <t>FECHA DE APLICACIÓN: MAYO  2020</t>
  </si>
  <si>
    <t>IVTrimestre</t>
  </si>
  <si>
    <t>Diciembre</t>
  </si>
  <si>
    <t>Noviembre</t>
  </si>
  <si>
    <t>Con los ajustes realizados a los diferentes tipos de intervención se logró superar en un 3,15% la meta programada para el 2020</t>
  </si>
  <si>
    <t>Octubre</t>
  </si>
  <si>
    <t>IIITrmiestre</t>
  </si>
  <si>
    <t>Septiembre</t>
  </si>
  <si>
    <t>Agosto</t>
  </si>
  <si>
    <t>Se reforzará la ejecución de las Rehabilitaciones en rigido y los cambios de losa, con las cuadrillas de cambio de carpeta; acorde con la disponibilidad del suministro de insumos, maquinaria, mezcla y concreto.</t>
  </si>
  <si>
    <t>Julio</t>
  </si>
  <si>
    <t>II Trmiestre</t>
  </si>
  <si>
    <t>Junio</t>
  </si>
  <si>
    <t>Mayo</t>
  </si>
  <si>
    <t xml:space="preserve">Se reforzará la ejecución de los parcheos ,sellos de fisuras y cambios de losas acordes con la disponibilidad de insumos equipos, maquinaria y mezcla </t>
  </si>
  <si>
    <t>Abril</t>
  </si>
  <si>
    <t>I Trimestre</t>
  </si>
  <si>
    <t>Marzo</t>
  </si>
  <si>
    <t xml:space="preserve">Febrero </t>
  </si>
  <si>
    <t>La Entidad ajustará la programación teniendo en cuenta la disponibilidad de insumos y acorde con la nueva meta, una vez esté regulada la emergencia sanitaria que se presenta a nivel nacional (COVID - 19)</t>
  </si>
  <si>
    <t>Enero</t>
  </si>
  <si>
    <t>Meta Misional de la Entidad</t>
  </si>
  <si>
    <t>El avance de ejucución en el tercer  trimestre con corte a 30 de septiembre del 2020, fue de 106,77 Km-carril (ejecutados y terminados) de  los 105,04  programados ( 102% de lo proyectado) , que corresponde a un 36,49% de los 293,33  km-carril de la meta misional de la Entidad para el año 2020.
Así mismo en ejecución a 30 de septiembre quedaron 9,33 km-carril; los cuales podran ser ejecutados en su totalidad en el mes de octubre según disponibilidad operativa, maquinaria y de insumos; de igual manera según medidas adoptadas  por el gobierno frente a la emergencia sanitaria que se presenta a nivel nacional (COVID - 19) y todas las restricciones que esta con lleva para la ejecución de todo tipo de actividades.
Con respecto a la ejecución de meta por tipo de intervención, se tiene el siguiente avance:
• Km/carril ejecutado PA: 62,02 de 61,50       101% de lo proyectado
• Km/carril ejecutado CC: 14,38 de 13,90      103% de lo proyectado
• Km/carril ejecutado SF: 24,86 de 24,40        102% de lo proyectado
• Km/carril ejecutado RH: 0,96 de 0,00           Meta ya se cumplio          
• Km/carril ejecutado CL: 3,68 de 3,65          101% de lo proyectado
• Km/carril ejecutado RH R: 0,81 de 1,59     51% de lo proyectado</t>
  </si>
  <si>
    <t xml:space="preserve">El avance de ejucución en el segundo trimestre con corte a 30 de junio del 2020, fue de 52,12 Km-carril (ejecutados y terminados) de  los 50,83  programados ( 111% de lo proyectado) , que corresponde a un 17,64% de los 293,33  km-carril de la meta misional de la Entidad para el año 2020.
Así mismo en ejecución a 30 de junio quedaron 8,02 km-carril; los cuales podran ser ejecutados en su totalidad en el mes de julio según disponibilidad operativa, maquinaria y de insumos; de igual manera según medidas adoptadas  por el gobierno frente a la emergencia sanitaria que se presenta a nivel nacional (COVID - 19) y todas las restricciones que esta con lleva para la ejecución de todo tipo de actividades.
Con respecto a la ejecución de meta por tipo de intervención, se tiene el siguiente avance:
• Km/carril ejecutado PA: 35,64 de 34,88       102% de lo proyectado
• Km/carril ejecutado CC: 4,43 de 5,10      87% de lo proyectado
• Km/carril ejecutado SF: 7,89 de 7,67        103% de lo proyectado
• Km/carril ejecutado RH: 2,68 de 0,67          
• Km/carril ejecutado CL: 0,48 de 1,19        40% de lo proyectado
• Km/carril ejecutado RH R: 0,63 de 0,84      75% de lo proyectado
</t>
  </si>
  <si>
    <t>Febrero</t>
  </si>
  <si>
    <t>El avance de ejucución en el primer trimestre con corte a 30 de marzo del 2020, fue de 63,07 Km-carril de  los  60,81  programados ( 91% de lo proyectado) , que corresponde a un 20,53% de los 300,05  km-carril de la meta misional de la Entidad para el año 2020.
Con respecto a la ejecución de meta por tipo de intervención, se tiene el siguiente avance:
• Km/carril ejecutado PA: 27,44 de 31,50       106% de lo proyectado
• Km/carril ejecutado CC: 12,73 de 12,00      106% de lo proyectado
• Km/carril ejecutado SF: 18,16 de 17,60      103% de lo proyectado
• Km/carril ejecutado RH: 1,18 de 1,82         65% de lo proyectado
• Km/carril ejecutado CL: 3,26 de 3,11          105% de lo proyectado
• Km/carril ejecutado RH R: 0,30 de 0,28    107% de lo proyectado
• Total Km/carril ejecutado: 61,60 de 67,51   91% de lo proyectado
   Total Km/carril  en ejecución:  8.18
Durante los meses de Enero y Febrero se evidencia un cumplimiento en las metas en cuanto a las intervenciones de PA - CC - SF -CL - RH. En el de Marzo se llego a un 52% de ejecución, aun con la emergencia sanitaria que se presenta a nivel nacional (COVID - 19) y todas las restricciones que esta con lleva para la ejecución de todo tipo de actividades, se djaron de trabajar siete días hábiles lo que representó también dejar varios segmentos en ejecución</t>
  </si>
  <si>
    <t>% de intervención acumulado para el cumplimiento</t>
  </si>
  <si>
    <t>% de intervención mensual para el cumplimiento</t>
  </si>
  <si>
    <t># Km carril de impacto programados</t>
  </si>
  <si>
    <t># Km carril de impacto intervenido</t>
  </si>
  <si>
    <t xml:space="preserve">100% Cumplimiento </t>
  </si>
  <si>
    <t>Gerencia de Intervención</t>
  </si>
  <si>
    <t>Intervención de la Malla Vial</t>
  </si>
  <si>
    <t>Informe Consolidado Diario de Trabajo Realizado</t>
  </si>
  <si>
    <t>Mensual</t>
  </si>
  <si>
    <t>Mayo de 2020</t>
  </si>
  <si>
    <t xml:space="preserve"> El indicador permite revisar el avance periodico de las intervenciones que realiza la UAERMV,  con el fin de dar cumplimiento a las metas establecidas para la Misionalidad de la Entidad y establecer si se requieren ajustes</t>
  </si>
  <si>
    <t xml:space="preserve">El trabajo realizado desde todas las áreas de la Entidad ha permitido que el promedio de población satisfecha se mantenga y ascienda, sin embargo continuamente se busca mejorar en aquellos aspectos que faltan para obtener el 100%  </t>
  </si>
  <si>
    <t>4to Trimestre 2020
98%</t>
  </si>
  <si>
    <t>4to Trimestre 2019
84%</t>
  </si>
  <si>
    <t xml:space="preserve">No se documenta o realiza acción de mejora al respecto por cuanto se evidencia que el indicador  ascendio </t>
  </si>
  <si>
    <t>3er Trimestre 2020
99%</t>
  </si>
  <si>
    <t>3er Trimestre 2019
82%</t>
  </si>
  <si>
    <t>2do Trimestre 2020
94%</t>
  </si>
  <si>
    <t xml:space="preserve">1 Semestre 2019
83%
</t>
  </si>
  <si>
    <t xml:space="preserve">No se documenta o realiza acción de mejora al respecto por cuanto se evidencia que el indicador se mantiene igual. </t>
  </si>
  <si>
    <t>1er  Trimestre 2020 83,69%</t>
  </si>
  <si>
    <t>4to Trimestre 2019                                                                                                                                                                                                                                                                                                                               83;62%</t>
  </si>
  <si>
    <t xml:space="preserve">ANÁLISIS DE LA DESVIACIÓN </t>
  </si>
  <si>
    <t xml:space="preserve">El nivel promedio del indicador de poblacion satisfecha para el año 2020 respecto a las intervenciones que realiza la entidad es del 92% </t>
  </si>
  <si>
    <t xml:space="preserve">En el cuarto trimestre del año 2020; se encuestaron en campo 508 ciudadanos usuarios/beneficiarios directos de las obras a través del formato IMVI-FM-018 "Formato de encuesta de satisfaccion a grupos de valor" de partes interesadas" de los cuales:
                                                                                                                                                                                                                                                                                          *497 ciudadanos (97,8%) se encuentran satisfechos con las intervenciones.                                                                                                                                                                                                                                           *11 ciudadanos(2%) se encuentran insatisfechos con las intervenciones.     
 El nivel de satisfaccion ciudadana para el cuarto trimestre  trimestre del año es del 97,8%, frente a las intervenciones desarrolladas por la Entidad; lo cual evidencia que la vigencia 2020 finaliza con un alto nivel de satisfaccion el cual se mantuvo durante todo el año. </t>
  </si>
  <si>
    <t xml:space="preserve">En el tercer trimestre del año 2020; se encuestaron en campo 868 ciudadanos usuarios/beneficiarios directos de las obras a través del formato IMVI-FM-018 "Formato de encuesta de satisfaccion de partes interesadas" en los meses de Julio y Agosto; para el mes de septiembre se modifico y actualizo el formato a IMVI-FM-018 "Formato de Encuesta de Satisfaccion a grupos de valor"; de los cuales:
                                                                                                                                                                                                                                                                                          *855 ciudadanos (98,5%) se encuentran satisfechos con las intervenciones.                                                                                                                                                                                                                                           *13 ciudadanos(1%) se encuentran insatisfechos con las intervenciones.     
 El nivel de satisfaccion ciudadana para el tercer trimestre  trimestre del año es del 98,5%, frente a las intervenciones desarrolladas por la Entidad; lo cual evidencia que la satisfaccion de los usuarios benefidiarios continua aumentando. </t>
  </si>
  <si>
    <r>
      <rPr>
        <sz val="8"/>
        <rFont val="Arial"/>
        <family val="2"/>
      </rPr>
      <t xml:space="preserve">En el segundo trimestre del año 2020; se encuestaron en campo </t>
    </r>
    <r>
      <rPr>
        <b/>
        <sz val="8"/>
        <rFont val="Arial"/>
        <family val="2"/>
      </rPr>
      <t>147</t>
    </r>
    <r>
      <rPr>
        <sz val="8"/>
        <rFont val="Arial"/>
        <family val="2"/>
      </rPr>
      <t xml:space="preserve"> ciudadanos usuarios/beneficiarios directos de las obras a través del formato IMVI-FM-018 "Formato de encuesta de satisfaccion de partes interesadas" de los cuales: </t>
    </r>
    <r>
      <rPr>
        <sz val="11"/>
        <rFont val="Arial"/>
        <family val="2"/>
      </rPr>
      <t xml:space="preserve"> 
 </t>
    </r>
    <r>
      <rPr>
        <sz val="8"/>
        <rFont val="Arial"/>
        <family val="2"/>
      </rPr>
      <t xml:space="preserve">                                                                                                                                                                                                                                                                                         *147 ciudadanos (94%) se encuentran satisfechos con las intervenciones.                                                                                                                                                                                                                                           *5 ciudadanos(3,4%) se encuentran insatisfechos con las intervenciones.                                                                                                                                                                                                                                                 *4 ciudadanos (2,72%) no contestaron a la pregunta. 
 El nivel de satisfaccion ciudadana para el segundo trimestre del año es del 94%, frente a las intervenciones desarrolladas por la Entidad. Ante la coyuntura que ha presentado la pandemia durante el trimestre, la Entidad ha continuado con las intervenciones las cuales continuan teniendo una muy  buena aceptacion dentro de la ciudadania, </t>
    </r>
    <r>
      <rPr>
        <sz val="11"/>
        <rFont val="Arial"/>
        <family val="2"/>
      </rPr>
      <t xml:space="preserve">
                        </t>
    </r>
  </si>
  <si>
    <r>
      <t xml:space="preserve">En el primer trimestre del año 2020; se encuestaron en campo </t>
    </r>
    <r>
      <rPr>
        <b/>
        <sz val="8"/>
        <rFont val="Arial"/>
        <family val="2"/>
      </rPr>
      <t>975</t>
    </r>
    <r>
      <rPr>
        <sz val="8"/>
        <rFont val="Arial"/>
        <family val="2"/>
      </rPr>
      <t xml:space="preserve"> ciudadanos usuarios/beneficiarios directos de las obras a través del formato IMVI-FM-018 "Formato de encuesta de satisfaccion de partes interesadas" de los cuales:  
                                                                                                                                                                                                                                                                                          * 816 ciudadanos (83,6%) se encuentran satisfechos con las intervenciones.                                                                                                                                                                                                                                           *18 ciudadanos(2%) se encuentran insatisfechos con las intervenciones.                                                                                                                                                                                                                                                 *141 ciudadanos (14%) no contestaron a la pregunta. 
                                                                                                                                                                                                                                                                                                                                                                          El nivel de satisfacción ciudadano para el primer trimestre del año es del  84% frente a las intervenciones desarrolladas por la Entidad, lo que nos afirma que el nivel de satisfacción se mantiene en el mismo rango; y que las intervenciones en su mayoría tienen buena aceptación dentro de la ciudadanía.                                            </t>
    </r>
  </si>
  <si>
    <t>% de población satisfecha</t>
  </si>
  <si>
    <t>Subdirección de Producción e Intervención - Gerencia GASA</t>
  </si>
  <si>
    <t xml:space="preserve">Gerencia GASA - INTERVENCIÓN
Oficina Asesora de Planeación </t>
  </si>
  <si>
    <t>Registro: Gestión Social  - Formato Encuesta de satisfacción partes interesadas</t>
  </si>
  <si>
    <t xml:space="preserve">El trabajo realizado desde todas las áreas de la Entidad ha permitido que el nivel promedio de satisfacción se mantenga y ascienda, sin embargo continuamente se busca mejorar en aquellos aspectos que faltan para obtener la calificación de 5.   </t>
  </si>
  <si>
    <t>No se puede realizar comparación debido a que la  fórmula del indicador se modificó y el resultado se expresa en promedio.</t>
  </si>
  <si>
    <t xml:space="preserve">N.A </t>
  </si>
  <si>
    <t xml:space="preserve">Para el primer trimestre del año el nivel promedio de satisfaccion fue del 90%, a partir del segundo trimestre la medicion del indicador cambió por lo cual el consolidado para los tres ultimos trimestres es de 4,5. </t>
  </si>
  <si>
    <t>En el cuarto trimestre  del año 2020; se encuestaron en campo 508 ciudadanos usuarios/beneficiarios directos de las obras a través del formato IMVI-FM-018  "Formato de Encuesta de Satisfaccion a grupos de valor"en donde:
*La calificación máxima  es 5.
*Se obtuvo un promedio de calificación de 4,63 por lo cual se evidencia que el indicador se mantuvo  de acuerdo a la meta propuesta, respecto a la buena y excelente calificacion que le otorgan los ciudadanos a las intervenciones que ejecuta la Entidad.</t>
  </si>
  <si>
    <t xml:space="preserve">
En el tercer trimestre  del año 2020; se encuestaron en campo 868 ciudadanos usuarios/beneficiarios directos de las obras a través del formato IMVI-FM-018 "Formato de encuesta de satisfaccion de partes interesadas" en los meses de Julio y Agosto; para el mes de septiembre se modifico y actualizo el formato a IMVI-FM-018 "Formato de Encuesta de Satisfaccion a grupos de valor"en donde:
*La calificación máxima  es 5.
*Se obtuvo un promedio de calificación de 4,56 por lo cual se continua cumpliendo con  la meta propuesta en el indicador, respecto a la buena y excelente calificacion que le otorgan los ciudadanos a las intervenciones que ejecuta la Entidad.</t>
  </si>
  <si>
    <t xml:space="preserve">
En el segundo trimestre del año 2020; se encuestaron en campo 147 ciudadanos usuarios/beneficiarios directos de las obras a través del formato IMVI-FM-018 "Formato de encuesta de satisfaccion de partes interesadas" en donde:
*La calificación máxima  es 5.
*Se obtuvo un promedio de calificación de 4,4, cumpliendo asi la meta propuesta en el indicador, lo cual refleja que la mayoria de los ciudadanos encuestados califican las intervenciones de la Entidad como muy buenas y/o excelentes. 
</t>
  </si>
  <si>
    <t xml:space="preserve">
En el primer trimestre del año 2020; se encuestaron en campo 975 ciudadanos usuarios/beneficiarios directos de las obras a través del formato IMVI-FM-018 "Formato de encuesta de satisfaccion de partes interesadas" en donde:
*La calificación máxima que es 5, equivale al 100%.
*Se obtuvo un promedio de calificación de 4,50 el cual equivale al 90%.
El nivel promedio de satisfacción de la población encuestada es del 90% puesto que los ciudadanos califican las intervenciones con un puntaje superior a 4, donde el mayor puntaje esperado es 5, lo que refleja un alto porcentaje de ciudadanos que reconocen las intervenciones como buenas y excelentes.
 Nota: Para el segundo trimestre del año el indicador se mofidifico respecto a la forma de calculo, por lo cual se relacionan nuevos items (columnas) en el cuadro de segumiento, que no aplicaron para el primer trismestre del año. 
</t>
  </si>
  <si>
    <t xml:space="preserve"> Nivel  promedio de satisfacción</t>
  </si>
  <si>
    <t xml:space="preserve"># Total de encuestados </t>
  </si>
  <si>
    <t>5.00</t>
  </si>
  <si>
    <t>4.00</t>
  </si>
  <si>
    <t>3.90</t>
  </si>
  <si>
    <t>3.00</t>
  </si>
  <si>
    <t>2.00</t>
  </si>
  <si>
    <t>1.00</t>
  </si>
  <si>
    <t xml:space="preserve">∑ Calificaciones de los encuestados
# Total de encuestados </t>
  </si>
  <si>
    <t xml:space="preserve">Gerencia GASA
Oficina Asesora de Planeación </t>
  </si>
  <si>
    <t>PROMEDIO</t>
  </si>
  <si>
    <t xml:space="preserve">Este indicador permite identificar la calificación del nivel de satisfacción que dan los usuarios beneficiarios directos, respecto a las intervenciones que realiza la Entidad; el indicador se establece a partir de la aplicación de las encuestas a través del  formato (IMVI-FM-018 Encuesta de satisfacción de partes interesadas) en la pregunta No 7, donde la calificación se presenta en una escala de 1 a 5, siendo 5 la calificación máxima posible de excelencia y satisfacción.  </t>
  </si>
  <si>
    <t xml:space="preserve">EFICIENCIA </t>
  </si>
  <si>
    <t>Con base en el ajuste se realiza seguimiento en el próximo trimestre</t>
  </si>
  <si>
    <t>Analizando el 37.15% (805 Tiquetes) de los requerimiento o incidencias atendidos fuera de tiempo se determina que el Pareto de los incumplimientos se encuentra de la siguiente manera:
ORFEO	con el 22,5% (181 Tiquetes), GESTIÓN DE USUARIOS con el 19,3% (155 Tiquetes), IMPRESORA Y SCANNER con el 9,3% (75 Tiquetes), CALIOPE con el 8,6% (69 Tiquetes), SICAPITAL con el 8,2% (66 Tiquetes), SIGMA con el 7,7% (62 Tiquetes) y OFIMATICA con el 6,6% (53 Tiquetes).</t>
  </si>
  <si>
    <t>Analizando el Pareto de 36.74% (772 tiquetes) de los tiquetes atendidos fuera de tiempo podemos concluir que: 
•	ORFEO tiene una participación 26,4% con 204 Tiquetes, bajo un 4% con respecto al mismo trimestre y se presentaron en las categorías: Administración de expedientes-R, Ajustes y nuevas funcionalidades-R, Anulación de radicados-R, Apoyo con una funcionalidad-R, Capacitación de office-R, Capacitación de Orfeo-R, Creación de terceros-R y Devolución de radicados-R y Errores técnicos-I. 
•	EQUIPO DE COMPUTO tiene una participación 22,4% con 173 tiquetes se presentaron en las categorías: Configuración-R, Fallas en el computador-I, Inconvenientes inicio de sesión-I, Inconvenientes Windows-I y Solicitud de nuevo equipo-I
•	SIGMA tiene una participación 11,0% con 85 Tiquetes se presentaron en las categorías: Cambios en datos, Error en la aplicación, Solicitud nueva funcionalidad, Usuarios y permisos, Aplicación Sigma, Error en datos de mapa y Solicitud nueva funcionalidad.
•	GESTIÓN DE USUARIO tiene una participación 10,6% con 82 Tiquetes se presentaron en las categorías: Actualizar grupos-I, Apoyo de procesos-R, Creación de Usuario-R, Desbloquear usuario-I, Generar reporte-R, Inhabilitar/bloquear usuario-R, Modificar datos-I, Prorrogar vigencia de cuenta-I y Restablecer contraseña-I.</t>
  </si>
  <si>
    <t>Tercer Trimestres</t>
  </si>
  <si>
    <t xml:space="preserve">Con base en la nueva normalidad se realizaran ajustes a los acuerdos de niveles de servicio. </t>
  </si>
  <si>
    <t>Analizando 48,66%, esto equivale a los 820 tiquetes atendidos fuera de los tiempos establecidos en acuerdos de niveles de servicio ANS se determina que el Pareto de los incumplimientos se encuentra de la siguiente manera: 
• Orfeo con 246 (30,00% de los tiquetes incumplidos) tiquetes en las categorías como: Administración de expedientes, Ajustes y nuevas funcionalidades, Anulación de radicados, Apoyo con una funcionalidad, Capacitación de Orfeo, Corrección de datos, Creación de terceros, Devolución de radicados, Errores técnicos, Gestión de usuarios para usar Orfeo, y privilegios y Temas con plantillas.
• Gestión de usuarios con 174 Tiquetes (21,2%de los tiquetes incumplidos) tiquetes en las categorías como: Actualizar grupos, Apoyo de procesos, Creación de Usuario, Desbloquear usuario, Generar reporte, Inhabilitar/bloquear usuario, Prorrogar vigencia de cuenta y Restablecer contraseña.
• Equipo de cómputo con 134 (16,3%de los tiquetes incumplidos) tiquetes en las categorías como: Configuración, Fallas en el computador, Inconvenientes inicio de sesión, Inconvenientes Windows y Lentitud.
En importante resaltar que cada uno de los tiquetes puesto en la mesa de ayuda fueron atendidas.</t>
  </si>
  <si>
    <t>Segundo trimestre</t>
  </si>
  <si>
    <t>El proceso de TI asumirá la gestión de usuarios del Aplicativo Orfeo. Las demás categorías serán responsabilidad del proceso de Gestión documental.</t>
  </si>
  <si>
    <t>Analizando el 22,6% (esto equivale a 272 tiquetes) de los tiquetes atendidos fuera de los tiempos establecidos en ANS se determina que el Pareto de incumplimientos se encuentra de la siguiente manera: Aplicativo Orfeo con 28%*, Equipos de cómputo con 14%*, Correo electrónico 11%* e Impresoras y Scanners 10%.
• En el aplicativo Orfeo los tiquetes no atendidos a tiempo se dieron en las categorías de Creación de los expedientes y Gestión de usuarios. Requiere plan de mejoramiento.
• En los equipos de cómputo los tiquetes no atendidos a tiempo se dieron en las categorías de configuración y fallas en los computadores. No requiere plan de mejoramiento.
• En el correo electrónico los tiquetes no atendidos a tiempo se dieron en la categoría de la configuración del correo electrónico. No se requiere plan de mejoramiento.
• Impresoras y Scanners los tiquetes no atendidos a tiempo se dieron en las categorías de suministro de papel y la instalación y configuración de la impresora. No requiere plan de mejoramiento.
* De los tiquetes incumplidos</t>
  </si>
  <si>
    <t>Primer trimestre</t>
  </si>
  <si>
    <t>Durante el último trimestre del año 2020 la mesa ayuda se manejó bajo un sistema de alternancia con base en la programación de trabajo y teletrabajo de cada una de las sedes, para manejar este sistema se realizó un cambio en los Acuerdos de Niveles de Servicios. 
Durante el trimestre se atendieron 2167 incidencias y/o requerimientos en la mesa de ayuda de los cuales: El 62.72% (1362 Tiquetes) fueron atendidos dentro de los tiempos establecidos por el catálogo, el 37,15 % (805 Tiquetes) se atendieron fuera de los tiempos, es importante resaltar que a la fecha de cierre de este informe (Fecha de cierre: 08/01/2021) todos tiquetes ya fueron cerrados.
Analizando el 37.15% (805 Tiquetes) de los requerimiento o incidencias atendidos fuera de tiempo se determina que el Pareto de los incumplimientos se encuentra de la siguiente manera:
ORFEO	con el 22,5% (181 Tiquetes), GESTIÓN DE USUARIOS con el 19,3% (155 Tiquetes), IMPRESORA Y SCANNER con el 9,3% (75 Tiquetes), CALIOPE con el 8,6% (69 Tiquetes), SICAPITAL con el 8,2% (66 Tiquetes), SIGMA con el 7,7% (62 Tiquetes) y OFIMATICA con el 6,6% (53 Tiquetes)</t>
  </si>
  <si>
    <t>Durante el primer trimestre del año en curso el gobierno nacional emito la resolución Nro. 385 del 15/03/2020, en la cual declara la emergencia sanitaria y toma medidas con el objeto de prevenir y controlar la propagación del COVID-19 en todo el territorio nacional y así poder mitigar los efectos de la pandemia. Esta determinación tomada por el gobierno nacional obligó a la UAERMV a cambiar todo su esquema de trabajo de la presencialidad a la virtualidad; esta nueva manera de trabajar obligo al proceso de GSIT a realizar una actualización de al catalogo de servicios adicionando los tiempos para incidencias que deban atenderse en los lugares de trabajo en casa o teletrabajo. Las incidencias reportadas en la mesa de ayuda en el tercer trimestre del año aumentaron en 24,69% (lo que equivale a 416 tiquetes) con respecto al mismo periodo del trimestre anterior.
Se atendieron 2101 incidencias de los cuales el 63.26% (esto equivale a 1329 tiquetes) fueron atendidos a tiempo con base en los establecido con laos acuerdos de niveles de servicio.
Analizando el Pareto de 36.74% (772 tiquetes) de los tiquetes atendidos fuera de tiempo podemos concluir que: ORFEO tiene una participación 26,4% con 204 Tiquetes; EQUIPO DE COMPUTO tiene una participación 22,4% con 173 Tiquetes; SIGMA tiene una participación 11,0% con 85 Tiquetes y GESTIÓN DE USUARIO tiene una participación 10,6% con 82 Tiquetes.</t>
  </si>
  <si>
    <r>
      <t xml:space="preserve">Durante el mes de marzo del año en curso el gobierno nacional emite la resolución Nro. 385 del 15/03/2020, en la cual declara la emergencia sanitaria y toma medidas con el objeto de prevenir y controlar la propagación del COVID-19 en todo el territorio nacional y así poder mitigar los efectos de la pandemia. Esta determinación tomada por el gobierno nacional obligó a la UAERMV a cambiar todo su esquema de trabajo de la presencialidad a la virtualidad. Todo este cambio impacto el servicio de la mesa ayuda, ya que los tiquetes aumentaron en un 40% con respecto al periodo anterior y que los tiempos de respuestas aumentaron, como se evidencia a continuación en el cumplimiento de los acuerdos de nivel de  servicios (ANS) durante el trimestre se atendieron 1685 tiquetes de los cuales el 51,34% (esto equivale a 865 tiquetes) fueron atendidos en los tiempos establecidos en los acuerdos de niveles de servicio. 
El cambio a la virtualidad obligo a los procesos de a TI a implementar un plan de choque para no interrumpir la gestión de la Entidad con las siguientes actividades:
- Entregar 116* equipos de computo a los colaboradores en su lugar de trabajo en casa.
- Presentar los servicios de mesa de ayuda el lugar de trabajo en casa de los colaboradores. 
- Atender las sedes en cuento a infraestructura tecnológica. 
- Creación de 75 Redes privadas virtual (VPNs).
- Uso y apropiación de las herramientas colaborativas de Office 365. 
Analizando 48,66%, esto equivale a los 820 tiquetes atendidos fuera de los tiempos establecidos en acuerdos de niveles de servicio ANS se determina que el Pareto de los incumplimientos se encuentra de la siguiente manera: 
• Orfeo con 246 tiquetes lo que equivale al 30,00% de los tiquetes incumplidos.
• Gestión de usuarios con 174 tiquetes lo que equivale al 21,2%de los tiquetes incumplidos
• Equipo de cómputo con 134 tiquetes lo que equivale al 16,3%de los tiquetes incumplidos.
En importante resaltar que cada uno de los tiquetes puesto en la mesa de ayuda fueron atendidas.
</t>
    </r>
    <r>
      <rPr>
        <sz val="7"/>
        <rFont val="Arial"/>
        <family val="2"/>
      </rPr>
      <t>* Esto a corte de 07/07/2020</t>
    </r>
  </si>
  <si>
    <t>Durante el primer trimestre del año la mesa de ayuda recibió 1206 tiquetes de los cuales el 77,45% (esto equivale a 934 tiquetes) fueron atendidos en los tiempos establecidos en los acuerdos de niveles de servicio. 
Analizando el 22,6% (esto equivale a 272 tiquetes) de los tiquetes atendidos fuera de los tiempos establecidos en ANS se determina que el Pareto de incumplimientos se encuentra de la siguiente manera: Aplicativo Orfeo con 28%*, Equipos de cómputo con 14%*, Correo electrónico 11%* e Impresoras y Scanners 10%.
En importante resaltar que cada una de las mesa de ayuda fueron atendidas .</t>
  </si>
  <si>
    <t>Gestión de servicios de infraestructura tecnológica</t>
  </si>
  <si>
    <t>Reportes sistema GLPI Proporcionado por la mesa de ayuda</t>
  </si>
  <si>
    <t>El presente indicador mide los tiempos de respuesta de las incidencias y requerimientos reportados mediante la mesa de ayuda con respecto a los acuerdos de niveles de servicio asociados. La importancia de dicha medición radica en la detección de puntos a mejorar y la satisfacción al usuario como base del servicio prestado.</t>
  </si>
  <si>
    <t>Se implementa la radicación de las solicitudes por medio del sistema de correspondencia Orfeo, para darle mayor accesibilidad a la recepción y control de las solicitudes, a su vez se verifica y ajusta los tiempos de recepción y de entrega de las solicitudes para no incluir en la medición los tiempos no hábiles de las solicitudes que se radican los fines de semana, lo que ocasione que se incremente el indicador y no represente los tiempos de atención reales.</t>
  </si>
  <si>
    <t xml:space="preserve">El proceso actualizó la forma de cálculo del indicador, para hacer más restrictivo la meta, con referencia a la oportunidad en la entrega de los elementos solicitados al Almacén General, en la vigencia anterior el indicador se media con razón al tiempo de atención en días. </t>
  </si>
  <si>
    <t>1.07 días</t>
  </si>
  <si>
    <t>3er trimestre</t>
  </si>
  <si>
    <t>El proceso revisa y ajusta el indicador definiendo los rangos de gestión del proceso para establecer cuales son los niveles aceptables de ejecución del indicador. Unido a esto por la situación de la pandemia, el proceso ha tenido que implementar acciones que le permitan operar con un menor número de trabajadores en sitio (recepción de solicitudes por Orfeo, asignación de un único operario por bodega para la preparación de los elementos), de modo que no se afecte la entrega de elementos para la prestación de la misionalidad de la Entidad.</t>
  </si>
  <si>
    <t>1.06 días</t>
  </si>
  <si>
    <t>2do trimestre</t>
  </si>
  <si>
    <t>Ajuste del indicador para hacer más restrictiva la meta, cambiando la forma de medición a las entregas que superen los dos días hábiles en la atención</t>
  </si>
  <si>
    <t>1.5 días</t>
  </si>
  <si>
    <t>1er trimestre</t>
  </si>
  <si>
    <t xml:space="preserve">En este último trimestre del año en las bodegas de la sede Operativa y de Producción, el proceso recibió y atendió 222 solicitudes de entrega de bienes o elementos, con confirmación de existencia de elementos, atendiendo 5 de estas solicitudes en un tiempo superior a 2 días, encontrando que sólo el 2% de las solicitudes recibidas en el trimestre no fueron atendidas oportunamente. Indicando que la medición del indicador se encuentra dentro del rago de gestión apropiado y dado que es menor al 5% se cumple con la meta establecida para la atención de solicitudes fuera del tiempo promedio definido por el proceso. </t>
  </si>
  <si>
    <t>En el tercer trimestre del año el proceso recibió y atendió un total de 332 solicitudes de bienes o elementos en las bodegas de la sede Operativa y de Producción, de las cuales sólo 12 de ellas se atendieron en un tiempo superior a 2 días, alcanzando un 4% como resultado del indicador. Lo que indica que la medición se encuentra en el rango de gestión apropiado y cumple con la meta, ya que el porcentaje de solicitudes que sobrepasaron el tiempo de atención establecido fue inferior al  5%.</t>
  </si>
  <si>
    <t>En el segundo trimestre del año el proceso registra una medición del indicador de 11%, que se encuentra fuera de los rangos de gestión establecidos, originado en que 23 de las 217 solicitudes recibidas en el período en estudio, se atendieron en un tiempo superior a 2 días; situación ocasionada por la contingencia de salud pública vigente, por lo que el proceso ha debido asignar personal con vulnerabilidad para trabajar en casa, disminuyendo el personal habilitado en sitio para realizar el alistamiento y entrega de los elementos, disminuyendo de 6 personas asignadas a las tareas de alistamiento en bodega a 3 operarios y de 3 administrativos a 1 persona, y que además, el número de las solicitudes atendidas en el trimestre evaluado disminuyo en un porcentaje menor a 42% con relación a las solicitudes atendidas en el período anterior.</t>
  </si>
  <si>
    <t xml:space="preserve">El proceso actualiza la medición del indicador inicialmente presentado, reportado al 10 de abril de 2020 con un resultado de 2%, teniendo en cuenta la situación de contingencia presentada en el país y la coyuntura por el período de contratación, por lo cual se presentó un avance en la medición. En la medición para el primer trimestre de 2020 se puede definir que el proceso atendió 379 solicitudes en las bodegas de la sede Operativa y de Producción, de las cuales sólo 10 de ellas sobrepasaron el tiempo de atención de dos días, por lo cual se establece que se cumple con la meta del indicador ya que el resultado del período en medición no sobrepasa el 3%. </t>
  </si>
  <si>
    <t>Nro. de solicitudes recibidas en el periodo</t>
  </si>
  <si>
    <t xml:space="preserve">Nro. de solicitudes de recursos físicos atendidas en un tiempo mayor a dos días hábiles </t>
  </si>
  <si>
    <t>Secretaria General</t>
  </si>
  <si>
    <t>Gestión de Recursos Físicos</t>
  </si>
  <si>
    <t>Comprobantes de Egreso</t>
  </si>
  <si>
    <t>El presente indicador busca medir la oportunidad en la atención de las solicitudes de entrega de recursos físicos realizadas por el Almacén General de la Entidad, siempre y cuando se cuente con existencias confirmadas de los elementos solicitados.</t>
  </si>
  <si>
    <t>No se requiere acción de mejora</t>
  </si>
  <si>
    <t>Se obtiene un resultado superior de ejecución con respecto a la vigencia anterior</t>
  </si>
  <si>
    <t xml:space="preserve">Se realizará la remisión bimestral por parte de la Secretaría General, de un informe de ejecución presupuestal tanto de los gastos de la vigencia, reserva y pasivos exigibles, con el fin de emitir los controles de advertencia necesarios frente a los resultados en el periodo de tiempo, como insumo para la toma de decisiones. </t>
  </si>
  <si>
    <t>Con relación a la vigencia anterior es inferior el nivel de ejecución con relación a la programación definida para la vigencia fiscal.</t>
  </si>
  <si>
    <t>A corte 31 de diciembre de 2020, se presenta una ejecución presupuestal del 90% con respecto al total del presupuesto definitivo para la vigencia 2020, con una ejecución del 81% de los gastos de funcionamiento y del 93% del presupuesto de inversión.
Dentro de los gastos de funcionamiento la ejecución se encuentra en los rubros de gastos de personal, los cuales presentan una ejecución del 79% y la adquisición de bienes y servicios con un porcentaje de ejecución del 89% sobre el total del presupuesto aprobado.
Para el caso de los proyectos de inversión la ejecución a la fecha corte es el proyecto de fortalecimiento institucional con un porcentaje del 94%  Conservación de la Malla Vial Distrital y Cicloinfraestructura de Bogotá con un porcentaje del 93%.
De lo anterior a la fecha se realiza un seguimiento detallado de los cronogramas de contratación definidos en el plan de adquisiciones de la vigencia 2020.</t>
  </si>
  <si>
    <t>A corte 30 de septiembre de 2020, se presenta una ejecución presupuestal del 58% con respecto al total del presupuesto asignado para la vigencia 2020, con una ejecución del 40,5% de los gastos de funcionamiento y del 35% del presupuesto de inversión.
Dentro de los gastos de funcionamiento la ejecución se encuentra en los rubros de gastos de personal, los cuales presentan una ejecución del 36,2% y la adquisición de bienes y servicios con un porcentaje de ejecución del 53,5% sobre el total del presupuesto aprobado.
Para el caso de los proyectos de inversión la ejecución a la fecha corte es el proyecto de Transparencia, gestión pública y atención a
partes interesadas en la UAERMV con un porcentaje del 68,1%  Recuperación, rehabilitación y mantenimiento de la malla vial con un porcentaje del 30,5%.
De lo anterior a la fecha se realiza un seguimiento detallado de los cronogramas de contratación definidos en el plan de adquisiciones de la vigencia 2020, con el fin de optimizar la ejecución de los recursos para el tercer trimestre del año.</t>
  </si>
  <si>
    <t>A corte 30 de junio de 2020, se presenta una ejecución presupuestal del 36% con respecto al total del presupuesto asignado para la vigencia 2020, con una ejecución del 60,7% de los gastos de funcionamiento y del 57,2% del presupuesto de inversión.
Dentro de los gastos de funcionamiento la ejecución se encuentra en los rubros de gastos de personal, los cuales presentan una ejecución del 53,1% y la adquisición de bienes y servicios con un porcentaje de ejecución del 83,3% sobre el total del presupuesto aprobado.
Para el caso de los proyectos de inversión la ejecución a la fecha corte es el proyecto de Conservación de la Malla Vial Distrital y Cicloinfraestructura de Bogotá con un porcentaje del 32,7%  Fortalecimiento Institucional con un porcentaje del 50,4%. y Fortalecimiento de los componentes de TI para
la transformación digital con un porcentaje del 53,06%
De lo anterior a la fecha se realiza un seguimiento detallado de los cronogramas de contratación definidos en el plan de adquisiciones de la vigencia 2020, con el fin de optimizar la ejecución de los recursos para el último trimestre del año.</t>
  </si>
  <si>
    <t>A corte 31 de marzo de 2020, se presenta una ejecución presupuestal del 9,3% con respecto al total del presupuesto asignado para la vigencia 2020, con una ejecución del 16,4% de los gastos de funcionamiento y del 7,9% del presupuesto de inversión.
Dentro de los gastos de funcionamiento la ejecución mas representativa se encuentra en los rubros de gastos de personal, los cuales presentan una ejecución del 15,9% y la adquisición de bienes y servicios con un porcentaje de ejecución del 16,3% sobre el total del presupuesto aprobado.
Para el caso de los proyectos de inversión el rubro con mayor ejecución a la fecha corte es el de Transparencia, gestión pública y atención a
partes interesadas en la UAERMV con un porcentaje del 28,1% y el proyecto con menor ejecución Recuperación, rehabilitación y mantenimiento de la malla vial con un porcentaje del 7,4%.
De lo anterior a la fecha se realiza un seguimiento detallado de los cronogramas de contratación definidos en el plan de adquisiciones de la vigencia 2020, con el fin de optimizar la ejecución de los recursos para el segundo trimestre del año.</t>
  </si>
  <si>
    <t>VALOR PRESUPUESTO VIGENCIA</t>
  </si>
  <si>
    <t>VALOR COMPROMISOS</t>
  </si>
  <si>
    <t>PREDIS</t>
  </si>
  <si>
    <t>Febrero de 2019</t>
  </si>
  <si>
    <t>VERSIÓN: 9</t>
  </si>
  <si>
    <t>BIMESTRE 5</t>
  </si>
  <si>
    <t>BIMESTRE 4</t>
  </si>
  <si>
    <t xml:space="preserve">Remitir informe de seguimiento PAC a las áreas, alertando especialmente sobre la programación y ejecución de PAC reservas. Realizar seguimiento lanzando alertas sobre la baja ejecucion y las cuentas pendientes de pago </t>
  </si>
  <si>
    <t>Con respecto al mismo periodo de la vigencia anterior se evidencia una disminución en el porcentaje de ejecución del PAC</t>
  </si>
  <si>
    <t>BIMESTRE 3</t>
  </si>
  <si>
    <t xml:space="preserve">Remitir informe de seguimiento PAC a las áreas, alertando especialmente sobre la programación y ejecución de PAC reservas, así como la verificación de las condiciones de pago y el cumplimiento de los cronogramas para radicación de cuentas, con el fin de que las mismas sean pagadas en el periodo programado.					</t>
  </si>
  <si>
    <t xml:space="preserve">Con respecto al mismo periodo de la vigencia anterior se evidencia una disminución en el porcentaje de ejecución del PAC							</t>
  </si>
  <si>
    <t xml:space="preserve">91%	</t>
  </si>
  <si>
    <t>BIMESTRE 2</t>
  </si>
  <si>
    <t>Remitir informe de seguimiento PAC a las áreas, alertando especialmente sobre la programación y ejecución de PAC reservas, así como la verificación de las condiciones de pago y el cumplimiento de los cronogramas para radicación de cuentas, con el fin de que las mismas sean pagadas en el periodo programado.
También se programara una reunión de seguimiento con los supervisores.</t>
  </si>
  <si>
    <t>BIMESTRE 1</t>
  </si>
  <si>
    <t>En el sexto bimestre se ejecuto el 100% del presupuesto de vigencia y reserva en este perido se incluyen las cuentas por pagar ya que estas quedan constituidas a 31 de diciembre y afectan PAC y Presupuesto.</t>
  </si>
  <si>
    <t>BIMESTRE 6</t>
  </si>
  <si>
    <r>
      <t xml:space="preserve">En el quinto bimestre se ejecuto el 98.97 del presupuesto de vigencia y reserva discriminado de la siguiente forma </t>
    </r>
    <r>
      <rPr>
        <b/>
        <sz val="11"/>
        <rFont val="Arial"/>
        <family val="2"/>
      </rPr>
      <t>(RESERVA</t>
    </r>
    <r>
      <rPr>
        <sz val="11"/>
        <rFont val="Arial"/>
        <family val="2"/>
      </rPr>
      <t xml:space="preserve"> Programado $ 3.163.935.404 Vs Ejecutado $3.019.692.672 se dejo de ejecutar $144.242.732) (</t>
    </r>
    <r>
      <rPr>
        <b/>
        <sz val="11"/>
        <rFont val="Arial"/>
        <family val="2"/>
      </rPr>
      <t>VIGENCIA</t>
    </r>
    <r>
      <rPr>
        <sz val="11"/>
        <rFont val="Arial"/>
        <family val="2"/>
      </rPr>
      <t xml:space="preserve"> programado $16.445.615.164, Ejecutado $ 16.387.735.773 se dejo de ejecutar $57.879.391)</t>
    </r>
  </si>
  <si>
    <r>
      <t xml:space="preserve">En el cuarto bimestre se ejecuto el 96.87 del presupuesto de vigencia y reserva discriminado de la siguiente forma </t>
    </r>
    <r>
      <rPr>
        <b/>
        <sz val="11"/>
        <rFont val="Arial"/>
        <family val="2"/>
      </rPr>
      <t>(RESERVA</t>
    </r>
    <r>
      <rPr>
        <sz val="11"/>
        <rFont val="Arial"/>
        <family val="2"/>
      </rPr>
      <t xml:space="preserve"> Programado $ 5.943.204.662 Vs Ejecutado $5.435.365.828 se dejo de ejecutar $597.838.834) (</t>
    </r>
    <r>
      <rPr>
        <b/>
        <sz val="11"/>
        <rFont val="Arial"/>
        <family val="2"/>
      </rPr>
      <t>VIGENCIA</t>
    </r>
    <r>
      <rPr>
        <sz val="11"/>
        <rFont val="Arial"/>
        <family val="2"/>
      </rPr>
      <t xml:space="preserve"> programado $15.667.232.291, Ejecutado $ 15.499.599.966 se dejo de ejecutar $167.632.325)</t>
    </r>
  </si>
  <si>
    <t>En el tercer bimestre de la vigencia 2020 se observa que  aumento  la ejecucion de los pagos programados, sin embargo queda un porcentaje significativo que se va al pac no ejecutado, correspondiente a  $4.060.905.579 cifra significativa ya que son recursos que el distrito no gestiono para otras labores. la ejecucion en cifas frente al bimestre anterior disminuyo considerablemente a pesar que ya se aperturo las obras viales.</t>
  </si>
  <si>
    <r>
      <t xml:space="preserve">en el segundo bimestre de la vigencia 2020 se observa que hau un aumento en la ejecucion de los pagos programados, sin embargo queda un porcentaje significativo que se va al pac no ejecutado, es de resaltar el esfuerzo en la ejecucion de los pagos debio a la situacion y la emergencia sanitaria por la que atraviesa el país. </t>
    </r>
    <r>
      <rPr>
        <b/>
        <sz val="11"/>
        <rFont val="Arial"/>
        <family val="2"/>
      </rPr>
      <t>Nota S</t>
    </r>
    <r>
      <rPr>
        <sz val="11"/>
        <rFont val="Arial"/>
        <family val="2"/>
      </rPr>
      <t>e corrige el reporte toda vez que se había informado que la programacion  fue por $ 27,500.687.180 presentado una diferencia por 7.359.033 frente a la programacion real por lo tanto se incluye esta diferencia en la programacion tambien se corrige el valor de la ejecucion teniendo en cuenta que se informo una ejecucion por $21.876.542.285 presentando una difrencia de $ 28.323.198  por lo que al incluirse estas modificaciones  de avance en la ejecución.
Frente al mismo periodo de la vigencia se evidencia una disminucion en la ejecución PAC, pasando de un 79,55% a un 79,63%</t>
    </r>
  </si>
  <si>
    <r>
      <t xml:space="preserve">En el primer bimestre(enero-febrero) de 2020 se ejecutaron el 70,52% de los pagos programados para realizar en el período evaluado, evidenciando una  ejecución baja en el presupuesto de reserva, por lo cual se requiere que los proyectos de inversión y las áreas realizaen los ajusetes pertinentes en cuanto a programación y radicación de pagos, con el fin de ejecutar la totalidad de la reserva y disminuir la constitución de pasivos exigibles.  </t>
    </r>
    <r>
      <rPr>
        <b/>
        <sz val="11"/>
        <rFont val="Arial"/>
        <family val="2"/>
      </rPr>
      <t xml:space="preserve">Nota: </t>
    </r>
    <r>
      <rPr>
        <sz val="11"/>
        <rFont val="Arial"/>
        <family val="2"/>
      </rPr>
      <t xml:space="preserve">Se corrige el reporte toda vez que se había informado que la programacion  fue por $ 27,520,721.196 presentado una diferencia por 43.780.848 frente a la programacion real por lo tanto se incluye esta diferencia en la programacion tambien se corrige el valor de la ejecucion teniendo en cuenta que se informo una ejecucion por $19.460.624.787presentando una difrencia de $ -21.460.408  por lo que al incluirse estas modificaciones  de avance en la ejecución.
Frente al mismo periodo de la vigencia se evidencia una disminucion en la ejecución PAC, pasando de un 70,71% a un 70,52%
</t>
    </r>
  </si>
  <si>
    <t>PAC PROGRAMADO</t>
  </si>
  <si>
    <t>PAC EJECUTADO</t>
  </si>
  <si>
    <t>Sistema de información PAC Tesorería Distrital</t>
  </si>
  <si>
    <t>Bimestral</t>
  </si>
  <si>
    <t>REALIZAR EL PAGO DE POR LO MENOS EL 90% LAS OBLIGACIONES PROGRAMADAS EN EL PAC</t>
  </si>
  <si>
    <t>Con relación a la vigencia anterior es inferior el nivel de ejecución presupuestal con relación a la programación definida para la vigencia fiscal.</t>
  </si>
  <si>
    <t>A la fecha corte se han realizado giros y anulaciones por valor de $ 1,205,380,851, de lo anterior se resalta que del total de los pasivos exigibles para la vigencia 2020 existe un valor de $ 2.779.399.624 correspondiente a compromisos que se encuentran en instancia judicial lo cual no es posible adelantar por el momento ni giros ni liberaciones.</t>
  </si>
  <si>
    <t>A la fecha corte se han realizado giros por valor de $ 688.748.593 y liberaciones por valor de $254.261.796, de lo anterior se resalta que del total de los pasivos exigibles para la vigencia 2020 existe un valor de $1.877.011.942 correspondiente a compromisos que se encuentran en instancia judicial lo cual no es posible adelantar por el momento ni giros ni liberaciones.</t>
  </si>
  <si>
    <t>A la fecha corte se han realizado giros por valor de $ 436.448.593 y liberaciones por valor de $252.070.241, de lo anterior se resalta que del total de los pasivos exigibles para la vigencia 2020 existe un valor de $1.877.011.942 correspondiente a compromisos que se encuentran en instancia judicial lo cual no es posible adelantar por el momento ni giros ni liberaciones.</t>
  </si>
  <si>
    <t>A la fecha corte se han realizado giros por valor de $58.105.017 y liberaciones por valor de $73.775.661, de lo anterior se resalta que del total de los pasivos exigibles para la vigencia 2020 $1.877.011.942 corresponden a compromisos que se encuentran en instancia judicial lo cual no es posible adelantar por el momento ni giros ni liberaciones.</t>
  </si>
  <si>
    <t>PASIVOS EXIGIBLES CONSTITUIDOS</t>
  </si>
  <si>
    <t>VALOR EJECUCIÓN PASIVOS EXIGIBLES</t>
  </si>
  <si>
    <t xml:space="preserve">EJECUTAR LOS PASIVOS EXIGIBLES EN UN PORCENTAJE SUPERIOR AL 55% </t>
  </si>
  <si>
    <t>Con relación a la vigencia anterior es superior el nivel de ejecución no obstante es inferior el nivel de ejecución presupuestal con relación a la programación definida para la vigencia fiscal.</t>
  </si>
  <si>
    <t>,</t>
  </si>
  <si>
    <t>Al corte 31 de diciembree se presenta una ejecución de la reserva presupuestal del 97% de los cuales $51.945.981.858 corresponden a los giros realizados 
El mayor valor pendiente de giro de la reserva se encuentra concentrado en el contrato 346 de 2019 el cual presenta un saldo a la fecha de 7.547 millones, seguido del contrato 416 de 2019 con una reserva pendiente de giro de 4.870 millones.</t>
  </si>
  <si>
    <t>Al corte 30 de septiembre se presenta una ejecución de la reserva presupuestal del 92% de los cuales $49.598.142.364 corresponden a los giros realizados y $ 276.998.494 a las liberaciones gestionadas a la fecha.
El mayor valor pendiente de giro de la reserva se encuentra concentrado en el contrato 346 de 2019 el cual presenta un saldo a la fecha de 7.547 millones, seguido del contrato 416 de 2019 con una reserva pendiente de giro de 4.870 millones.</t>
  </si>
  <si>
    <t>Al corte 30 de junio se presenta una ejecución de la reserva presupuestal del 79% de los cuales $42.998.393.402 corresponden a los giros realizados y $181.112.220 a las liberaciones gestionadas a la fecha.
El mayor valor pendiente de giro de la reserva se encuentra concentrado en el contrato 346 de 2019 el cual presenta un saldo a la fecha de 7.547 millones, seguido del contrato 416 de 2019 con una reserva pendiente de giro de 4.870 millones.</t>
  </si>
  <si>
    <t>Al corte 31 de marzo se presenta una ejecución de la reserva presupuestal del 50,64% de los cuales $27,468,718,816. corresponden a los giros realizados y $133,751,361 a las liberaciones gestionadas a la fecha.
El mayor valor pendiente de giro de la reserva se encuentra concentrado en el contrato 346 de 2019 el cual presenta un saldo a la fecha de 7.547 millones, seguido del contrato 416 de 2019 con una reserva pendiente de giro de 4.870 millones.</t>
  </si>
  <si>
    <t xml:space="preserve">RESERVA PRESUPUESTAL CONSTITUIDA </t>
  </si>
  <si>
    <t>EJECUCIÓN DE RESERVA PRESUPUESTAL</t>
  </si>
  <si>
    <t xml:space="preserve">EJECUTAR LAS RESERVAS EN UN PORCENTAJE SUPERIOR AL 98% </t>
  </si>
  <si>
    <t>SEGUIMIENTO REALIZADO A LAS SOLICITUDES DE ENSAYOS A LAS MATERIAS PRIMAS</t>
  </si>
  <si>
    <t>CUMPLIR EN UN 95% LAS SOLICITUDES DE SERVICIOS</t>
  </si>
  <si>
    <t>Hacer seguimiento a la ejecución de los ensayos solicitados por los clientes (gerencia de producción y gerencia de intervención), los cuales son necesarios para el control de calidad de las materias primas utilizadas en la producción de mezcla asfáltica y de concreto hidráulica y para la conformación de las capas de la estructura de pavimento durante el proceso constructivo, con el fin de medir el grado de cumplimiento de la solicitudes recibidas en el laboratorio.</t>
  </si>
  <si>
    <t>El indicador mide el grado de cumplimiento de las solicitudes recibidas en el laboratorio, cuyos resultados son utilizados como herramienta para realizar el control de calidad a las materias primas utilizadas para la producción de mezcla asfáltica y de concreto hidráulica y los materiales granulares utilizados para la conformación de las capas de la estructura de pavimento.</t>
  </si>
  <si>
    <t>ENERO 2021</t>
  </si>
  <si>
    <t>Consolidado de ensayos del mes</t>
  </si>
  <si>
    <t>Gestión de laboratorio</t>
  </si>
  <si>
    <t>Subdirección Técnica de Producción e Intervención</t>
  </si>
  <si>
    <t>N° TOTAL DE ENSAYOS REALIZADOS A LAS MATERIAS PRIMAS</t>
  </si>
  <si>
    <t xml:space="preserve">N° TOTAL DE ENSAYOS SOLICITADOS A LAS MATERIAS PRIMAS </t>
  </si>
  <si>
    <t>% DE ENSAYOS REALIZADOS DE ACUERDO A LAS SOLICITUDES DE LOS SERVICIOS</t>
  </si>
  <si>
    <t>En los meses de enero y febrero se ensayaron 412 muestras de las materias primas recibidas para la ejecucion de las intervenciones a las cuales se le realizaron 1071 ensayos de los 1071 solicitados,para un porcentaje de cumplimiento del 100% de los servicios solicitados.</t>
  </si>
  <si>
    <t>En los meses de marzo y abril se ensayaron 202 muestras de las materias primas recibidas para la ejecucion de las intervenciones a las cuales se le realizaron 601 ensayos de los 601 solicitados,para un porcentaje de cumplimiento del 100% de los servicios solicitados.</t>
  </si>
  <si>
    <t>En los meses de mayo y junio se ensayaron 182 muestras de las materias primas recibidas para la ejecucion de las intervenciones a las cuales se le realizaron 817 ensayos de los 817 solicitados,para un porcentaje de cumplimiento del 100% de los servicios solicitados.</t>
  </si>
  <si>
    <t>En los meses de julio y agosto se ensayaron 696 muestras de las materias primas recibidas para la ejecucion de las intervenciones a las cuales se le realizaron 1289 ensayos de los 1289 solicitados,para un porcentaje de cumplimiento del 100% de los servicios solicitados.</t>
  </si>
  <si>
    <t>En los meses de septiembre y octubre se ensayaron 113 muestras de las materias primas recibidas para la ejecucion de las intervenciones a las cuales se le realizaron 1956 ensayos de los 1956 solicitados,para un porcentaje de cumplimiento del 100% de los servicios solicitados.</t>
  </si>
  <si>
    <t>En los meses de noviembre y diciembre se ensayaron 645 muestras de las materias primas recibidas para la ejecucion de las intervenciones a las cuales se le realizaron 1075 ensayos de los 1075 solicitados,para un porcentaje de cumplimiento del 100% de los servicios solicitados.</t>
  </si>
  <si>
    <t>ANALISIS DE LA DESVIACIÓN</t>
  </si>
  <si>
    <t>Se evidencia un mejoramiento en el presente indicador ya que la vigencia anterior se alcanzo un porcentaje de cumplimiento de 94,4% y en este año se alcanza el 100% para este bimestre.</t>
  </si>
  <si>
    <t>No requiere acción de mejoramiento</t>
  </si>
  <si>
    <t>Se evidencia un mejoramiento en el presente indicador ya que la vigencia anterior se alcanzo un porcentaje de cumplimiento de 98% y en este año se alcanza el 100% para este bimestre.</t>
  </si>
  <si>
    <t>Se alcanza un cumplimiento del 100% del indicador</t>
  </si>
  <si>
    <t>N° TOTAL DE ENSAYOS REALIZADOS</t>
  </si>
  <si>
    <t xml:space="preserve">N° TOTAL DE ENSAYOS SOLICITADOS </t>
  </si>
  <si>
    <t>En los mese de enero y febrero, se ensayaron 2076 muestras de las mezclas producidas y a las capas de la estructura de pavimento a las cuales se le realizaron 5786 ensayos de los 5792 solicitados, lo cual nos da un cumplimiento del 99,9 % de los servicios.</t>
  </si>
  <si>
    <t>En los mese de marzo y abril, se ensayaron 810 muestras de las mezclas producidas y a las capas de la estructura de pavimento a las cuales se le realizaron 5786 ensayos de los 5792 solicitados, lo cual nos da un cumplimiento del 99,9 % de los servicios.</t>
  </si>
  <si>
    <t>En los mese de mayo y junio, se ensayaron 1301 muestras de las mezclas producidas y a las capas de la estructura de pavimento a las cuales se le realizaron 3885 ensayos de los 3885 solicitados, lo cual nos da un cumplimiento del 100 % de los servicios.</t>
  </si>
  <si>
    <t>En los meses de julio y agosto, se ensayaron 1361 muestras de las mezclas producidas y a las capas de la estructura de pavimento a las cuales se le realizaron 5320 ensayos de los 5320 solicitados, lo cual nos da un cumplimiento del 100 % de los servicios.</t>
  </si>
  <si>
    <t>En los meses de septiembre y octubre, se ensayaron 1306 muestras de las mezclas producidas y a las capas de la estructura de pavimento a las cuales se le realizaron 5139 ensayos de los 5140 solicitados, lo cual nos da un cumplimiento del 100 % de los servicios.</t>
  </si>
  <si>
    <t>En los meses de noviembre y diciembre, se ensayaron 1075 muestras de las mezclas producidas y a las capas de la estructura de pavimento a las cuales se le realizaron 3653 ensayos de los 3654 solicitados, lo cual nos da un cumplimiento del 100 % de los servicios.</t>
  </si>
  <si>
    <t>El 0.1% de incumplimiento se dio por falta de coordinación con la gerencia de producción para la realización del ensayo de masas unitarias a las mezclas.</t>
  </si>
  <si>
    <t>Coordinar con la Gerencia de producción para la realización del ensayo de masas unitarias para las mezclas producidas.</t>
  </si>
  <si>
    <t>Se alcanza el 100% del cumplimiento del indicador evidenciando mejora</t>
  </si>
  <si>
    <t>No se require plan de mejormiento</t>
  </si>
  <si>
    <t>quedaron si realizar tres ensayos de acuerdo a lo solicitado, los cuales corresponden  masas unitarias con el cubo</t>
  </si>
  <si>
    <t>Se programa con produccion la realizacion de masas unitarias para la produccion nocturna enrazando una volqueta.</t>
  </si>
  <si>
    <r>
      <t xml:space="preserve">El indicador mide el grado de cumplimiento con que se entregan los informes de ensayo, con el fin de tener los resultados oportunamente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t>
    </r>
    <r>
      <rPr>
        <b/>
        <sz val="9"/>
        <color theme="1" tint="0.34998626667073579"/>
        <rFont val="Arial"/>
        <family val="2"/>
      </rPr>
      <t>Nota:</t>
    </r>
    <r>
      <rPr>
        <sz val="9"/>
        <color theme="1" tint="0.34998626667073579"/>
        <rFont val="Arial"/>
        <family val="2"/>
      </rPr>
      <t xml:space="preserve"> Los tiempos de entrega de los informes de ensayo se encuentran establecidos en los acuerdos de servicio firmados entre el laboratorio y la Gerencia de Producción, Gerencia de intervención y la subdirección Técnica de mejoramiento de la malla vial y cuando se trata de servicios adicionales en la solicitud o en la aprobación de dicha solicitud (correo, actas o en la orden de trabajo).</t>
    </r>
  </si>
  <si>
    <t>Matriz de seguimiento de los servicios del laboratorio</t>
  </si>
  <si>
    <t xml:space="preserve">N° TOTAL DE  INFORMES  ENTREGADOS OPORTUNAMENTE </t>
  </si>
  <si>
    <t>N° TOTAL  DE INFORMES ENTREGADOS</t>
  </si>
  <si>
    <t>% DE CUMPLIMIENTO DE LA ENTREGA DE LOS INFORMES</t>
  </si>
  <si>
    <t xml:space="preserve">En los mese de enero, febrero y marzo se entregaron un total de 2426 informes de ensayo de los cuales 2614 se entregaron oportunamente lo que da un porcentaje de cumplimiento del 92,8 %.
</t>
  </si>
  <si>
    <t xml:space="preserve">En los mese de abril, mayo y junio se entregaron un total de 1530 informes de ensayo de los cuales 1523 se entregaron oportunamente lo que da un porcentaje de cumplimiento del 99,5 %.
</t>
  </si>
  <si>
    <t xml:space="preserve">En los mese de julio, agosto y septiembre se entregaron un total de 2152 informes de ensayo de los cuales 21552 se entregaron oportunamente lo que da un porcentaje de cumplimiento del 100 %.
</t>
  </si>
  <si>
    <t xml:space="preserve">En los meses de octubre, noviembre y diciembre se entregaron un total de 1942 informes de ensayo de los cuales 1936 se entregaron oportunamente lo que da un porcentaje de cumplimiento del 100 %.
</t>
  </si>
  <si>
    <t>El resultado obtenido se debe a los informes que se entregaron inoportunamente que corresponden a las muestras que se encontraban en proceso en el inicio de la cuarentena.</t>
  </si>
  <si>
    <t>No se presentan acciones de mejora debido a que el resultado depende de una situación imprevista y este sigue estando dentro de los parametros apropiados para este indicador</t>
  </si>
  <si>
    <t>Se evidencia mejora en la entrega oportuna de resultados con respecto al primer trimestre</t>
  </si>
  <si>
    <t>No se requiere de acciones de mejora.</t>
  </si>
  <si>
    <t>Registro: Sistema de Información de Procesos Judiciales del D.C. (SIPROJ)</t>
  </si>
  <si>
    <t>Gestón Jurídica</t>
  </si>
  <si>
    <t>Oficina Asesora Jurídica</t>
  </si>
  <si>
    <t>Número de sentencias decididas a favor de la entidad en el periodo</t>
  </si>
  <si>
    <t>1er Trimestre</t>
  </si>
  <si>
    <t>Estas sentencias a favor equivalen a 360,5 millones de pesos a favor de la Entidad en pretensiones.</t>
  </si>
  <si>
    <t xml:space="preserve">2do Trimestre </t>
  </si>
  <si>
    <t>Estas sentencias a favor equivalen a 16,2 millones de pesos a favor de la Entidad en pretensiones.</t>
  </si>
  <si>
    <t>3er Trimestre</t>
  </si>
  <si>
    <t>Estas sentencias a favor equivalen a 57, millones de pesos a favor de la Entidad en pretensiones.</t>
  </si>
  <si>
    <t>4to Trimestre</t>
  </si>
  <si>
    <t>Estas sentencias a favor equivalen a 74,5 millones de pesos a favor de la Entidad en pretensiones.</t>
  </si>
  <si>
    <t>Estas sentencias a favor correspondieron en el año 2020 a 508,2 millones de pesos a favor de la Entidad en pretensiones.Obteniendo un rango de gestión de nivel apropiado.</t>
  </si>
  <si>
    <t>01/01/2019 a 31/03/2019</t>
  </si>
  <si>
    <t xml:space="preserve">No se hizo medicion trimestral  en la vigencia 2019, porque el indicador era anual </t>
  </si>
  <si>
    <t>No es necesaria accion de mejora porque el indicador cumplio con el rango de ser superior al 70%</t>
  </si>
  <si>
    <t>01/04/2019 a 30/06/2019</t>
  </si>
  <si>
    <t>01/07/2019 a 30/09/2019</t>
  </si>
  <si>
    <t>01/09/2019 a 31/12/2019</t>
  </si>
  <si>
    <t>La mediacion del año 2019 correspondio al 100% de sentencias favorables frente al numero de sentencias pendientes de fallo . Siendo cuantitativamente 24.</t>
  </si>
  <si>
    <t>PREJUDICIALES  ESTUDIADAS EN EL COMITÉ DE CONCILIACIÓN.</t>
  </si>
  <si>
    <t>GJUR-IND-002</t>
  </si>
  <si>
    <t xml:space="preserve"> QUE EL COMITÉ DE CONCILIACIÓN ESTUDIE EL 100% DE LAS SOLICITUDES PREJUDICIALES QUE SE SOMETAN A SU DECISIÓN.</t>
  </si>
  <si>
    <t>Establecer el  porcentaje de las solicitudes de conciliación prejudicial estudiadas por el comité de concilaición frente a las que le fueron remitidas para su estudio por parte de los abogados a cargo de la defensa judicial de acuerdo a su reparto.</t>
  </si>
  <si>
    <t xml:space="preserve">Dar cumpliento al  artículo 21 del  Decreto 1716 de 2009  cuyo objeto es que la Entidad estudie las demandas prejudiciales,  que son el requisito previo  a las demandas  administrativas  y pueda prevenir las consecuencias negativas para la UAERMV de un proceso con fallo adverso y determinar sus responsables. </t>
  </si>
  <si>
    <t>Junio 2020</t>
  </si>
  <si>
    <t>Semestral</t>
  </si>
  <si>
    <t>Número de conciliaciones prejudiciales estudiadas en el Comité de Conciliación / Número de solicitudes de conciliación prejudicial remitidas para estudio al Comité de Conciliación.</t>
  </si>
  <si>
    <t>Número de conciliaciones prejudiciales estudiadas en el Comité de Conciliación</t>
  </si>
  <si>
    <t>Número de solicitudes de conciliación prejudicial remitidas para estudio al Comité de Conciliación.</t>
  </si>
  <si>
    <t>1er Semestre</t>
  </si>
  <si>
    <t>De las 11 solicitudes remitidas a estudio por el Comité de Conciliacion se estudiaron 11 tomando la decision de NO conciliar.</t>
  </si>
  <si>
    <t xml:space="preserve">2do Semestre </t>
  </si>
  <si>
    <t>De las 6 solicitudes remitidas a estudio por el Comité de Conciliacion se estudiaron 6 tomando la decision de NO conciliar.</t>
  </si>
  <si>
    <t>De las 17 solicitudes remitidas a estudio por el Comité de Conciliacion en el año se estudiaron 17 tomando la decision de NO conciliar obtenbiendo un rango de gestion equivalente al 100%</t>
  </si>
  <si>
    <t>01/01/2019 al 30/06/2019</t>
  </si>
  <si>
    <t>No se requiere puesto que la medición fue APROPIADA</t>
  </si>
  <si>
    <t>01/06/2019 al 31/12/2019</t>
  </si>
  <si>
    <t xml:space="preserve">Jefe de Oficina de Control Interno </t>
  </si>
  <si>
    <t>FECHA DE APLICACIÓN: MAYO 30  2020</t>
  </si>
  <si>
    <t>CONTROLES DE MAPAS DE RIESGOS EVALUADOS</t>
  </si>
  <si>
    <t>CEM-IND-002</t>
  </si>
  <si>
    <t>90%  de los controles diseñados por los procesos para riesgos inherentes con nivel de exposición alto y extremo y de todos los riesgos de corrupción evaluados.</t>
  </si>
  <si>
    <t>Asegurar que los controles de los mapas de riesgos con nivel de exposición alto y extremo, y de corrupción sean efectivos, le apunten al riesgo y se estén aplicando en forma adecuada.</t>
  </si>
  <si>
    <t xml:space="preserve">Permite conocer cada semestre el resultado de la evaluación de la efectividad de los controles diseñados por cada proceso y registrados en los mapas de riesgos (en riesgos inherentes de gestión y seguridad digital) con nivel de exposición alto y extremo, y de todos los riesgos de corrupción, conforme a la guía o metodología de riesgos vigente, aplicada en la entidad </t>
  </si>
  <si>
    <t>* Mapas de Riesgos por procesos 
* Monitoreo de Mapa de Riesgos (OAP)</t>
  </si>
  <si>
    <t>CEM- Control, evaluación y mejora de la gestión</t>
  </si>
  <si>
    <t xml:space="preserve">   (# controles evaluados de riesgos inherente en nivel alto, extremo y de corrupción  / # Total controles de riesgo inherente en nivel alto, extremo y de corrupción)*100</t>
  </si>
  <si>
    <t>Controles evaluados  de  Riesgos Altos, Extremos y de Corrupción</t>
  </si>
  <si>
    <t>Total Controles de Riesgos Altos, Extremos y de Corrupción</t>
  </si>
  <si>
    <t xml:space="preserve">% Ejecución </t>
  </si>
  <si>
    <t>Semestre 1 
(corte 30 junio)</t>
  </si>
  <si>
    <t xml:space="preserve">Se evaluaron 100 controles que corresponden al 100% de los controles identificados en Altos, Extremos y de Corrupción, en los 17 procesos de la entidad; La OCI realizo la evaluación en base a la información recibida de  la OAP en el Monitoreo de Riesgos, con las cuales se evaluaron 3 aspectos: 1. Riesgos significativos; 2. Diseño de control; y 3. Ejecución del control. Se realizo la evaluación de los 100 controles no obstante, 72  son adecuados y los 28 restantes  no fue posible verificar la aplicación  por falta de evidencia.  </t>
  </si>
  <si>
    <t>Semestre 2 
(corte 31 diciembre)</t>
  </si>
  <si>
    <t xml:space="preserve">
La OCI realizó la evaluación con fundamento en la información recibida de  la OAP el 09 de noviembre de 2020 y su  monitoreo de riesgos con corte agosto de 2020; se evaluaron 4 aspectos: 1. Riesgos significativos; 2. Diseño de control; 3. Ejecución del control y 4 Solidez de los controles.
Se evaluaron 97 controles identificados en los mapas de riesgos ,de 17 procesos de la entidad, con nivel de exposición  altos, extremos y  todos los de corrupción.
De los 97 controles evaluados: 50 sirven y se aplican como estan diseñados; 27 se aplican parcialmente y 20 no se aplican o no sirven; asi mismo, se identificó que algunos de los procesos no adoptaron las recomendaciones  OCI dadas en la anterior evaluación.
Estos resultados fueron socializados en la reunión de enlaces  del 22 de diciembre de 2020 y los resultados detallados por proceso remitidos por correo electronico el 31 de diciembre de 2020 a todos los directivos .</t>
  </si>
  <si>
    <t xml:space="preserve">Ver anexo  </t>
  </si>
  <si>
    <t>SEMESTRE 1</t>
  </si>
  <si>
    <t>SEMESTRE 2</t>
  </si>
  <si>
    <t>CUMPLIR CON EL 100% DE LA EJECUCIÓN Y ENTREGA DE LOS RESULTADOS DE APIQUES SOLICITADOS</t>
  </si>
  <si>
    <r>
      <t xml:space="preserve">El indicador mide el grado de cumplimento de las solicitudes recibidas en el laboratorio para los materiales obtenidos de la exploración geotécnica (apiques), cuyos resultados son utilizados como insumo para la realización de la evaluación y diseños de las estructuras de pavimento de los segmentos viales, cuya intervención corresponde a rehabilitación y mantenimiento periódico (cambio de carpeta).
</t>
    </r>
    <r>
      <rPr>
        <b/>
        <sz val="11"/>
        <color theme="1"/>
        <rFont val="Arial"/>
        <family val="2"/>
      </rPr>
      <t>Nota</t>
    </r>
    <r>
      <rPr>
        <sz val="11"/>
        <color theme="1"/>
        <rFont val="Arial"/>
        <family val="2"/>
      </rPr>
      <t>: El total de apiques a ejecutar en  el trimestre corresponde a máximo 15 apiques por semana (de acuerdo a la capacidad operativa del laboratorio).</t>
    </r>
  </si>
  <si>
    <t>Matriz de trazabilidad de los ensayos del laboratorio</t>
  </si>
  <si>
    <t xml:space="preserve">N° TOTAL DE DE INFORMES DE APIQUES ENTREGADOS </t>
  </si>
  <si>
    <t>N° TOTAL  DE APIQUES SOLICITADOS</t>
  </si>
  <si>
    <t>% DE CUMPLIMIENTO DE LO EJECUTADOS VS LO SOLICITADO</t>
  </si>
  <si>
    <t>En este trimestre realizaron apiques a 7 CIV, 12 apiques y 181 ensayos, la totalidad de apiques solicitados fueron realizados, lo que nos indica un porcentaje de cumplimiento del 100%.</t>
  </si>
  <si>
    <t>En este trimestre realizaron apiques a 90 CIV, 132 apiques y 1942 ensayos, la totalidad de apiques solicitados fueron realizados, lo que nos indica un porcentaje de cumplimiento del 100%.</t>
  </si>
  <si>
    <t>En este trimestre realizaron apiques a 48 CIV, 73 apiques y 1178 ensayos, la totalidad de apiques solicitados fueron realizados, lo que nos indica un porcentaje de cumplimiento del 100%.</t>
  </si>
  <si>
    <t>Se da cumplimiento a la entrega de los resultados de acuerdo a lo estipulado</t>
  </si>
  <si>
    <t>La falta de la reqalizacion de los 6 apique fue por lasfrecuentes lluvias del mes de noviembre y la falta de camioneta para realizar los apiques, por incapacidad del conductor.</t>
  </si>
  <si>
    <t>Se programa la realizacion de los 6 apique spara el mes de enewro del 2021.</t>
  </si>
  <si>
    <r>
      <t xml:space="preserve">Los resultados de los ensayos son utilizados como insumo en los procesos misionales para la toma de decisiones, por ende es indispensable verificar la calidad de los resultados, mediante el cumplimiento de la precisión de los métodos de ensayo.
</t>
    </r>
    <r>
      <rPr>
        <b/>
        <sz val="11"/>
        <rFont val="Arial"/>
        <family val="2"/>
      </rPr>
      <t>Nota:</t>
    </r>
    <r>
      <rPr>
        <sz val="11"/>
        <rFont val="Arial"/>
        <family val="2"/>
      </rPr>
      <t xml:space="preserve"> La evaluación de la presión se realiza a los ensayos objeto de la acreditación.</t>
    </r>
  </si>
  <si>
    <t>Resultados de repetibilidad y reproducibilidad de los métodos de ensayo verificados</t>
  </si>
  <si>
    <t xml:space="preserve">Subdirección Técnica de Producción e Intervención </t>
  </si>
  <si>
    <t xml:space="preserve">constante o Independiente </t>
  </si>
  <si>
    <t>Descendente</t>
  </si>
  <si>
    <t>NUMERO DE METODOS DE ENSAYOS QUE CUMPLIERON CON LA PRECISION DE LA NORMA</t>
  </si>
  <si>
    <t>NUMERO TOTAL DE METODOS DE ENSAYO CON EVALUACIÓN DE LA PRECISIÓN DE LA NORMA</t>
  </si>
  <si>
    <t>% DE ENSAYOS QUE CUMPLEN LA PRECISIÓN DEL METODO</t>
  </si>
  <si>
    <t>Se realiza la verificación de la precisión para los ensayos de acreditación encontrando que estos cumplen de acuerdo a el analisis de repetibilida realizado, a continuación se muestran los datos obtenidos para los meses de enero, febrero y marzo de la precisión por cada norma de ensayo:</t>
  </si>
  <si>
    <t>Se realiza la verificación de la precisión para los ensayos de acreditación encontrando que estos cumplen de acuerdo a el analisis de repetibilida realizado, a continuación se muestran los datos obtenidos para los meses de abril, mayo y junio de la precisión por cada norma de ensayo:</t>
  </si>
  <si>
    <t xml:space="preserve">Se realiza la verificación de la precisión para los ensayos de acreditación encontrando que estos cumplen de acuerdo a el analisis de repetibilidad realizado, a continuación se muestran los datos obtenidos para los meses de julio, gosto y septiembre de la precisión por cada norma de ensayo:
</t>
  </si>
  <si>
    <t>Se realiza la verificación de la precisión para los ensayos de acreditación encontrando que estos cumplen de acuerdo a el analisis de repetibilidad realizado, a continuación se muestran los datos obtenidos para los meses de octubre, noviembre y diciembre de la precisión por cada norma de ensayo:</t>
  </si>
  <si>
    <t>Se encuentran todos los ensayos dentro de los rangos permitidos de precisión.</t>
  </si>
  <si>
    <t>De acuerdo a los resultados obtenidos no es necesario establecer acciones de mejora.</t>
  </si>
  <si>
    <t>SATISFACCIÓN DE PARTES INTERESADAS INTERNAS</t>
  </si>
  <si>
    <t>APIC-IND-004</t>
  </si>
  <si>
    <t xml:space="preserve">LOGRAR EL 90% DE SATISFACCIÓN DE LOS COLABORADORES </t>
  </si>
  <si>
    <t>MEDIR LA SATISFACCIÓN DE LOS COLABORADORES DE LA ENTIDAD CON LAS ACTIVIDADES DE COMUNICACIONES IMPLEMENTADAS</t>
  </si>
  <si>
    <t>El indicador busca medir el porcentaje de satisfacción de los colaboradores de la entidad derivados de la implementación del plan de comunicaciones de la UAERMV.</t>
  </si>
  <si>
    <t>ENCUESTA SEMESTRAL DE COMUNICACIONES</t>
  </si>
  <si>
    <t>OFICINA ASESORA DE PLANEACIÓN</t>
  </si>
  <si>
    <t>(NÚMERO DE RESPUESTAS POSITIVAS/NÚMERO DE ENCUESTADOS)*100</t>
  </si>
  <si>
    <t>NÚMERO DE RESPUESTAS POSITIVAS</t>
  </si>
  <si>
    <t>NÚMERO DE ENCUESTADOS</t>
  </si>
  <si>
    <t>SEMESTRE 1 2020</t>
  </si>
  <si>
    <t>El resultado se desprende de la encuesta aplicada a 100  colaboradores de la entidad durante el mes de mayo de 2020 de la siguiente manera: 5 directivos; 50 colaboradores de la sede administrativa;  15 colaboradores de la sede de producción; 15 colaboradores de la sede operativa;
15 trabajadores en frentes de obra). De esta muestra de 100 personas 97 respondieron que se sienten satisfechos con la labor del área de comunicaciones como resultado de las estrategias y actividades adelantadas en las tres sedes de la entidad y en los frentes de obra, así como de la información publicada a través de los diferentes canales de comuniación interna. El resultado es positivo teniendo en cuenta que la meta era llegar al 90% de satisfacción.</t>
  </si>
  <si>
    <t>SEM 1</t>
  </si>
  <si>
    <t>SEMESTRE 2 2020</t>
  </si>
  <si>
    <t>El resultado se desprende de la encuesta aplicada a 100  colaboradores de la entidad durante el mes de noviembre de 2020 de la siguiente manera: 5 directivos; 50 colaboradores de la sede administrativa;  15 colaboradores de la sede de producción; 15 colaboradores de la sede operativa;
15 trabajadores en frentes de obra). De esta muestra de 100 personas 96 respondieron que se sienten satisfechos con la labor del área de comunicaciones como resultado de las estrategias y actividades adelantadas en las tres sedes de la entidad y en los frentes de obra, así como de la información publicada a través de los diferentes canales de comunicación interna. El resultado es positivo teniendo en cuenta que la meta era llegar al 90% de satisfacción.</t>
  </si>
  <si>
    <t>SEM 2</t>
  </si>
  <si>
    <t>JULIO 10 2020- CCORREGIDO</t>
  </si>
  <si>
    <t>SIGESTION</t>
  </si>
  <si>
    <t>Gestión Contractual</t>
  </si>
  <si>
    <t>CONTRATOS O CONVENIOS LIQUIDADOS POR MUTUO ACUERDO</t>
  </si>
  <si>
    <t>GCON-IND-001</t>
  </si>
  <si>
    <t>Liquidar por mutuo acuerdo como mínimo el 80% de los contratos o convenios en un plazo no mayor a 6 meses siguientes a la fecha de radicación del proyecto de acta por parte del supervisor o interventor</t>
  </si>
  <si>
    <t>Liquidar por mutuo acuerdo como mínimo el 80% de los contratos o convenios en un plazo no mayor a 6 meses siguientes a la feha de radicación del proyecto de acta por parte del supervisor o interventor</t>
  </si>
  <si>
    <t>Hacer control y seguimiento al trámite de Liquidación de Contratos o Convenios buscando mejorar los tiempos empleados por la Entidad para ello.</t>
  </si>
  <si>
    <t>Una vez radicado el proyecto de acta e informe final para la liquidación por parte del supervisor o interventor se asigna un profesional que debera revisar el expediente contractual, el proyecto de acta y el informe, presentarlo a gestión financiera para su revision contable y tramitar el proyeto para firma de las partes dentro del término establecido.</t>
  </si>
  <si>
    <r>
      <rPr>
        <b/>
        <sz val="11"/>
        <color theme="1"/>
        <rFont val="Arial"/>
        <family val="2"/>
      </rPr>
      <t>Fecha de Actualización:</t>
    </r>
    <r>
      <rPr>
        <sz val="11"/>
        <color theme="1"/>
        <rFont val="Arial"/>
        <family val="2"/>
      </rPr>
      <t xml:space="preserve"> </t>
    </r>
  </si>
  <si>
    <t>Base de datos contratación</t>
  </si>
  <si>
    <t>(N. de contratos liquidados en el periodo en un tiempo menor o igual a seis meses / N. de contratos liquidados en el periodo) *100</t>
  </si>
  <si>
    <t>PROCESO DE LIQUIDACIÓN MENOR A 180 DIAS</t>
  </si>
  <si>
    <t>CONTRATOS RADICADOS PARA PROCESO DE LIQUIDACIÓN</t>
  </si>
  <si>
    <t>Se recibieron 30 contratos para tramitar las respectivas liquidaciones, 29 se tienen dentro de los términos establecidos, 1 se sustanció por fuera del tiempo de 180 días</t>
  </si>
  <si>
    <t>De los 27 contratos recibido para la correspondiente liquidación, 12 se liquidaron en el término establecido.</t>
  </si>
  <si>
    <t>SEMESTRE I - 2020</t>
  </si>
  <si>
    <t>La aplicación del indicador inició en el presente período, su aprobación se efectuó el 02 de enero de 2020 por tanto, no se tiene valor de comparación con la vigencia anterior.</t>
  </si>
  <si>
    <t xml:space="preserve">Revisar la meta y la descripción del indicador para establecer el momento en que debe medir el cumplimiento en el plazo para la liquidación de un contrato por mutuo acuerdo.     </t>
  </si>
  <si>
    <t>SEMESTRE II - 2020</t>
  </si>
  <si>
    <t>Este indicador se aplicó a partir de este año por lo tanto, no se tiene resultado de la vigencia anterior para realizar comparacióncon la vigencias anterior.</t>
  </si>
  <si>
    <t>GESTION CONTRACTUAL</t>
  </si>
  <si>
    <t>CUMPLIMIENTO EN LA PUBLICACIÓN DE PROCESOS DEL PLAN ANUAL DE ADQUISICIONES</t>
  </si>
  <si>
    <t>El indicador busca realizar seguimiento a la publicación contractual frente a la programación establecida en el Plan Anual de Adquisiciones, teniendo en cuenta el número de procesos contractuales programados para cada período respecto del número de procesos publicados en el período.
El número de procesos contractuales iniciados corresponde a los procesos que son publicados en el portal de contratación SECOP II.
Los procesos que no sean adelantados en el periodo de medición deberán ser reprogramados por el área responsable para el siguiente periodo, con el fin de mantener control frente a la totalidad de procesos por adelantar.</t>
  </si>
  <si>
    <t>Plan Anual de Adquisiciones
Base de datos contratación</t>
  </si>
  <si>
    <t>NÚMERO DE PROCESOS CONTRACTUALES PUBLICADOS EN EL SECOP EN EL PERÍODO</t>
  </si>
  <si>
    <t>NÚMERO DE PROCESOS CONTRACTUALES PROGRAMADOS EN EL PLAN DE ADQUISICIONES PARA EL PERÍODO) * 100</t>
  </si>
  <si>
    <t>En el plan Anual de Adquisiciones para el primer trimestre del año se programaron 17 procesos contractuales, los cuales se iniciaron en el mismo período de tiempo, es decir fueron publicados en la plataforma SECOP en su totalidad, con la suscripción de 10, entre los que se incluyen las bolsas de personal de prestación de servicios profesionales y de apoyo a la gestión o el paquete de seguros de la Entidad para salvaguardar los bienes, las actuaciones de los servidores y la integridad de los trabajadores oficiales.  
Así mismo, se evidencia que 7 procesos contractuales se encuentran en proceso de suscrición para iniciar en el segundo trimestre de 2020.</t>
  </si>
  <si>
    <t>Para el segundo trimestre de 2020, en el Plan Anual de Adquisiciones estaban previstos 29 procesos contractuales, los cuales fueron publicados en su totalidad en la plataforma de Secop II, suscribiendo así 25 contratos, quedando en estado de publicación: suministro de productos y materiales asfalticos; implementación de señalización horizontal; interventoría técnica, administrativa , financiera, contable y jurídica al contrato cuyo objeto consiste en implementación de señalización horizontal; diseño conceptual y básico de un sistema de detección, alarma y extinción contra incendios en la sede de producción.</t>
  </si>
  <si>
    <t>Para el tercer trimestre de 2020, en el Plan Anual de Adquisiciones estaban previstos 33 procesos contractuales, de los cuales quedaron en estado de publicación 8 procesos en la plataforma de Secop II, se suscribieron 14 procesos y en estructuración por partes de las áreas 11 procesos. No obstante, los 11 procesos que no fueron adelantados serán ajustados para dar inicio en el cuarto trimestre de 2020. Es de anotar que el proceso requirió de ajustes adicionales en los inicios del perído de planeación a raíz de la adecuación del nuevo plan de desarrollo realizado en el mes de Julio 2020.</t>
  </si>
  <si>
    <t>En el último trimestre de 2020 se tenian previstos para adelantar un total de 11 procesos los cuales se publicaron en la plataforma SECOP II, de los cuales 1 se declaró desierto y 10 fueron suscritos.</t>
  </si>
  <si>
    <t>El proceso en el período en estudio con el apoyo de los procesos de la Unidad, mejoró la eficacia en la planeación de sus adquisiciones y la definición del Plan Anual de Adquisiciones, lo que permitió alcanzar el restante 67% que no se logro completar en la vigencia anterior.</t>
  </si>
  <si>
    <t xml:space="preserve">Continuar con el seguimiento triimestral de la ejecución del plan anual de adquisiciones y el seguimiento de los procesos contractuales desde que se realiza la radicación del proceso precontractual  por el grupo de estructuración hasta la suscripción y ejecución contractual. </t>
  </si>
  <si>
    <t>2o. Trimestre</t>
  </si>
  <si>
    <t>El proceso en el período en estudio con el apoyo de los procesos de la Unidad, mantuvo la eficacia en la planeación de sus adquisiciones y la definición del Plan Anual de Adquisiciones, aportando a la transparencia de la entidad</t>
  </si>
  <si>
    <t xml:space="preserve">Dar continuIdad al seguimiento triimestral de la ejecución del plan anual de adquisiciones y el seguimiento de los procesos contractuales desde que se realiza la radicación del proceso precontractual  por el grupo de estructuración hasta la suscripción y ejecución contractual. </t>
  </si>
  <si>
    <t>3o. Trimestre</t>
  </si>
  <si>
    <t>El proceso en el período en estudio presenta un indicador que disminuye al 67%, teniendo en cuenta dos aspectos básicos, el primero de ellos el cambio del Plan de acción de la entidad producto de su ajuste al Plan de desarrollo distrital, y el segundo por el refuerzo de la estructuración de los procesos de contratación , elevando los requisitos de revisión en la estructuración.</t>
  </si>
  <si>
    <t>Dar continuIdad al seguimiento trimestral de la ejecución del plan anual de adquisiciones y el seguimiento de los procesos contractuales desde que se realiza la radicación del proceso precontractual  por el grupo de estructuración hasta la suscripción y ejecución contractual. 
Adicionalmente continuar con las alertas tempranas a los procesos programados.</t>
  </si>
  <si>
    <t>4o. Trimestre</t>
  </si>
  <si>
    <t>Para el último período llevando a a cabo el seguimiento continuo de la ejecución del Plan Anual de Adquisiciones, y el apoyo de los procesos de la Unidad, mantuvo la eficacia en la planeación de sus adquisiciones aportando a la transparencia de la entidad</t>
  </si>
  <si>
    <t>FECHA DE APLICACIÓN: JUNIO 2020</t>
  </si>
  <si>
    <t>Es indicador mide el número de días perdidos por accidentes de trabajo en el mes, lo cual es importante para identificar los riesgos presentes en el lugar de trabajo.
Su interpretación es: Por cada cien (100) trabajadores que laboraron en el mes, se perdieron X días por accidente de trabajo.
Los días cargados corresponden al número de días que se cargan o asignan a una lesión ocasionada por un accidente de trabajo o enfermedad laboral, siempre que la lesión origine muerte, invalidez o incapacidad permanente parcial. Los días cargados se utilizan solamente para el cálculo del índice de severidad como un estimativo de la pérdida real causada.</t>
  </si>
  <si>
    <t>junio de 2020</t>
  </si>
  <si>
    <t xml:space="preserve">Mensual </t>
  </si>
  <si>
    <t>Registro: Estadísticas ARL de la entidad</t>
  </si>
  <si>
    <t>GESTIÓN DEL TALENTO HUMANO - SST</t>
  </si>
  <si>
    <t>Durante el mes de enero se presentó un accidente de trabajo en las instalaciones de la sede administrativa piso 7, donde una contratista del área de Gestión documental durante el desarrollo de sus actividades sufre la caída de un tablero en su rostro, ocasionándole 8 días de incapacidad.</t>
  </si>
  <si>
    <t>Para el mes de febrero se presentó un accidente de trabajo con funcionario que se encontraba sacando unos repuestos para ser trasladados de un sitio a otro, al momento de mover dichos repuestos ocurre el accidente sufriendo un aplastamiento contra los objetos rodados y el dedo, ocasionando una herida en el pulgar de la mano derecha, cabe resaltar que el trabajador usaba los guantes, como elemento de protección personal.</t>
  </si>
  <si>
    <t>Durante el mes de marzo no se presentaron accidentes laborales.</t>
  </si>
  <si>
    <t>Durante el mes de abril no se presentaron accidentes laborales.</t>
  </si>
  <si>
    <t>El día 27 de mayo de 2020 se presento un accidente de trabajo durante el desarrollo de actividades en un frente de obra, donde un trabajador oficial realizaba el acceso a un vehículo tipo furgón el cual golpea su rodilla izquierda generando dolor y hematoma, ocasionándole dos días de incapacidad.</t>
  </si>
  <si>
    <t>El 24 de junio 2020 Durante las actividades de seguimiento y control la profesional se dirige al área de tanques de almacenamiento de agua de la sede y se tropezó generando caída distinto nivel recibiendo el impacto sobre el costado izquierdo del cuerpo lastimándose mano izquierda y dedos con raspaduras, lo cual no le ocasiono incapacidad laboral, únicamente terapias para su recuperación.</t>
  </si>
  <si>
    <t>Para el mes de Julio no se presentaron accidentes de trabajo en la UAERMV</t>
  </si>
  <si>
    <t>Para el mes de Agosto no se presentaron accidentes de trabajo en la UAERMV</t>
  </si>
  <si>
    <t>Para el mes de septiembre no se presentaron accidentes de trabajo en la UAERMV</t>
  </si>
  <si>
    <t>Para el mes de octubre no se presentaron accidentes de trabajo en la UAERMV</t>
  </si>
  <si>
    <t>4 de noviembre 2020 El funcionario afirma que durante sus actividades diarias como abogado de la entidad y realizando trabajo en casa (elaboración de contratos, minutas y temas administrativos), presenta dolor en su espalda y en sus piernas afirmando que es debido a la postura sostiene con respecto al computador portátil que usa.
se remite para su evaluación del origen, Situaciòn que presenta incapacidad por dos dias.</t>
  </si>
  <si>
    <t>Para el mes de diciembre no se presentaron accidentes de trabajo en la UAERMV</t>
  </si>
  <si>
    <t>Para la vigencia anterior no se estaba midiendo este indicador en el periodo de enero.</t>
  </si>
  <si>
    <t>1. Se solicita el retiro del tablero que se encuentra suelto.
2. Se verifican otras condiciones en la sala de juntas que sean de riesgo.
3. Se informa al personal de la identificación de peligros en áreas de trabajo.</t>
  </si>
  <si>
    <t>Para la vigencia anterior no se estaba midiendo este indicador en el periodo de febrero.</t>
  </si>
  <si>
    <t>1.	Jornada de orden aseo y limpieza en la zona
2.	Realizar jornada de identificación clasificación y señalización de materiales
3.	Realizar inspección a cómo se desarrolla la actividad</t>
  </si>
  <si>
    <t>Para la vigencia anterior no se estaba midiendo este indicador en el periodo de marzo</t>
  </si>
  <si>
    <t>No se presentó Accidentes de Trabajo durante el mes de marzo</t>
  </si>
  <si>
    <t>Para la vigencia anterior no se estaba midiendo este indicador en el periodo de abril</t>
  </si>
  <si>
    <t>No se presentó Accidentes de Trabajo durante el mes de abril</t>
  </si>
  <si>
    <t>Para la vigencia anterior no se estaba midiendo este indicador en el periodo de mayo</t>
  </si>
  <si>
    <t>1. Divulgación de Lección Aprendida.
2. Charla de Auto cuidado e identificación de Peligros.</t>
  </si>
  <si>
    <t>Para la vigencia anterior no se estaba midiendo este indicador en el periodo de Junio</t>
  </si>
  <si>
    <t>1. Se recomienda realizar ajuste de la superficie de acceso al tanque de almacenamiento de agua.
2.Se recomienda realizar a extensión de la llave de suministro de agua a través de los mecanismos disponibles.
3. Se recomienda la reubicación del almacenamiento de agua.
4. Divulgar a todos los colaboradores la forma de realizar una subida y descenso seguro a la recolección de agua.</t>
  </si>
  <si>
    <t>Para la vigencia anterior no se estaba midiendo este indicador en el periodo de Julio</t>
  </si>
  <si>
    <t>No se presentó Accidentes de Trabajo durante el mes de julio.</t>
  </si>
  <si>
    <t>Para la vigencia anterior no se estaba midiendo este indicador en el periodo de agosto</t>
  </si>
  <si>
    <t>No se presentó Accidentes de Trabajo durante el mes de agosto.</t>
  </si>
  <si>
    <t>En la vigencia anterior en el mes de septiembre es presento 1 día de incapacidad relacionada con accidente de trabajo.</t>
  </si>
  <si>
    <t>No se presentó Accidentes de Trabajo durante el mes de septiembre.</t>
  </si>
  <si>
    <t>En la vigencia anterior en el mes de octubre se presentaron 2  accidentes de trabajo.</t>
  </si>
  <si>
    <t>No se presentó Accidentes de Trabajo durante el mes de octubre.</t>
  </si>
  <si>
    <t>En la vigencia anterior en el mes de noviembre se presentó un accidente de trabajo en la sede de Producción)</t>
  </si>
  <si>
    <t>1. Analizar, definir y aplicar condiciones adecuadas para el trabajo administrativo desde casa.
2.  Aplicación política de Teletrabajo determinada por el MinTrabajo</t>
  </si>
  <si>
    <t>En la vigencia anterior en el mes de diciembre se presentó un accidente en el almacén en esta vigencia 0 accidentes en el mismo periodo.</t>
  </si>
  <si>
    <t>No se presentó Accidentes de Trabajo durante el mes de diciembre</t>
  </si>
  <si>
    <t>PROPORCION DE ACCIDENTES DE TRABAJO MORTALES EN EL AÑO</t>
  </si>
  <si>
    <t>GTHU-IND-002</t>
  </si>
  <si>
    <t>Mantener en 0% la proporción de accidentes de trabajo mortales en el año.</t>
  </si>
  <si>
    <t xml:space="preserve"> Medir el número de accidentes mortales durante el año, con la finalidad que este indicador siempre sea 0.</t>
  </si>
  <si>
    <t>Este indicador mide el número de accidentes de trabajo mortales que se presentaron en el año.
Su interpretación es: En el año el X % de accidentes de trabajo fueron mortales.</t>
  </si>
  <si>
    <t>(Número de accidentes de trabajo mortales que se presentaron en el año / Total de accidentes de trabajo que se presentaron en el año) * 100</t>
  </si>
  <si>
    <t>Número de accidentes de trabajo mortales que se presentaron en el año</t>
  </si>
  <si>
    <t>Total de accidentes de trabajo que se presentaron en el año</t>
  </si>
  <si>
    <t>Semestre I</t>
  </si>
  <si>
    <t>Durante el primer semestre de 2020 se han presentado 4 accidentes de trabajo (2 Trabajadores Oficiales y 2 Contratistas).</t>
  </si>
  <si>
    <t>Semestre II</t>
  </si>
  <si>
    <t>Durante el Segundo semestre de 2020 se han presentado: 1 accidente de trabajo (1 Funcionario Público y 0 Contratistas).</t>
  </si>
  <si>
    <t>Para la vigencia anterior no se estaba midiendo este indicador en el primer semestre 2019.</t>
  </si>
  <si>
    <t>Mantener el cumplimiento de procedimientos de seguridad y autocuidado.</t>
  </si>
  <si>
    <t xml:space="preserve">
Con relación a la vigencia anterior durante el segundo semestre se mantuvo en 0 en cero (0) este indicador.</t>
  </si>
  <si>
    <t xml:space="preserve">EJECUTAR AL 100% EL PLAN INSTITUCIONAL DE FORMACIÓN Y  CAPACITACIÓN </t>
  </si>
  <si>
    <t>Plan Institucional de Formación y Capactación-PIFC</t>
  </si>
  <si>
    <t xml:space="preserve">No. De actividades del plan programadas para el periodo </t>
  </si>
  <si>
    <t>Con relación al Plan Institucional de Formación y Capacitación - PIFC en el mes de febrero se adelantaron por parte del proceso de Gestión Contractual socialización del Manual de Supervisión al proceso de Gestión Financiera y a integrantes de la Subdirección de Producción e Intervención - SPI. Sobre el programa de bilingüismo se está realizando tramite de cotizaciones y su ejecución estaría sujeta a la normalización de la cuarentena que se está cumpliendo, se espera adelantar su ejecución a partir del segundo trimestre de 2020; sobre retención en la fuente se adelantó en el mes de febrero una capacitación a través de la función pública sobre recalcular el porcentaje de retención en la fuente para el personal del área de financiera y secretaria general; La actividad sobre capacitación de reforma tributaria quedaría pendiente para desarrollar durante el segundo trimestre de 2020. Sobre el cumplimiento de estas actividades se alcanzó una ejecución del 50%.</t>
  </si>
  <si>
    <t>Durante el segundo trimestre se adelantaron las siguientes actividades relacionadas con el Plan de Formación y Capacitación: *Estrategias de Gestión del conocimiento. Se adelantaron sesiones virtuales para apropiar el manejo de las herramientas que se encuentran disponibles a través de office 365 como los son Teams, PLaner, entre otros, de la misma forma el proceso de Gestión Documental realizo sesiones donde están indicando las herramientas para el manejo documental desde el trabajo en casa como es el caso de la firma electrónica. *Actualización en Contabilidad Pública: A través de oferta del consejo de Bogotá se adelantó a invitación a dos servidoras públicas del área de Financiera a la inscripción de Diplomado de NICSP el cual inicio en el mes de abril a través de la universidad EAN. * Programa de Bilingüismo: se ha venido adelantando el tramite contractual finalizando el tercer trimestre se encuentra en fase de formalización para inicio de su ejecución a través del contrato 403 de 2020.  * Supervisión de Contratos: Con relación a la actividad de supervisión de contratos se adelantó trámite de inscripción al curso de Supervisión de Contratos Estatales que ofrece la Secretaria General de la Alcaldía Mayor de Bogotá a través de la dirección Distrital de Desarrollo institucional – Subdirección Técnica * Gestión de reuniones eficaces: se adelantó la actividad “Programa trabajadores efectivos en casa”, con el acompañamiento de AXA Colpatria, con tres sesiones realizadas a través de la herramienta TEAMS. * Impuestos distritales: se adelantó la solicitud por medio de correo electrónico con la Secretaria de Hacienda y no se ha recibido respuesta a la fecha, si no se recibe respuesta por hacienda se está adelantando cotizaciones diferentes instituciones de educación superior. *Riesgos Contractuales: no se alcanzó a desarrollar en el mes de junio debido a que no se encontró respuesta por parte de la EAN, se espera para el mes de julio adelantar cotización a diferentes instituciones de educación superior, para empezar los antes posible a ejecutar esta actividad. * Capacitación en Gestión de Talento Humano: no se alcanzó a ejecutar durante el mes de junio se adelantó el trámite de solicitud de cotizaciones, la cual de espera iniciar la actividad durante el mes de julio con la Universidad del Rosario, para los profesionales del proceso de Gestión de Talento Humano. * Inducción y reinducción: se adelantó la actividad de inducción y reinducción en materia de Control Disciplinario a través de la herramienta TEAMS. *Gestión de Proyectos. Se adelantaron charlas sobre el tema con el acompañamiento del proceso d Estrategia y Gobierno de TI. * Curso de Microsoft Excel: Se adelanto charla sobre el tema con el acompañamiento del proceso d Estrategia y Gobierno de TI. Sobre el cumplimiento de estas actividades se alcanzó una ejecución del 78%.</t>
  </si>
  <si>
    <t>Con relación a la ejecución del cronograma de actividades del Plan Anual de Formación y Capacitación durante el tercer trimestre se adelantaron las siguientes actividades: Inicio el Programa de Bilingüismo, en el mes de agosto inicio la actividad “Estadística paramétrica y análisis de datos.”: según lo dispuesto en la resolución número 269 del 19 de agosto de 2020, “DIPLOMADO EN MÉTODOS ESTADÍSTICOS PARA EL ANÁLISIS DE DATOS” para la vigencia 2020, ofertado por la UNIVERSIDAD SERGIO ARBOLEDA; con relación a la actividad “Transición de Ley 734 de 2002 a 1952 de 2019” Se está desarrollando un curso con el servicio Civil, que está tomando la Profesional Especializada de CODI. (1 mes); en el mes de septiembre se adelantaron las siguientes actividades: Capacitación en Gestión de Talento Humano: Se está adelantando el curso que inicio el 24 de agosto con Departamento Administrativo del servicio Civil, Diplomado en Normatividad Laboral y seguridad Social en la Universidad del Rosario (resolución 242 y 262 de 2020) y curso corto de liquidación de Nomina y Prestaciones Sociales a través del Operador Mi Planilla.
Con relación a las actividades: Redacción, Impuestos Distritales, Reforma tributaria, Capacitación en manejo de Caja menor, Contratos en convenios interadministrativos y Riesgos contractuales Actualización en técnicas de aplicación de asfaltos (Trabajadores Oficiales), Producción de concreto con planta dosificadora y Ensayos de Laboratorio de suelos, asfaltos y mezclas asfálticas. Con relación a la dificultad de las ofertas educativas disponibles se está adelantando el trámite para realizarlo por medio del apoyo del proceso de contratación.
En el mes de septiembre se envió correo de invitación de oferta veeduría distrital segundo semestre 2020: Transparencia y acceso a la información pública, Servicio a la Ciudadanía y Contratación Estatal.
El cuarto trimestre tiene programada 15 actividades de las cuales se han adelantado 6 tendiendo un avance de 40% para el trimestre todo esto esta relacionado con la dificultad en la consecución de ofertas y plazas por parte de las instituciones educativas.</t>
  </si>
  <si>
    <t>Con relación a la ejecución de Plan de Formación y Capacitación durante el cuarto trimestre se adelantó: en el mes de octubre: Bilingüismo (se remitió la versión 9 que contiene el seguimiento de los servidores públicos inscritos); se remitió finalizando el mes de octubre la invitación a la inscripción a curso ofertado por la ESAP, sobre Derechos Humanos y Liderazgo para la paz; en el mes de noviembre se realizó: se recibió solicitud de comunicación de interés de solicitud de inscripción Curso Objetivos de Desarrollo Sostenibles Ofertado por la ESAP, de parte de Gerente de GASA, José Fernando Franco; Sobre las temáticas  Manejo de Garantías y seguros en contratación, Contratos y convenios interadministrativos y Riesgos Contractuales, se realizó la comunicación desde el correo de talento humano realizando la oferta de “cursos virtuales en formación Veeduría Distrital” 30 sep. 2020, Contratación estatal; sobre las actividades Normas internacionales para el ejercicio profesional de auditoría interna y Elaboración y redacción efectiva de informes de control interno, se remitió a través de correo institucional en el mes de noviembre, realizando la socialización del link para la: inscripción Diplomado Control Interno, ofertado por la ESAP; en el mes de diciembre : Actividad Inducción y reinducción una primera sesión de inducción a los servidores públicos de la UAERMV, según comunicación del profesional Universitario de Talento Humano, se espera adelantar la segunda sesión en el mes de febrero de 2021,con relación a las actividades que no se lograron adelantar con relación a este plan por motivos ocasionados a la dificultad de consecución de oferta oportunamente se realizó la suscripción del contrato 650 de 2020 con un plazo de cuatro meses que tiene por objeto “Contratar servicios de Capacitación de Conformidad con el PIFC de la vigencia 2020. " los cuales según ficha técnica contiene: Cursos sobre Actualización en liquidación de salarios y prestaciones sociales, actualización tributaria y Diplomado en Tecnología de concreto y cemento quedando el plan con una ejecución a corte de diciembre de 2020 del 70% (23 de 32 actividades). 
Las actividades que quedaron sin realizar de los trimestres anteriores: Redacción, Capacitación en SECOP, Capacitación en manejo de caja menor, Capacitación en uso del Software Project, las demás como Planeación Estratégica se solicitara apoyo para que se desarrolle a través del OAP, y las actividades: Impuestos distritales, Reforma tributaria, Actualización en técnicas de aplicación de asfaltos (Trabajadores Oficiales), Producción de concreto con planta dosificadora, Ensayos de Laboratorio de suelos, asfaltos y mezclas asfálticas quedarían dentro del desarrollo del contrato de diciembre No. 650 de 2020 con un plazo de ejecución de (4) meses.</t>
  </si>
  <si>
    <t>1 Trimestre</t>
  </si>
  <si>
    <t>Con relación a la vigencia anterior es positiva la ejecución a pesar de por temas externos no lograr el cumplimiento del 100%.</t>
  </si>
  <si>
    <t>Se espera adelantar las actividades pendientes una vez se normalicen las actividades presenciales en la entidad.</t>
  </si>
  <si>
    <t>2 Trimestre</t>
  </si>
  <si>
    <t>Con relación a la vigencia anterior se es negativa debido a que algunas actividades no se han podido desarrollar con ocasión a la situación actual ocasionada por la cuarentena obligatoria.</t>
  </si>
  <si>
    <t xml:space="preserve">
Se están adelantando actividades y ajustándolas a la realidad en espera de cumplir oportunamente las actividades planeadas.</t>
  </si>
  <si>
    <t>3 Trimestre</t>
  </si>
  <si>
    <t>Con relación a la vigencia anterior se es negativa debido a una diferencia en contra del 10%, debido a que la gran mayoría de actividades no se han podido desarrollar con ocasión a la situación actual ocasionada por la cuarentena obligatoria lo cual ha afectado la consecución de ofertas educativas.</t>
  </si>
  <si>
    <t>Contemplar estas estadísticas en la programación anticipada de las actividades a incluir en los planes.</t>
  </si>
  <si>
    <t>4 Trimestre</t>
  </si>
  <si>
    <t>Con relación a la vigencia anterior se es negativa debido a que algunas actividades no se han podido desarrollar con ocasión a la situación actual ocasionada por la cuarentena obligatoria, las cuales se esperan culminar durante los primeros cuatro meses de 2021.</t>
  </si>
  <si>
    <t xml:space="preserve">EJECUTAR AL 100% EL PLAN DE SEGURIDAD Y SALUD EN EL TRABAJO </t>
  </si>
  <si>
    <t>Plan de Seguridad y Salud en el Trabajo</t>
  </si>
  <si>
    <t>Con relación a la ejecución de las actividades programadas en el Plan Anual de Seguridad y Salud en el Trabajo – PASST, se adelantaron las siguientes actividades: 
Se realizan fichas técnicas y los estudio previos para la adquisición de EPP y agua potable; se realizó el trámite mensual para el pago de la seguridad social de los contratistas con riesgo alto, se adelantaron reuniones del COPASST sede administrativa, se adelantó la actualización de las Políticas de SG-SST y Alcohol y Drogas; Se adelanto la formalización de Plan Institucional de Formación y Capacitación – PIFC; revisión y actualización de los objetivos se SG-ST; se formuló el Plan Anual de Seguridad y Salud en el Trabajo – PASST; Se adelanto el trámite para inicio de exámenes médicos a los servidores públicos de la entidad, se adelantaron actividades de seguimiento a los accidentes de trabajo y a los indicadores relacionados con el SG-SST, se adelantaron actividades relacionadas con inspecciones de maquinaria y equipos de la entidad, se adelantaron actividades de inducción de ingreso al personal que visita las sedes producción  y operativa; se elaboró Circular No. 10  protocolo de prevención COVID-19; se adelantó el desarrollo de exámenes médicos a empleados públicos de la UAERMV, durante el mes de marzo, se adelantó proceso de adquisición y recarga de extintores.
Las actividades se cumplieron satisfactoriamente, se trató de adelantar algunas, teniendo en cuenta que no todas se alcanzaban a cumplir por la razón de la cuarentena nacional.</t>
  </si>
  <si>
    <t>Se actualiza cronograma de actividades del PASST durante la vigencia 2020 Por causa de la emergencia sanitaria por la pandemia del Coronavirus COVID-19, donde el Gobierno Nacional decretó el Estado de Emergencia Económica, Social y Ecológica en todo el Territorio Nacional mediante el Decreto 417 del 17 de marzo de 2020.  Como consecuencia de ello, se adoptó el aislamiento preventivo obligatorio de todas las personas habitantes en el Territorio Nacional.
El artículo 24 del Decreto 482 de 2020 establece la necesidad de definir un Protocolo de Bioseguridad, el cual ha sido expedido mediante la Circular Conjunta No. 0000003 del 8 de abril de 2020 proferida por el Ministerio de Salud y Protección Social, Ministerio de Trabajo y el Ministerio de Transporte y para las actividades de la Unidad Administrativa Especial de Rehabilitación y Mantenimiento Vial. 
De igual forma la necesidad de establecer un protocolo de bioseguridad se ratifica en la resolución 000666 de 2020, por medio de la cual se adopta el protocolo general de bioseguridad para todas las actividades económicas, sociales y sectores de la administración pública, contenida en un anexo técnico.
•	Se incluye las actividades de cumplimiento del Protocolo de Bioseguridad.
•	Se ajustan las actividades que requiere ser reprogramadas ya que no es posible realizar reuniones y capacitaciones de forma presencial.
Con relación a las actividades programadas para el segundo trimestre se adelantaron las siguientes actividades: Verificación de la ARL de todos los colaboradores afiliados corresponda la clase de riesgo, funcionamiento COPASST, Inducción SST de ingreso de personal que visita las sedes, elaboración del protocolo de bioseguridad, actualización de matriz de requisitos legales por parte de la ARL, se adelantó la formulación del programa de vigilancia epidemiológica – PVE la cual está pendiente por legalizarse en SISGESTIÓN, seguimiento a los accidente e incidentes de trabajo, análisis de los registros de enfermedades, que hacen parte de los indicadores del SG-SST, inspecciones de seguridad programadas.</t>
  </si>
  <si>
    <t xml:space="preserve">Se desarrollan la gran mayoría de actividades de manera virtual, las aprobaciones documentales y capacitaciones virtuales, así mismo se realiza el fortalecimiento del equipo de SG SST para el área Incluyendo profesionales a nivel de medicina preventiva y mediciones higiénicas para análisis de puestos de trabajo.
Se adelantaron actividades en cumplimiento del Plan anual de trabajo con el reporte de accidente de trabajo dado que en el trimestre no se presentaron lesiones en los colaboradores, así mismo se ejecutaron los indicadores de gestión y se actualizo la designación del responsable del SG SST de la UMV por parte del representante Legal.
Se realiza actualización del Protocolo de Bioseguridad en concordancia con el Decreto 749 del 28 de mayo del 2020 emitido por el Gobierno Nacional.
</t>
  </si>
  <si>
    <t xml:space="preserve">
Con relación al Plan Anual de Seguridad y Salud en el Trabajo -PASST durante el cuarto trimestre de la vigencia se adelantó mensualmente: Seguimiento y reporte de indicadores mensuales del Sistema de Gestión de Seguridad y Salud en el Trabajo SG-ST Actividades necesarias para el pago de seguridad social los primeros 5 días de cada mes para los contratistas catalogados en riesgo IV y Reunión de COPASST; revisión y actualización de documentación relacionada con el SG-SST, seguimiento a las acciones de mejora de la última auditoria ejecutada por la OCI en 2019.
En el mes de noviembre se adelantaron las siguientes actividades: Actividad de inducción para servidores públicos; Revisión y actualización del Normograma de Gestión de Talento Humano componente de SST; Actualización versión 3 del protocolo de bioseguridad adoptado en la entidad y en el mes de diciembre: El día 9 de diciembre se realizado la evaluación del SG SST de la entidad por parte de la ARL AXA COLPATRIA con un resultado del 75%. Con la Aplicación del Decreto 1072 del 2015. Se adelanto la actualización y aprobación del GTHU-S-PR-012-V1 Procedimiento para el Reporte de Actos y Condiciones Inseguras el cual fue socialización a través del correo institucional se revisó y actualizo la ficha de indicadores mensuales correspondientes al SG-SST.</t>
  </si>
  <si>
    <t>El avance de las actividades es favorable para esta vigencia debido a su cumplimiento del 100 %.</t>
  </si>
  <si>
    <t>Con relación a la vigencia anterior la desviación es desfavorable, pero esto tiene relación con la situación actual de pandemia que no permite realizar algunas actividades oportunamente.</t>
  </si>
  <si>
    <t>Se actualiza el PASST debido al aislamiento nacional por COVID 19</t>
  </si>
  <si>
    <t>EJECUTAR AL 100% EL PLAN DE BIENESTAR E INCENTIVOS</t>
  </si>
  <si>
    <t xml:space="preserve"> PLAN DE BIENESTAR E INCENTIVOS</t>
  </si>
  <si>
    <t>Con relación a plan de Bienestar e Incentivos durante el mes de febrero se adelantó la convocatoria para la actividad de equipos de trabajo, remitiéndose invitación a través de los correos institucionales de los Empleados Públicos, con relación a la actividad de evaluación del proyecto en el cronograma tuvo una imprecisión en la fecha, la cual es durante el mes de abril según lo dispuesto en el número 7.2.2.4 Inscripción y proceso de los equipos de trabajo, actividad que se espera realizar durante el segundo trimestre de 2020; Sobre la actividad de mejores funcionarios aún no se ha definido este tema en tanto que hay recursos  frente a las evaluaciones de algunos funcionarios. Una vez se hayan surtido estos podría definirse el mejor funcionario. Esto teniendo en cuenta que aún hay un consolidado en firme al respecto.
Con relación al avance de las actividades se logro cumplir el 50 % de las mismas se espera durante el segundo trimestre cumplir las actividades pendientes una vez se normalice la situación del país.</t>
  </si>
  <si>
    <t>Con relación al plan de Bienestar e Incentivos se adelantó sobre: * Actividades culturales por medio de la campaña realizada a través de los correos institucionales promoviéndose la programación ofrecida por medio de la caja de compensación compensar. * Dia de genero esta se realizó con una actividad por medio de compensar en el mes de marzo, se anexa evidencia fotográfica de la actividad. * Evaluación del Proyecto: Se adelanto la citación en el mes de mayo a la actividad de evaluación y sesiones de retroalimentación en el mes de junio con los equipos que se postularon. * Cumpleaños de bienestar: la actividad se encuentra pendiente debido a que la realización del contrato con la Entidad Compensar se encuentra en el proceso contractual.</t>
  </si>
  <si>
    <t xml:space="preserve">Con relación al avance de la ejecución del cronograma de actividades del Plan Anual de Estímulos e Incentivos inicio con retraso debido al tiempo de la tramitología con relación a la elaboración del contrato, durante el mes de junio se adelantaron acciones relacionadas con la socialización a través de los correos institucionales de las actividades virtuales ofrecidas por la caja de compensación familiar Compensar, en el mes de agosto se adelantó:  Sobre la actividad de Manejo de Estrés se realizó la siguiente actividad en el mes de Agosto: Taller de Mándalas 28 de agosto de 2020 y con relación a la actividad “Bonos de cumpleaños “se adelantó el trámite de cargue de bono al bolsillo de víveres a corte de septiembre; en el mes de septiembre se realizó la actividad del día de la familia con el desarrollo de un bingo y envió de un detalle a cada servidor público a su lugar de residencia; sobre la actividad de mejores funcionarios se adelantó la votación de las mejores funciones a través de una encuesta virtual. (se evidencia los resultados finales de la votación, acto administrativo resolución 295 de septiembre 2020, a los ganadores se les cargara un bono en su bolsillo virtual); Con relación a la actividad de cumpleaños de bienestar se adelantó el tramite a corte de septiembre de 2020.
Para el tercer trimestre se tenían programadas 7 actividades de las cuales se desarrollaron 5 tendiendo un avance del 71%, quedando pendiente una actividad de fortalecimiento habilidades blandas, programa de prepensionados, las cuales se esperan realizar entre los meses de octubre o noviembre. </t>
  </si>
  <si>
    <t>Con relación a la ejecución de las actividades del Plan Anual de estímulos e Incentivos, durante el cuarto trimestre de 2020 se adelantaron las siguientes actividades: en octubre se adelantó: La actividad de vacaciones recreativas y Fomento de la Actividad Física por medio de la caja de compensación Compensar y con relación a la actividad de ferias institucionales: se adelantó la feria de servicios de la caja de compensaron compensar, donde se ofreció todo lo relacionado con: recreación, turismo, vivienda, subsidio y crédito entre otros; Con relación a la actividad de Halloween a través de compensar se adelantó la difusión de actividad por medio de compensar para los hijos de los servidores públicos de la entidad el día 31 de octubre a las 9:00 am “Cocina en Familia” ; En noviembre: Actividades Culturales (se adelantó por medio de la caja de compensación familiar con la actividad: Clases de Baile en vivo; Bonos Navideños esta actividad se adelantó por medio de la caja de compensación familiar), dentro de la ejecución contrato con el cargue de bonos víveres empleados; Cumpleaños de bienestar: se adelantó por medio de la caja de compensación familiar, dentro de la ejecución contrato con el cargue de bonos cumpleaños; Reconocimientos: esta actividad se adelantó en la actividad del día de la familia, con un video del director general donde entrega los reconocimientos a más de 20 de trabajo en la entidad; Vacaciones Recreativas: Esta actividad incluyo en el cronograma en dos momentos, debido a que se pensó inicialmente realizar una actividad para empleados públicos y otra para trabajadores oficiales, pero finalmente se realizó en un solo momento y en diciembre se realizó: Cierre de Gestión (Con relación a esta actividad se realizó con un Bingo para todos los colaboradores de la entidad, para el caso de todos los servidores Públicos se realizó él envió de una ancheta a su lugar de residencia, adicionalmente se realizó un torneo de bolos para servidores públicos) ; sobre la actividad Evaluación final del Proyecto de equipos de trabajo (Con relación a esta se adelantó la evaluación final de equipos de trabajo sobre la cual se emitió la resolución número: 433 de 02 de diciembre de 2020, por la cual se designan los mejores equipos de trabajo, se asignan incentivos pecuniarios y no pecuniarios a los miembros de los equipos de trabajo y se ordena su pago en el marco del Plan anual de Estímulos e Incentivo de la UAERMV.</t>
  </si>
  <si>
    <t>El incumplimiento de la meta programada correspondió a los recursos interpuestos frente a las evaluaciones de algunos funcionarios.</t>
  </si>
  <si>
    <t>Con relación a la vigencia anterior la desviación es desfavorable, el  no cumplimiento al 100 % correspondió a tiempo de tramitología con relación al contrato de bienestar con Compensar.</t>
  </si>
  <si>
    <t>Con relación a la vigencia anterior la desviación es desfavorable, el no cumplimiento al 100 % correspondió a tiempo al no alcanzar a desarrollas dos actividades.</t>
  </si>
  <si>
    <t>Con relación a la vigencia anterior, es favorable ya que se realizaron la actividades pendientes dentro del trimestre.</t>
  </si>
  <si>
    <t>Este indicador mide el número de veces que ocurre un accidente de trabajo en el mes.
Su interpretación es: Por cada cien (100) trabajadores que laboraron en el mes se presentaron X accidentes de trabajo.</t>
  </si>
  <si>
    <t>MENSUAL</t>
  </si>
  <si>
    <t>Durante el mes de enero de enero se presentó un accidente de trabajo en las instalaciones de la sede administrativa piso 7, donde una contratista del área de Gestión documental durante el desarrollo de sus actividades sufre la caída de un tablero en su rostro, ocasionándole 8 días de incapacidad.</t>
  </si>
  <si>
    <t>Para el mes de marzo no se presentaron accidentes de trabajo en la UAERMV, teniendo en cuenta que en este mes el tiempo de exposición del personal trabajador fue menor debido a la contingencia presentada por el COVID-19 lo cual favoreció este resultado.</t>
  </si>
  <si>
    <t>Para el mes de abril no se presentaron accidentes de trabajo en la UAERMV, teniendo en cuenta que en este mes el tiempo de exposición del personal trabajador fue menor debido a la contingencia presentada por el COVID-19 lo cual favoreció este resultado.</t>
  </si>
  <si>
    <t>4 de noviembre 2020 El funcionario afirma que durante sus actividades diarias como abogado de la entidad y realizando trabajo en casa (elaboración de contratos, minutas y temas administrativos), presenta dolor en su espalda y en sus piernas afirmando que es debido a la postura sostiene con respecto al computador portátil que usa.
se remite para su evaluación del origen.</t>
  </si>
  <si>
    <t>Para el mes de diciembre de 2020 no se presentaron accidentes de trabajo en la UAERMV.</t>
  </si>
  <si>
    <t>1. Se solicita el retiro del tablero que se encuentra suelto.
2. Se verifica otras condiciones en la sala de juntas que sean de riesgo.
3. Se informa al personal de la identificación de peligros en áreas de trabajo.</t>
  </si>
  <si>
    <t>Con relación a la vigencia anterior no se presentaron accidentes de trabajo durante el mes de febrero con relación a esta vigencia hubo un incremento de 0,30% ya que en esta vigencia para el mismo periodo se presento un accidente de trabajo.</t>
  </si>
  <si>
    <t>Con relación a la vigencia anterior en esta si se presento un accidente laboral , en esta  es favorable el resultado, además el tiempo de exposición fue menor debido a la contingencia presentada por el COVID-19 lo cual favoreció este resultado.</t>
  </si>
  <si>
    <t>El resultado es favorable debido a que el tiempo de exposición fue menor debido a la contingencia presentada por el COVID-19 lo cual favoreció este resultado.</t>
  </si>
  <si>
    <t>Con relación a la vigencia anterior 2019, este indicador se media de forma trimestral. Con relación al mes anterior abril 2020 no se presentaron accidentes de trabajo, lo cual es desfavorable ya que aumento el indicador en un 0,20%.</t>
  </si>
  <si>
    <t xml:space="preserve">Con relacion a la vigencia anterior 2019 se presento incremento por un accidente presentado el 26 de junio 2020 </t>
  </si>
  <si>
    <t xml:space="preserve">Con relación a la vigencia anterior 2019, este indicador se media de forma trimestral. </t>
  </si>
  <si>
    <t>Con relación a la vigencia anterior 2019, este indicador se media con una fórmula de cálculo diferente, durante el trimestre de 2019 se presento un accidente de trabajo.</t>
  </si>
  <si>
    <t>Con relación a la vigencia anterior 2019, este indicador se media con una fórmula de cálculo diferente, durante el trimestre de 2019 se presento dos accidente de trabajo.</t>
  </si>
  <si>
    <t>Con relación a la vigencia anterior 2019, este indicador se media con una fórmula de cálculo diferente, durante el mes de noviembre  de 2019 se presento un accidente de trabajo en la sede de producción.</t>
  </si>
  <si>
    <t>Con relación a la vigencia anterior 2019, este indicador se media con una fórmula de cálculo diferente, durante el mes de diciembre  de 2019 se presento un accidente de trabajo en el almacén.</t>
  </si>
  <si>
    <t>PREVALENCIA DE LA ENFERMEDAD LABORAL</t>
  </si>
  <si>
    <t>GTHU-IND-007</t>
  </si>
  <si>
    <t>Mantener la prevalencia de enfermedades laborales en la UAERMV, en una constante menor o igual a 1000</t>
  </si>
  <si>
    <t>Medir el número de casos de enfermedad laboral presentes en un periodo de tiempo.</t>
  </si>
  <si>
    <t>Este indicador mide el número de casos de enfermedad laboral presentes en una población en un periodo de tiempo.
Su interpretación es: Por cada 100.000 trabajadores existen X casos de enfermedad laboral en el periodo Z.</t>
  </si>
  <si>
    <t>CONSTANTE</t>
  </si>
  <si>
    <t>(Número de casos nuevos y antiguos de enfermedad laboral en el periodo Z / Promedio de trabajadores en el periodo Z) * 100.000</t>
  </si>
  <si>
    <t>Número de casos nuevos y antiguos de enfermedad laboral en el periodo Z</t>
  </si>
  <si>
    <t>Promedio de trabajadores en el periodo Z</t>
  </si>
  <si>
    <t>Mantener el seguimiento de los colaboradores y cumplimiento de estandares de seguridad para prevencion de enfermedades de origen laboral.</t>
  </si>
  <si>
    <t>Con relación a la vigencia anterior el indicador no tuvo variación representativa</t>
  </si>
  <si>
    <t>Durante el primer semestre del año 2020 no se presentaron casos nuevos por enfermedad de origen laboral, sigue prevaleciendo un caso antiguo que es el que se viene reportando en este indicador.</t>
  </si>
  <si>
    <t>Durante el segundo semestre del año 2020 no se presentaron casos nuevos por enfermedad de origen laboral, sigue prevaleciendo un caso antiguo que es el que se viene reportando en este indicador.</t>
  </si>
  <si>
    <t>INCIDENCIA DE LA ENFERMEDAD LABORAL</t>
  </si>
  <si>
    <t>GTHU-IND-008</t>
  </si>
  <si>
    <t>Mantener en una constante igual a 0 la presencia de nuevos casos de enfermedad laboral en la UAERMV.</t>
  </si>
  <si>
    <t>Medir el número de casos de enfermedad laboral presentes en la UAERMV en un periodo de tiempo.</t>
  </si>
  <si>
    <t>Este indicador mide el número de casos de enfermedad laboral presentes en una población en un periodo de tiempo.
Su interpretación es: Por cada 100.000 trabajadores existen X casos nuevos de enfermedad laboral en el periodo Z.</t>
  </si>
  <si>
    <t>(Número de casos nuevos de enfermedad laboral en el periodo Z / Promedio de trabajadores en el periodo Z) * 100.000</t>
  </si>
  <si>
    <t>Número de casos nuevos de enfermedad laboral en el periodo Z</t>
  </si>
  <si>
    <t>Durante el primer semestre del año 2020 No se presentaron casos nuevos por enfermedad de origen laboral.</t>
  </si>
  <si>
    <t>Durante el segundo semestre del año 2020 No se presentaron casos nuevos por enfermedad de origen laboral.</t>
  </si>
  <si>
    <t>Con relacion a la vigencia anterior se encuentra igual esta medicion</t>
  </si>
  <si>
    <t>n/a</t>
  </si>
  <si>
    <t>5;6%</t>
  </si>
  <si>
    <t>5;5%</t>
  </si>
  <si>
    <t xml:space="preserve">Número de días de ausencia por incapacidad laboral o común en el mes </t>
  </si>
  <si>
    <t xml:space="preserve"> Número de días de trabajo programados en el mes</t>
  </si>
  <si>
    <t>Durante el mes de enero de 2020 por motivo de incapacidad medica se presentaron en total 61 días de ausencia por enfermedad común.</t>
  </si>
  <si>
    <t>Durante el mes de febrero de 2020 por motivo de incapacidad medica se presentaron en total 152 días de ausencia a laboral tanto por enfermedad común como por enfermedad laboral.</t>
  </si>
  <si>
    <t>Durante el mes de marzo de 2020 por motivo de incapacidad medica se presentaron en total 72 días de ausencia a laboral tanto por enfermedad común como por enfermedad laboral.</t>
  </si>
  <si>
    <t>Durante el mes de abril de 2020 por motivo de incapacidad medica se presentaron en total 34 días de ausencia a laborar tanto por enfermedad común como por enfermedad laboral.</t>
  </si>
  <si>
    <t>Durante el mes de mayo de 2020 por motivo de incapacidad medica se presentaron en total 134 días de ausencia tanto por enfermedad común como por enfermedad laboral. El aumento del valor de la ausencia se evidencia por el aumento de los colaboradores que ya se les formalizo su contrato de prestación de servicios sumado a la planta de servidores públicos que pertenecen a la entidad.</t>
  </si>
  <si>
    <t>Durante el mes de junio de 2020 por motivo de incapacidad medica se presentaron en total 65 días de ausencia tanto por enfermedad común como por enfermedad laboral. La variación del numero de colaboradores no es constante debido al numero de contratistas que puede variar en su numero.</t>
  </si>
  <si>
    <t>Durante el mes de julio de 2020 por motivo de incapacidad medica se presentaron en total 6 días de ausencia tanto por enfermedad común como por enfermedad común, la variación del numero de colaboradores no es contante devino a los contratos de prestación de servicios.</t>
  </si>
  <si>
    <t>Durante el mes de agosto de 2020 por motivo de incapacidad medica se presentaron en total 13 días de ausencia por enfermedad común, por enfermedad Laboral no se tiene reporte de ausencia, la variación del número de colaboradores no es constante debido a los contratos de prestación de servicios.</t>
  </si>
  <si>
    <t xml:space="preserve">
Durante el mes de septiembre de 2020 por motivo de incapacidad medica se presentaron en total 44 días de ausencia por enfermedad común correspondiente a tres servidores públicos, por enfermedad Laboral no se tiene reporte de ausencia, la variación del número de colaboradores no es constante debido a los contratos de prestación de servicios.</t>
  </si>
  <si>
    <t>Durante el mes de octubre de 2020 por motivo de incapacidad medica se presentaron en total 91 días de ausencia por enfermedad común correspondiente a cinco servidores públicos, por enfermedad Laboral no se tiene reporte de ausencia, la variación del número de colaboradores no es constante debido a los contratos de prestación de servicios.</t>
  </si>
  <si>
    <t>Durante el mes de noviembre de 2020 por motivo de incapacidad medica se presentaron en total 65 días de ausencia por enfermedad común correspondiente a cinco servidores públicos, por enfermedad Laboral no se tiene reporte de ausencia, la variación del número de colaboradores no es constante debido a los contratos de prestación de servicios.</t>
  </si>
  <si>
    <t>Durante el mes de diciembre de 2020 por motivo de incapacidad medica se presentaron en total 40 días de ausencia por enfermedad común correspondiente a cinco servidores públicos, por enfermedad Laboral no se tiene reporte de ausencia, la variación del número de colaboradores no es constante debido a los contratos de prestación de servicios.</t>
  </si>
  <si>
    <t xml:space="preserve">Enero </t>
  </si>
  <si>
    <t>Por parte del proceso de Gestión de Talento humano – SST se continua con el seguimiento de los casos de enfermedad común.</t>
  </si>
  <si>
    <t>Para la vigencia anterior no se estaba midiendo este indicador en el periodo de marzo.</t>
  </si>
  <si>
    <t>Para la vigencia anterior no se estaba midiendo este indicador en el periodo de junio</t>
  </si>
  <si>
    <t>Para la vigencia anterior no se estaba midiendo este indicador en el periodo de julio</t>
  </si>
  <si>
    <t xml:space="preserve">
Con relación a la vigencia anterior se evidencia que disminución ya que en este periodo se presentaron 13 incapacidades con 71 días de ausentismo, relación que puede presentarse por la disminución de las actividades de forma presencial en la entidad.</t>
  </si>
  <si>
    <t>Con relación a la vigencia anterior se evidencia aumento ya que en este periodo se presentaron 28 días de ausentismo, relación que puede presentarse por complicaciones medicas especificas de cada colaborardor.</t>
  </si>
  <si>
    <t>0,,41%</t>
  </si>
  <si>
    <t>Con relación a la vigencia anterior (NOV 2019) se evidencia disminución ya que en ese periodo se presentaron 106 días de ausentismo, y en esta vigencia 65 días, relación que puede presentarse por complicaciones médicas específicas de cada colaborador.</t>
  </si>
  <si>
    <t>Con relación a la vigencia anterior (DIC 2019) se evidencia disminución ya que en ese periodo se presentaron 78 días de ausentismo, y en esta vigencia 40 días, relación que puede presentarse por complicaciones médicas específicas de cada colaborador.</t>
  </si>
  <si>
    <t>PROCESO DE GESTIÓN DE TALENTO HUMANO</t>
  </si>
  <si>
    <t>Nivel de Satisfacción Plan Formación y Capacitación – PIFC.</t>
  </si>
  <si>
    <t>GTHU-IND-010</t>
  </si>
  <si>
    <t>Mantener en una constante igual o superior a 4 puntos en la calificación del nivel de satisfacción de las actividades desarrolladas en el marco del Plan de Formación y Capacitación – PIFC.</t>
  </si>
  <si>
    <t>Este indicador tiene la finalidad de medir el nivel de satisfacción de los Servidores Públicos de la UAERMV frente a las actividades desarrolladas en el  Plan Formación y Capacitación – PIFC.</t>
  </si>
  <si>
    <t>El presente indicador mide la percepción de los Servidores Públicos de la UAERMV, sobre el nivel de satisfacción de las actividades desarrolladas en el marco del Plan Formación y Capacitación – PIFC. La importancia de esta medición corresponde a que servirá de insumo en la elaboración de los planes de vigencia futuras, fortaleciendo el proceso de mejora continua.</t>
  </si>
  <si>
    <t>septiembre de 2020</t>
  </si>
  <si>
    <t>PUNTOS</t>
  </si>
  <si>
    <t>Encuesta de satisfacción sobre la ejecución de las actividades desarrolladas en el marco del Plan de Formación y Capacitación – PIFC.</t>
  </si>
  <si>
    <t>Proceso de Gestion de Talento Humano - GTHU</t>
  </si>
  <si>
    <t>Secretaria General  - GTHU</t>
  </si>
  <si>
    <r>
      <rPr>
        <b/>
        <sz val="10"/>
        <rFont val="Arial"/>
        <family val="2"/>
      </rPr>
      <t>Para cada Actividad:</t>
    </r>
    <r>
      <rPr>
        <sz val="10"/>
        <rFont val="Arial"/>
        <family val="2"/>
      </rPr>
      <t xml:space="preserve">
</t>
    </r>
    <r>
      <rPr>
        <b/>
        <sz val="10"/>
        <rFont val="Arial"/>
        <family val="2"/>
      </rPr>
      <t>X</t>
    </r>
    <r>
      <rPr>
        <sz val="10"/>
        <rFont val="Arial"/>
        <family val="2"/>
      </rPr>
      <t xml:space="preserve">: Nivel de satisfacción de cada actividad  
</t>
    </r>
    <r>
      <rPr>
        <b/>
        <sz val="10"/>
        <rFont val="Arial"/>
        <family val="2"/>
      </rPr>
      <t>SR</t>
    </r>
    <r>
      <rPr>
        <sz val="10"/>
        <rFont val="Arial"/>
        <family val="2"/>
      </rPr>
      <t xml:space="preserve">: Sumatoria de respuestas en escala Likert (1=Muy insatisfecho, 2 = Insatisfecho, 3=Neutral, 4= Satisfecho y 5=Muy Satisfecho.)
</t>
    </r>
    <r>
      <rPr>
        <b/>
        <sz val="10"/>
        <rFont val="Arial"/>
        <family val="2"/>
      </rPr>
      <t>N:</t>
    </r>
    <r>
      <rPr>
        <sz val="10"/>
        <rFont val="Arial"/>
        <family val="2"/>
      </rPr>
      <t xml:space="preserve"> Número de Servidores Públicos que respondieron la encuesta.
Formula: (</t>
    </r>
    <r>
      <rPr>
        <b/>
        <sz val="10"/>
        <rFont val="Arial"/>
        <family val="2"/>
      </rPr>
      <t>X = SR/N</t>
    </r>
    <r>
      <rPr>
        <sz val="10"/>
        <rFont val="Arial"/>
        <family val="2"/>
      </rPr>
      <t xml:space="preserve">)
</t>
    </r>
    <r>
      <rPr>
        <b/>
        <sz val="10"/>
        <rFont val="Arial"/>
        <family val="2"/>
      </rPr>
      <t>* Formula para el indicador general :</t>
    </r>
    <r>
      <rPr>
        <sz val="10"/>
        <rFont val="Arial"/>
        <family val="2"/>
      </rPr>
      <t>_</t>
    </r>
    <r>
      <rPr>
        <u/>
        <sz val="10"/>
        <rFont val="Arial"/>
        <family val="2"/>
      </rPr>
      <t xml:space="preserve">(Sumatoria nivel satisfacción de todas las actividades </t>
    </r>
    <r>
      <rPr>
        <b/>
        <u/>
        <sz val="10"/>
        <rFont val="Arial"/>
        <family val="2"/>
      </rPr>
      <t xml:space="preserve">ΣX </t>
    </r>
    <r>
      <rPr>
        <u/>
        <sz val="10"/>
        <rFont val="Arial"/>
        <family val="2"/>
      </rPr>
      <t xml:space="preserve"> )</t>
    </r>
    <r>
      <rPr>
        <sz val="10"/>
        <rFont val="Arial"/>
        <family val="2"/>
      </rPr>
      <t xml:space="preserve">
                                           ( Número de actividades </t>
    </r>
    <r>
      <rPr>
        <b/>
        <sz val="10"/>
        <rFont val="Arial"/>
        <family val="2"/>
      </rPr>
      <t>N2</t>
    </r>
    <r>
      <rPr>
        <sz val="10"/>
        <rFont val="Arial"/>
        <family val="2"/>
      </rPr>
      <t>)</t>
    </r>
  </si>
  <si>
    <t>Σ</t>
  </si>
  <si>
    <t xml:space="preserve">     </t>
  </si>
  <si>
    <t>3.9</t>
  </si>
  <si>
    <t xml:space="preserve">Sumatoria nivel satisfacción de todas las actividades ΣX </t>
  </si>
  <si>
    <t>Número de actividades N2</t>
  </si>
  <si>
    <t>semestre II</t>
  </si>
  <si>
    <t>Con relación a plan de formación y capacitación se remitió la encuesta de satisfacción de las siguientes actividades: Diplomado normatividad laboral , programa bilingüismo, congreso derecho procesal, capacitación TEAMS, capacitación Excel , Curso contratación estatal, diplomado actualización en contaduría pública y Capacitación control disciplinario, se recibió el consolidado con la sumatoria del promedio de cada actividad siendo 32,03 sobre 8 las ocho actividades evaluadas obteniendo como resultado 4,00. Participantes en la encuesta 17.</t>
  </si>
  <si>
    <t>Este indicador no se estaba midiendo en la vigencia anterior</t>
  </si>
  <si>
    <t>El resultado se encontró en un rango de gestión apropiado.</t>
  </si>
  <si>
    <t>Nivel de Satisfacción Plan Anual de Estímulos e Incentivos.</t>
  </si>
  <si>
    <t>GTHU-IND-011</t>
  </si>
  <si>
    <t>Mantener en una constante igual o superior a 4 puntos en la calificación del nivel de satisfacción de las actividades desarrolladas en el marco del Plan Anual de Estímulos e Incentivos.</t>
  </si>
  <si>
    <t>Este indicador tiene la finalidad de medir el nivel de satisfacción de los Servidores Públicos de la UAERMV frente a las actividades desarrolladas en el Plan Anual de Estímulos e Incentivos.</t>
  </si>
  <si>
    <t>El presente indicador mide la percepción de los Servidores Públicos de la UAERMV, sobre el nivel de satisfacción de las actividades desarrolladas en el marco del Plan Anual de Estímulos e Incentivos. La importancia de esta medición corresponde a que servirá de insumo en la elaboración de los planes de vigencia futuras, fortaleciendo el proceso de mejora continua.</t>
  </si>
  <si>
    <t>Encuesta de satisfacción sobre la ejecución de las actividades desarrolladas en el marco del Plan Anual de Estímulos e Incentivos.</t>
  </si>
  <si>
    <r>
      <rPr>
        <b/>
        <sz val="10"/>
        <rFont val="Arial"/>
        <family val="2"/>
      </rPr>
      <t>Para cada Actividad:</t>
    </r>
    <r>
      <rPr>
        <sz val="10"/>
        <rFont val="Arial"/>
        <family val="2"/>
      </rPr>
      <t xml:space="preserve">
</t>
    </r>
    <r>
      <rPr>
        <b/>
        <sz val="10"/>
        <rFont val="Arial"/>
        <family val="2"/>
      </rPr>
      <t>X</t>
    </r>
    <r>
      <rPr>
        <sz val="10"/>
        <rFont val="Arial"/>
        <family val="2"/>
      </rPr>
      <t xml:space="preserve">: Nivel de satisfacción de cada actividad  
</t>
    </r>
    <r>
      <rPr>
        <b/>
        <sz val="10"/>
        <rFont val="Arial"/>
        <family val="2"/>
      </rPr>
      <t>SR</t>
    </r>
    <r>
      <rPr>
        <sz val="10"/>
        <rFont val="Arial"/>
        <family val="2"/>
      </rPr>
      <t xml:space="preserve">: Sumatoria de respuestas en escala Likert (1=Muy insatisfecho, 2 = Insatisfecho, 3=Neutral, 4= Satisfecho y 5=Muy Satisfecho.)
</t>
    </r>
    <r>
      <rPr>
        <b/>
        <sz val="10"/>
        <rFont val="Arial"/>
        <family val="2"/>
      </rPr>
      <t>N:</t>
    </r>
    <r>
      <rPr>
        <sz val="10"/>
        <rFont val="Arial"/>
        <family val="2"/>
      </rPr>
      <t xml:space="preserve"> Número de Servidores Públicos que respondieron la encuesta.
Formula: (</t>
    </r>
    <r>
      <rPr>
        <b/>
        <sz val="10"/>
        <rFont val="Arial"/>
        <family val="2"/>
      </rPr>
      <t>X = SR/N</t>
    </r>
    <r>
      <rPr>
        <sz val="10"/>
        <rFont val="Arial"/>
        <family val="2"/>
      </rPr>
      <t xml:space="preserve">)
</t>
    </r>
    <r>
      <rPr>
        <b/>
        <sz val="10"/>
        <rFont val="Arial"/>
        <family val="2"/>
      </rPr>
      <t>* Formula para el indicador general :</t>
    </r>
    <r>
      <rPr>
        <u/>
        <sz val="10"/>
        <rFont val="Arial"/>
        <family val="2"/>
      </rPr>
      <t xml:space="preserve">_(Sumatoria nivel satisfacción de todas las actividades  </t>
    </r>
    <r>
      <rPr>
        <b/>
        <u/>
        <sz val="10"/>
        <rFont val="Arial"/>
        <family val="2"/>
      </rPr>
      <t>ΣX</t>
    </r>
    <r>
      <rPr>
        <u/>
        <sz val="10"/>
        <rFont val="Arial"/>
        <family val="2"/>
      </rPr>
      <t xml:space="preserve"> )</t>
    </r>
    <r>
      <rPr>
        <sz val="10"/>
        <rFont val="Arial"/>
        <family val="2"/>
      </rPr>
      <t xml:space="preserve">
                                           ( Número de actividades </t>
    </r>
    <r>
      <rPr>
        <b/>
        <sz val="10"/>
        <rFont val="Arial"/>
        <family val="2"/>
      </rPr>
      <t>N2</t>
    </r>
    <r>
      <rPr>
        <sz val="10"/>
        <rFont val="Arial"/>
        <family val="2"/>
      </rPr>
      <t>)</t>
    </r>
  </si>
  <si>
    <t>Número de actividades  N2</t>
  </si>
  <si>
    <t>Con relación al Plan Anual de Estímulos o incentivos se remitió la encuesta de satisfacción de las siguientes actividades: día del género, Torneo de bolos, Dia de la familia, Manejo del estrés, Vacaciones recreativas, Cursos virtuales bailes y deportes y Cierre de gestión, se recibió el consolidado con la sumatoria del promedio de cada actividad siendo 33 sobre 7 las siete actividades evaluadas obteniendo como resultado 4,71. Participantes en la encuesta 17.</t>
  </si>
  <si>
    <t>Este indicador no se estaba midiendo la vigencia anterior.
El resultado se encontró en un rango de gestión apropiado.</t>
  </si>
  <si>
    <t xml:space="preserve">Acciones Correctivas Cerradas </t>
  </si>
  <si>
    <t>Acciones Correctivas Programadas</t>
  </si>
  <si>
    <t>Cuatrimestre 1 
(corte 30 abril)</t>
  </si>
  <si>
    <t>Cuatrimestre 2
 (corte 31 agosto)</t>
  </si>
  <si>
    <t>Cuatrimestre 3 
(corte 31 diciembre)</t>
  </si>
  <si>
    <r>
      <rPr>
        <b/>
        <sz val="9"/>
        <rFont val="Arial"/>
        <family val="2"/>
      </rPr>
      <t>Fecha de Actualización:</t>
    </r>
    <r>
      <rPr>
        <sz val="9"/>
        <rFont val="Arial"/>
        <family val="2"/>
      </rPr>
      <t xml:space="preserve"> </t>
    </r>
  </si>
  <si>
    <t>Planes de mejoramiento vigentes y evidencias aportadas por los procesos</t>
  </si>
  <si>
    <t>(# Acciones Correctivas Cerradas  por los procesos vigentes en el cuatrimestre/ # Acciones Correctivas Programadas para cumplir en el cuatrimestre) * 100</t>
  </si>
  <si>
    <t>PROCESO</t>
  </si>
  <si>
    <t>(# Acciones Correctivas Cerradas  por los procesos vigentes en el cuatrimestre</t>
  </si>
  <si>
    <t># Acciones Correctivas Programadas para cumplir en el cuatrimestre</t>
  </si>
  <si>
    <t>Cuatrimestre 1 (corte 30 abril)</t>
  </si>
  <si>
    <t>1. ACCIONES PROGRAMADAS PARA CUMPLIR: 27 acciones  en 6 procesos (DESI, PIV, IMVI, GREF, GTHU, GDOC).
1.1 ACCIONES PROGRAMADAS Y CERRADAS EN OCI: se cerraron 17 acciones (63%) en los 4 procesos:  DESI, PIV, IMVI, GTHU;  los 2 procesos restantes obtuvo 0% de ejecución (GREF y GDOC), no lograron el cierre en OCI con corte a abril 2020. 
1.2 ACCIONES PROGRAMADAS QUE SE VENCIERON DURANTE EL PERIODO: 10 (GREF:3 y GDOC: 7).
2. ACCIONES VENCIDAS DE PERIODOS ANTERIORES AL 31 DE DICIEMBRE DE 2019 CON SEGUIMIENTO EN OCI QUE NO APORTAN AL INDICADOR.  Al 31/12/2019 se registraban 25 acciones vencidas distribuidas en 9 procesos, así: FIN:2; SIT:4; THU:5; ABI:6; ACI:1; GDO:2; JUR:2; PESV:2; DESI:1
3. ACCIONES VENCIDAS CERRADAS EN PERIODO: se cerraron 4 acciones (16%) en los siguientes procesos:  SIT: 1; DESI: 1  y THU: 2. 
4. TOTAL DE ACCIONES VENCIDAS AL 30 DE ABRIL: 10 + 21 = 31
Al 30 de abril de 2020 se tienen 31 acciones vencidas distribuidas en 8 procesos, así: GSIT:3; GTHU:3; GFIN:2; GDO:9; JUR:2; APIC:1; GREF:9; PESV:2. 
NOTA: Las siglas a que se hace referencia identifican los procesos a los cuales se les realizó la auditoria interna en su momento.</t>
  </si>
  <si>
    <t>TOTALES</t>
  </si>
  <si>
    <t>Cuatrimestre 2 (corte 31 agosto)</t>
  </si>
  <si>
    <r>
      <rPr>
        <b/>
        <sz val="7"/>
        <rFont val="Arial"/>
        <family val="2"/>
      </rPr>
      <t>1. ACCIONES PROGRAMADAS PARA CUMPLIR</t>
    </r>
    <r>
      <rPr>
        <sz val="7"/>
        <rFont val="Arial"/>
        <family val="2"/>
      </rPr>
      <t xml:space="preserve">: 24 acciones  en 7 procesos (DESI, APIC, PIV, IMVI, GCON, GTHU, GDOC).
</t>
    </r>
    <r>
      <rPr>
        <b/>
        <sz val="7"/>
        <rFont val="Arial"/>
        <family val="2"/>
      </rPr>
      <t>1.1 ACCIONES PROGRAMADAS Y CERRADAS EN OC</t>
    </r>
    <r>
      <rPr>
        <sz val="7"/>
        <rFont val="Arial"/>
        <family val="2"/>
      </rPr>
      <t xml:space="preserve">I: se cerraron 19 acciones (79%) en los 5 procesos:  DESI, APIC. PIV, IMVI;  se obtuvo 100%, en los 3 procesos restantes obtuvo GTHU (67%), GDOC (50%) y GCON (60% ) de ejecución, no lograron el cierre total en OCI con corte a agosto 2020. 
</t>
    </r>
    <r>
      <rPr>
        <b/>
        <sz val="7"/>
        <rFont val="Arial"/>
        <family val="2"/>
      </rPr>
      <t xml:space="preserve">
1.2 ACCIONES PROGRAMADAS QUE SE VENCIERON DURANTE EL PERIODO</t>
    </r>
    <r>
      <rPr>
        <sz val="7"/>
        <rFont val="Arial"/>
        <family val="2"/>
      </rPr>
      <t xml:space="preserve">: 5 (GCON:2; GTHU:1 y GDOC: 2).
2. ACCIONES VENCIDAS DE PERIODOS ANTERIORES AL 30 DE ABRIL DE 2020 CON SEGUIMIENTO EN OCI QUE NO APORTAN AL INDICADOR.  Al 30/04/2020 se registraban 31 acciones vencidas distribuidas en 8 procesos, así: GSIT:3; GTHU:3; GFIN:2; GDO:9; JUR:2; APIC:1; GREF:9; PESV:2. 
</t>
    </r>
    <r>
      <rPr>
        <b/>
        <sz val="7"/>
        <rFont val="Arial"/>
        <family val="2"/>
      </rPr>
      <t>3. ACCIONES VENCIDAS CERRADAS EN PERIODO:</t>
    </r>
    <r>
      <rPr>
        <sz val="7"/>
        <rFont val="Arial"/>
        <family val="2"/>
      </rPr>
      <t xml:space="preserve"> se cerraron 11 acciones (35%) en los siguientes procesos:  SIT: 1; ABI: 1 ; THU: 2; GDOC:6 y GJUR:1.  
</t>
    </r>
    <r>
      <rPr>
        <b/>
        <sz val="7"/>
        <rFont val="Arial"/>
        <family val="2"/>
      </rPr>
      <t>4. TOTAL DE ACCIONES VENCIDAS AL 31 DE AGOSTO DE 2020</t>
    </r>
    <r>
      <rPr>
        <sz val="7"/>
        <rFont val="Arial"/>
        <family val="2"/>
      </rPr>
      <t>: 5 + 20 = 25
Al 31 de agosto de 2020 se tienen 25 acciones vencidas distribuidas en 9 procesos, así: GSIT:2; GTHU:2; GFIN:2; GDOC:5; JUR:1; ACI:1; GREF:8; PESV:2; GCON:2 
NOTA: Las siglas a que se hace referencia identifican los procesos a los cuales se les realizó la auditoria interna en su momento.</t>
    </r>
  </si>
  <si>
    <t>Cuatrimestre 3 (corte 31 diciembre)</t>
  </si>
  <si>
    <r>
      <rPr>
        <b/>
        <sz val="7"/>
        <color rgb="FF00B050"/>
        <rFont val="Arial"/>
        <family val="2"/>
      </rPr>
      <t>1. ACCIONES PROGRAMADAS PARA CUMPLIR:</t>
    </r>
    <r>
      <rPr>
        <sz val="7"/>
        <rFont val="Arial"/>
        <family val="2"/>
      </rPr>
      <t xml:space="preserve"> 100 acciones  en 9 procesos (APIC, PIV, IMVI, GSIT, GEFI, GTHU, GAM, GDOC y GJUR).
1</t>
    </r>
    <r>
      <rPr>
        <b/>
        <sz val="7"/>
        <color rgb="FF00B050"/>
        <rFont val="Arial"/>
        <family val="2"/>
      </rPr>
      <t>.1 ACCIONES PROGRAMADAS Y CERRADAS EN OCI:</t>
    </r>
    <r>
      <rPr>
        <sz val="7"/>
        <rFont val="Arial"/>
        <family val="2"/>
      </rPr>
      <t xml:space="preserve"> se cerraron 86 acciones (86%) en 4 procesos:  PIV, IMVI, GAM y GJUR;  se obtuvo 100%, en los 5 procesos restantes obtuvo GTHU (93%),  GSIT (90%), APIC (86%), GDOC (67%) y GEFI (45% ) de ejecución, no lograron el cierre total en OCI con corte a DICIEMBRE 2020. 
</t>
    </r>
    <r>
      <rPr>
        <b/>
        <sz val="7"/>
        <color rgb="FFFF0000"/>
        <rFont val="Arial"/>
        <family val="2"/>
      </rPr>
      <t>1.2 ACCIONES PROGRAMADAS QUE SE VENCIERON DURANTE EL PERIODO</t>
    </r>
    <r>
      <rPr>
        <sz val="7"/>
        <rFont val="Arial"/>
        <family val="2"/>
      </rPr>
      <t xml:space="preserve">: 17 (GEFI:6; APIC:5; GTHU:3 y GSIT: 1).
 Es importante aclara que se encuentra una diferencia de 3 acciones al restar las programas (100) vs las cerradas (86) dado que en el preriodo se dió cierre a 3 acciones que estaban para el primer trimestre de 2021 correspondientes a los procesos GTHU-SST:1; APIC:2
2. ACCIONES VENCIDAS DE PERIODOS ANTERIORES AL 31 DE AGOSTO DE 2020 CON SEGUIMIENTO EN OCI QUE NO APORTAN AL INDICADOR.  Al 31/08/2020 se registraban 25 acciones vencidas distribuidas en 9 procesos, así: GSIT:2; GTHU:2; GFIN:2; GDOC:5; JUR:1; ACI:1; GREF:8; PESV:2; GCON:2 
</t>
    </r>
    <r>
      <rPr>
        <b/>
        <sz val="7"/>
        <color rgb="FF00B050"/>
        <rFont val="Arial"/>
        <family val="2"/>
      </rPr>
      <t>3. ACCIONES VENCIDAS CERRADAS EN PERIODO</t>
    </r>
    <r>
      <rPr>
        <sz val="7"/>
        <rFont val="Arial"/>
        <family val="2"/>
      </rPr>
      <t xml:space="preserve">: se cerraron 9 acciones (36%) en los siguientes procesos:  THU: 1; GDOC:4; JUR:1; GCON:2 y OMD-PESV:1.  
</t>
    </r>
    <r>
      <rPr>
        <b/>
        <sz val="7"/>
        <color rgb="FFFF0000"/>
        <rFont val="Arial"/>
        <family val="2"/>
      </rPr>
      <t>4. TOTAL DE ACCIONES VENCIDAS AL 31 DE DICIEMBRE DE 2020</t>
    </r>
    <r>
      <rPr>
        <sz val="7"/>
        <rFont val="Arial"/>
        <family val="2"/>
      </rPr>
      <t>: 17 + 16 = 33
Al 31 de DICIEMBRE de 2020 se tienen 33 acciones vencidas distribuidas en 7 procesos, así: GREF:8; GEFI:8; APIC:6; GTHU:4; GDOC:3; ODM- PESV:1. 
NOTA: Las siglas a que se hace referencia identifican los procesos a los cuales se les realizó la auditoria interna en su momento.</t>
    </r>
  </si>
  <si>
    <t>GFIN</t>
  </si>
  <si>
    <t>CUATRIMESTRE 1</t>
  </si>
  <si>
    <t>Se observa incremento en la medición del reporte respecto al mismo preriodo de la vigencia anterior</t>
  </si>
  <si>
    <t xml:space="preserve">1. Continuar retroalimentando a los enlaces de los procesosel seguimiento producto del análisis realizado por la OCI.
2. Recordar la importancia de solicitar ampliación de plazo en el cumplimiento de las acciones con anterioridad debidamente justificado. </t>
  </si>
  <si>
    <t>CUATRIMESTRE 2</t>
  </si>
  <si>
    <t>Con respecto al periodo de la vigencia anterior se evidencia una leve disminución en el % de ejecución (1 puntos), a pesar que las acciones qu se vencieron en el periodo son menores (en 2019 se presentaron 13 y en 2020 sepresentan 5) y que se cierra el periodo con menor número de acciones vencidas ( en 2019 se cerro con 35 vencidas,y en 2020 con 25 acciones).
Esto es dado que para la vigencia anterior se tenian mayor número de acciones programadas 55 acciones con respecto a este periodo que se tenian programadas 24.</t>
  </si>
  <si>
    <t>1. Continuar retroalimentando a los enlaces de los procesosel seguimiento producto del análisis realizado por la OCI.
2. Recordar la importancia de solicitar ampliación de plazo en el cumplimiento de las acciones con anterioridad debidamente justificado. 
3. Realizar mesas de trabajo con los procesos que no estan logrando el cierre efectivo de las acciones formuladas.</t>
  </si>
  <si>
    <t>CUATRIMESTRE 3</t>
  </si>
  <si>
    <t>Con respecto al periodo de la vigencia anterior se evidencia incremento en el porcentaje de cumplimiento de la ejecución de las acciones correctivas formuladas en los planes de mejoramiento producto de las auditorías internas en 8 puntos, logrando un 86% vs 78% no obstante, se debe continuar trabajando con los procesos para lograr cumplir en el tiempo establecido las acciones formuladas</t>
  </si>
  <si>
    <t>Se evidencia mejora en el cumplimiento, no obstante se debe continuar trabajando con los procesos para lograr un rango de gestió mejorable
1. Continuar retroalimentando a los enlaces de los procesosel seguimiento producto del análisis realizado por la OCI.
2. Recordar la importancia de solicitar ampliación de plazo en el cumplimiento de las acciones con anterioridad debidamente justificado. 
3. Realizar mesas de trabajo con los procesos que no estan logrando el cierre efectivo de las acciones formuladas.</t>
  </si>
  <si>
    <t>EJECUCIÓN DEL PLAN ANUAL DE FOMENTO DEL AUTOCONTROL Y PREVENCIÓN POR LA OCI</t>
  </si>
  <si>
    <t>CEM-IND-004</t>
  </si>
  <si>
    <t>95% de cumplimiento del plan anual de trabajo del Fomento del Autocontrol y Prevención por la OCI, programado en la vigencia.</t>
  </si>
  <si>
    <t>Medir el cumplimiento de la ejecución del plan anual de trabajo programado, para el Fomento del Autocontrol y Prevención, por la OCI</t>
  </si>
  <si>
    <t>Ejecutar las actividades programadas para la vigencia, en el  plan anual de trabajo del Fomento del Autocontrol y Prevención por la OCI, consignado en el Manual CEM-MA-001</t>
  </si>
  <si>
    <t>Actividades en CEM-MA-001 MANUAL FOMENTO DEL AUTOCONTROL Y  PREVENCION</t>
  </si>
  <si>
    <t>Oficina de Control Interno</t>
  </si>
  <si>
    <t xml:space="preserve">  (# actividades del plan anual ejecutadas en el semestre / # actividades del plan anual de programadas en el semestre) * 100</t>
  </si>
  <si>
    <t>Actividades ejecutadas</t>
  </si>
  <si>
    <t>Actividades Programadas</t>
  </si>
  <si>
    <t xml:space="preserve">NO APLICA: el Plan de Fomento de Autocontrol y Prevención, establecido en el documento CEM-MA-001-V1 fue aprobado en Julio de 2020 </t>
  </si>
  <si>
    <t>Semestre 2</t>
  </si>
  <si>
    <t xml:space="preserve">Se ejecutaron las 52 actividades programadas en el semestre:
5 Piezas comunicativas publicadas en temas específicos de control interno
2 acta de reunión efectuada con presentaciones por la OCI
1 Instrumento aplicado para la evaluación (encuesta) para Evaluar la apropiación de valores institucionales
1 reporte para presentar al CICCI del resultado del instrumento aplicado
1 Asistencia semestral: comité institucional de coordinación de control interno de la UAERMV
2 Asistencia trimestral: comité institucional de gestión y desempeño de UAERMV
6 Asistencia mensual: comité de contratación de la UAERMV
6: Asistencia mensual comité de conciliación de la UAERMV
6 Asistencia mensual: comité de seguimiento y control financiero de la UAERMV
1 Asistencia semestral: comité técnico de sostenibilidad contable de la UAERMV
5 recorridos registrados en el formato establecido Inspeccionar frentes de trabajo en obra mediante recorridos mensuales
2 Informes ejecutivo del estado de las acciones de mejora registradas en los planes de mejoramiento (procesos y con ente de control)
1 Formato con el reporte de los posibles actos de corrupción que se hayan generado y/o evidenciado.
5 Formatos correspondiente para realizar visitas IN SITU o pruebas de recorrido cuando se requiera (auditorías, visitas…)
1 formato con el reporte de la evaluación por proceso
1 formato con el reporte de seguimiento al PAAC socializados con OAP
6 Correo(s) institucional(es) por la OCI, de respuesta al proceso solicitante de información
</t>
  </si>
  <si>
    <t>No requiere</t>
  </si>
  <si>
    <t>GESTION AMBIENTAL</t>
  </si>
  <si>
    <t>VERSIÓN 2</t>
  </si>
  <si>
    <t>Dentro de los residuos generados por la Entidad se encuentran los que por sus materiales de fabricacion pueden ser devueltos a la cadena de valor para aprovecharse o convertirae en nuevos productos.
Por este motivo es importante medir la eficacia de la gestión realizada por la entidad para controlar el impacto ambiental que se pudiera generar al no realizar una adecuada gestión de estos.</t>
  </si>
  <si>
    <t xml:space="preserve">Mayo 2020 </t>
  </si>
  <si>
    <t>Formato de generación diaria de residuos no peligrosos
Certificaciones de aprovechamiento por parte del gestor externo</t>
  </si>
  <si>
    <t>Gestión ambiental</t>
  </si>
  <si>
    <t>Gerencia Ambiental, Social y Atención al Usuario</t>
  </si>
  <si>
    <t>kg de residuos aprovechbales gestionados /kg de residuos aprovechables generados *100</t>
  </si>
  <si>
    <t>kg de residuos aprovechbales gestionados</t>
  </si>
  <si>
    <t>kg de residuos aprovechables generados</t>
  </si>
  <si>
    <t>En lo corrido del I trimestre de 2020, se realizó la gestión ambiental adecuada al 100% de los residuos con potencial de aprovechamiento generados en la Entidad.
En este trimestre se generaron residuos provenientes de obras de adecuación y mentenimiento de la sede de producción.</t>
  </si>
  <si>
    <t>Durante el II trimestre de 2020, se realizó la gestión ambiental adecuada al 100% de los residuos con potencial de aprovechamiento generados en la Entidad.
En este trimestre fue necesaria la recolección de los residuos provenientes de frentes de obra, como señalización y herramienta menor lo cual ocasionó un incremento significativo en la generación de este tipo de residuos.</t>
  </si>
  <si>
    <t xml:space="preserve">Durante el III trimestre de 2020, se realizó la gestión ambiental adecuada al 100% de los residuos con potencial de aprovechamiento generados en la Entidad.
En este trimestre se generaron residuos con poteniclal de aprovechamiento de las sedes operativa y administrativa.
</t>
  </si>
  <si>
    <t>Durante el Iv trimestre de 2020, se realizó la gestión ambiental adecuada al 100% de los residuos con potencial de aprovechamiento generados en la Entidad.
En este trimestre se generaron residuos con poteniclal de aprovechamiento de las sedes operativa y administrativa, se generó un mayor número de kilogramos que en el III trimestre toda vez que se hizo cambio de seañlización en algunos frentes de obra.</t>
  </si>
  <si>
    <t xml:space="preserve">NA </t>
  </si>
  <si>
    <t>El indicador fue creado en diciembre de 2019, por lo tanto no es posible comparar con el periodo de la vigencia anterior ni establecer acciones de mejora aún.</t>
  </si>
  <si>
    <t>El indicador fue creado en enero 2020, por lo tanto no es posible comparar con el periodo de la vigencia anterior ni establecer acciones de mejora aún.</t>
  </si>
  <si>
    <t>EFICIENCIA EN EL CONSUMO DE AGUA EN LA ENTIDAD</t>
  </si>
  <si>
    <t>GAM-IND-002</t>
  </si>
  <si>
    <t>Mantener el consumo per cápita de agua menor o igual a 1 m3/mes en promedio</t>
  </si>
  <si>
    <t>Este indicador se establece con el fin de controlar el impacto ambiental negativo que se pudiera generar  por el consumo de agua en las diferentes actividades realizadas en la UAERMV</t>
  </si>
  <si>
    <t>El consumo de agua se considera un  aspecto de  ambiental significativo, el cual puede generar impacto negativo de alta importancia,  por lo cual, es necesario medir su consumo en las actividades de la Entidad, establecer metas para seguimiento y vigilar su comportamiento para tomar medidas de control.</t>
  </si>
  <si>
    <t>Metros cúbicos</t>
  </si>
  <si>
    <t xml:space="preserve">Facturación por la prestación del servicio
</t>
  </si>
  <si>
    <t>Gestión ambiental
Gestión de recursos físicos
Gestión financiera</t>
  </si>
  <si>
    <t xml:space="preserve">Promedio de M3 consumidos al mes /Promedio de colaboradores presentes en las sedes de la Entidad -mes </t>
  </si>
  <si>
    <t>1 m3</t>
  </si>
  <si>
    <t>Promedio de M3 consumidos al mes</t>
  </si>
  <si>
    <t>Número de colaboradores presentes en las sedes de la Entidad en promedio-mes</t>
  </si>
  <si>
    <t>En el I semestre de 2020 se observa un consumo percapita  de 0.13 metros cúbicos</t>
  </si>
  <si>
    <t>En el II semestre de 2020 se observa un consumo percapita  de 0.18 metros cúbicos</t>
  </si>
  <si>
    <t>NA</t>
  </si>
  <si>
    <t xml:space="preserve">El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
</t>
  </si>
  <si>
    <t>Kilovatios hora</t>
  </si>
  <si>
    <t>20 kw</t>
  </si>
  <si>
    <t>Promedio deKw-hora consumidos al mes</t>
  </si>
  <si>
    <t>Promedio de colaboradores presentes en las sedes de la Entidad</t>
  </si>
  <si>
    <t>Para este periodo de medición se refejó un consumo percapita de 10.91 KV-Hora con lo cual no se presentan desviaciones en la Meta propuesta</t>
  </si>
  <si>
    <t>Para este periodo de medición se reflejó un consumo percapita de 25.15 KV-Hora con lo cual se presentan desviaciones en la Meta propuesta lo anterior, se debe a un menor numero de colaboradores presentes en la Entidad y a que la Meta se estabaleció en condiciones diferentes a las actuales por la nueva sede operativa</t>
  </si>
  <si>
    <t>Para este periodo de medición se reflejó un consumo percapita de 25.16 Kv-hora con lo cual se presentan desviaciones en la Meta propuesta lo anterior, a que la Meta se estabaleció en condiciones diferentes a las actuales por la nueva sede operativa.
En seguimiento de comité moperativo de apoyo de gestion ambiental, llevado a cabo en el mes de agosto de 2020, se estblació como oporunidad de mejora realizar el inventario por menorizado de todos los sistemas de iluminación y equipos accionados con energia eléctrica en la sede operativa para detrminar si el consumo presentado tiene un comportamiento normal y más bien se deba replantear la meta. esta acción esta proyectada a realizarse en el mes de octubre de 2020.</t>
  </si>
  <si>
    <t>Para este periodo de medición se reflejó un consumo percapita de 20.46 Kv-hora con lo cual se alcanza a ver una minima desviacion en la Meta, aunque refleja mejoramiento en la eficiencia energetica que ha tenido la Entidad en este ultimo periodo. 
En el mes de diciembre de 2020 se ralizó nuevamente una solcitud a la emresa de energia de revisar si el consumo es acorde a la operacion que se presta en la sede</t>
  </si>
  <si>
    <t>CONTRATOS SUSCRITOS CON CLÁUSULAS DE SOSTENIBILIDAD</t>
  </si>
  <si>
    <t>GAM-IND-004</t>
  </si>
  <si>
    <t>Incluir cláusulas de sostenibilidad al 75% de los contratos suscritos en la Entidad en el año</t>
  </si>
  <si>
    <t>Este indicador se establece con el fin de controlar impactos ambientales negativos generados por las adquisiciones de bienes o servicios realizadas por la Entidad.</t>
  </si>
  <si>
    <r>
      <t xml:space="preserve">De conformidad al objetivo No.12 de los Objetivos de Desarrollo Sostenible " </t>
    </r>
    <r>
      <rPr>
        <i/>
        <sz val="9"/>
        <rFont val="Arial"/>
        <family val="2"/>
      </rPr>
      <t>Producción y Consumo Responsable" 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t>
    </r>
    <r>
      <rPr>
        <sz val="11"/>
        <rFont val="Arial"/>
        <family val="2"/>
      </rPr>
      <t>.  Es por ello que se requiere medir el grado de compromiso con las normas y requisitos ambientales de nuestras partes interesadas    ( proveedores de bienes y servicios) que redunden en beneficios no solo para la Entidad si no para la ciudad -región</t>
    </r>
  </si>
  <si>
    <t>Matriz de contratación 
SECOP I y II</t>
  </si>
  <si>
    <t>Gestión Contractual
Gestión Ambiental</t>
  </si>
  <si>
    <t>No. de contratos suscritos con criterios de sostenibilidad en el periodo /Total de contratos suscritos en el periodo  *100</t>
  </si>
  <si>
    <t>No. de contratos suscritos con criterios de sostenibilidad en el periodo</t>
  </si>
  <si>
    <t>Total de contratos suscritos en el periodo</t>
  </si>
  <si>
    <t>Durante el I semestre de 2020 se suscribieron 395 contratos de los cuales 380 tuvieron criterio ambiental ( 352 ordenes de prestación de servicios y 28 de adquisición de bienes o servicios) obteniendo un 96% de contratación con criterios ambientales en la Entidad</t>
  </si>
  <si>
    <t>Durante el II semestre de 2020 se suscribieron 218 contratos de los cuales 203 tuvieron criterio ambiental obteniendo un 93% de contratación con criterios ambientales en la Entidad</t>
  </si>
  <si>
    <t xml:space="preserve">GESTIÓN DOCUMENTAL </t>
  </si>
  <si>
    <t>Medir el cumplimiento de los trámites finalizados en el Sistema de Gestión de Documentos Electrónicos de Archivo (ORFEO), con el fin de identificar las posibles inconsistencias que se puedan presentar en el manejo de la herramienta por parte de los usuarios.</t>
  </si>
  <si>
    <t xml:space="preserve">Junio de 2020 </t>
  </si>
  <si>
    <t xml:space="preserve">lograr el cumplimiento de las </t>
  </si>
  <si>
    <t>Reporte Estadisticas realizadas en el Sistema de Gestión de Documentos Electrónicos de Archivo (ORFEO)</t>
  </si>
  <si>
    <t xml:space="preserve">Proceso de Gestión Documental </t>
  </si>
  <si>
    <t xml:space="preserve">Secretaria General </t>
  </si>
  <si>
    <t>No de  radicados sin  finalizar en el periodo/ Total de radicados  en el periodo</t>
  </si>
  <si>
    <t>No de  radicados anulados en el periodo/ Total de radicados  en el periodo</t>
  </si>
  <si>
    <t>VARIABLNo de  radicados sin  finalizar en el periodo</t>
  </si>
  <si>
    <t>SEGUNDO  TRIMESTRE</t>
  </si>
  <si>
    <t>En relación con el cumplimiento de los trámites sin finalizar en el Sistema de Gestión de Documentos Electrónicos de Archivo ORFEO se tomo como referencia el periodo del 15 al 30 de junio de 2020 debido a que este es un indicador nuevo que fué aprobado durante el mes de junio. Debido a lo corto del periodo evaluado se incrementa el porcentaje de trámites sin finalizar teniendo en cuenta que son trámites muy recientes y algunos tienen tiempo de respuesta de 10, 15 o más días hábiles los cuales por lo corto del periodo evaluado todavia se encuentran dentro de los términos de respuesta.</t>
  </si>
  <si>
    <t>TERCER TRIMESTRE</t>
  </si>
  <si>
    <t>Durante el periodo correspondiente de 7471 radicados de entrada, salida, internas e informes de pago en el aplicativo ORFEO, se finalizaron 6230 y quedaron pendientes por finalizar 1941. Aún cuando el proceso de Gestión Documental ha estado realizando seguimiento a esta finalización de trámites generando reportes mensuales e informando a cada dependencia por correo electrónico y enfatizando en las capacitaciones y los soportes brindados a los usuarios en la importancia de la finalización de los trámites en el aplicativo, no ha sigo posible generar esa conciencia; por esta razón no se ven los resultados esperados en este indicador que es institucional, mas no depende del propio proceso.</t>
  </si>
  <si>
    <t>CUARTO TRIMESTRE</t>
  </si>
  <si>
    <t>Durante el periodo correspondiente se generaron 8171 radicados de entrada, salida, internas e informes de pago en el aplicativo ORFEO, se finalizaron 6230 y quedaron pendientes por finalizar . Aún cuando el proceso de Gestión Documental ha estado realizando seguimiento a esta finalización de trámites generando reportes mensuales e informando a cada dependencia por correo electrónico y enfatizando en las capacitaciones y los soportes brindados a los usuarios en la importancia de la finalización de los trámites en el aplicativo, no ha sigo posible alcanzar el resultado esperado pero se evidencia un avance  significativo en el cumplimiento del indicador para el último periodo, reiterando que este  indicador es más  institucional, y no depende directamente de la gestión del proceso.</t>
  </si>
  <si>
    <t>SEGUNDO TRIMESTRE</t>
  </si>
  <si>
    <t>INDICADOR NUEVO</t>
  </si>
  <si>
    <t xml:space="preserve">Teniendo en cuenta que la fecha de aprobación de los indicadores se realizó el dia 17 de junio de 2020,  el periodo de medición del indicador fue de 15 dias, lo cual no hace posible una medición completa sobre  la finalización de los trámites  en ORFEO, toda vez que los tiempos estan en cumplimiento dentro de los terminos enunciados en el Codigo de Procedimiento Administrativo. </t>
  </si>
  <si>
    <t>Aún cuando el proceso de Gestión Documental ha estado realizando seguimiento a esta finalización de trámites generando reportes mensuales e informando a cada dependencia por correo electrónico y enfatizando en las capacitaciones y los soportes brindados a los usuarios en la importancia de la finalización de los trámites en el aplicativo, no ha sido posible generar esa conciencia; por esta razón no se ven los resultados esperados en este indicador que es institucional, mas no depende del propio proceso.</t>
  </si>
  <si>
    <t xml:space="preserve">Seguir enviando reportes mensuales en cuanto a la finalización de los tramites en el aplicativo ORFEO y gestionar con los jefes de cada una de las dependencias para que ellos tambien realicen el seguimiento respectivo </t>
  </si>
  <si>
    <t>El proceso de Gestión Documental ha seguido realizando el seguimiento a la finalización de los trámites en el aplicativo de manera permanente, lo cual se evidencia en el aumento del porcentaje de cumplimiento que si bien ha mejorado bastante, gracias al compromiso por parte de cada uno de los jefes de las dependencias con la verificación y seguimiento de los reportes enviados.</t>
  </si>
  <si>
    <t xml:space="preserve">Seguir remitiendo los seguimientos de la finalización de los tramites  a los jefes de las dependencias hasta lograr el cumplimiento de la meta establecida en el indicador, asi mismo enfatizar en cada capacitación de Orfeo la importancia de finalizar los trámites de Orfeo de cada usuario. </t>
  </si>
  <si>
    <t>Dias</t>
  </si>
  <si>
    <t xml:space="preserve">Base de datos de consultas </t>
  </si>
  <si>
    <t>5 días</t>
  </si>
  <si>
    <t>6 días</t>
  </si>
  <si>
    <t>3 días</t>
  </si>
  <si>
    <t>4 días</t>
  </si>
  <si>
    <t>1 día</t>
  </si>
  <si>
    <t>2 días</t>
  </si>
  <si>
    <t>PRIMER TRIMESTRE</t>
  </si>
  <si>
    <t>Durante el primer trimestre de la vigencia se realizó la atención a 771 consultas en un tiempo promedio de 1,37 días. Con respecto a la meta establecida, se evidencia que la atención de las consultas documentales del archivo central y el de Gestión a cargo del proceso de Gestión Documental se ha realizado oportunamente,  lo cual muestra la gestión del proceso frente a los requerimientos documentales de la Entidad y los entes externos.</t>
  </si>
  <si>
    <t xml:space="preserve">SEGUNDO TRIMESTRE </t>
  </si>
  <si>
    <t>Durante el segundo trimestre vigencia 2020 se realizó la atención a 442 consultas en un tiempo promedio de 2 días. Se observa que para el periodo de reporte el tiempo de atención de las consultas  aumento en cuanto al reporte del mes anterior, sin embargo se ha cumplido con el tiempo establecido en el indicador a pesar de la contingencia presentada durante este periodo.</t>
  </si>
  <si>
    <t xml:space="preserve">Durante el tercer trimestre de la vigencia 2020 se realizó la atención a 250 consultas realizadas por el correo de préstamos en un tiempo promedio de 1 dia de respuesta, aunque debido a la contingencia los préstamos se están realizando de forma virtual compartiendo el archivo por un tiempo establecido, durante este periodo se reiniciaron las actividades presenciales del proceso para atender las solicitudes de los expedientes que no se enontraban digitalizados. Durante este periodo se atendieron 16 consultas a entes de control, 140 consultas del Archivo Central, 90 consultas del Archivo de Gestión y 20 Consultas del Fondo de la SOP </t>
  </si>
  <si>
    <t>Durante el cuarto trimestre de la vigencia 2020 se realizó la atención a 292 consultas solicitadas por el correo de préstamos en un tiempo promedio de 0,5  dia de respuesta, debido a la contingencia los préstamos se están realizando de forma virtual compartiendo el archivo por un tiempo establecido y retirando posteriormente el permiso al acceso de la información. Durante este periodo se atendieron 1 consulta a entes de control, 148 consultas del Archivo Central y 144 consultas del Archivo de Gestión.</t>
  </si>
  <si>
    <t>Respecto a los resultados de la vigencia anterior se denota un leve aumento en los tiempos de respuesta, teniendo en cuenta la situación de emergencia sanitaria , la cual ha restringido los desplazamientos al los archivos de gestión y central por parte del personal  designado para esta actividad.</t>
  </si>
  <si>
    <t>Continuar aplicando el procedimiento de consultas y prestamos acorde con los lineamientos establecidos por el proceso.</t>
  </si>
  <si>
    <t>En comparación con los resultados de la vigencia anterior se denota mejoras en los tiempos de atención a consultas a los archivos de gestión.</t>
  </si>
  <si>
    <t xml:space="preserve">Durante el periodo reportado se evidencia la mejora en los tiempos de respuesta y atención a consultas a los archivos de gestión y central por parte del proceso de Gestión Documental </t>
  </si>
  <si>
    <t xml:space="preserve">Junio  de 2020 </t>
  </si>
  <si>
    <t>Reporte Estadisticas realizadas en el aplicativo ORFEO</t>
  </si>
  <si>
    <t>No de  radicados anulados en el periodo</t>
  </si>
  <si>
    <t>En el periodo comprendido entre el 15 de junio al 30 de junio  se generó la anulación de un (1) radicado correspondiente al mismo periodo de radicación, sin embargo durante el mismo periodo se anularon 79 radicados  correspondientes a periodos anteriores, de los cuales haciendo un análisis, en su mayoria son radicados de informes de pago de contratistas, debido a que los informes de actividades generados por los usuarios pasaban a esta condición por desconocimiento en el tramite correspondiente, por tal razón en la capacitación brindada durante el mes de junio a todas las dependencias se les informó que se debe dar un alcance a los informes cuando se generen correcciones con el fin de no anular esta documentación y así establecer la acción de mejora para el cumplimiento del indicador.</t>
  </si>
  <si>
    <t xml:space="preserve">Tercer trimestre </t>
  </si>
  <si>
    <t>Durante el periodo comprendido entrel el 01 de julio de 2020 y el 30 de septiembre de 2020 se realizó la anulación de 100 radicados generados durante este mismo periodo de tiempo. Aún cuando se ha enfatizado bastante en el proceso que se debe realizar cuando surge algún error en los informes radicados por los contratistas, se evidencia que se sigue presentando un alto volumen de anulados correspondientes a Informes de pago.</t>
  </si>
  <si>
    <t>Cuarto trimestre</t>
  </si>
  <si>
    <t xml:space="preserve">Durante el periodo comprendido entre el 01 de octubre y el 30 de diciembre de 2020 se realizó la anulación de 43 radicados generados durante este mismo periodo. Se nota un gran aumento del porcentaje del cumplimiento del indicador llegando al nivel mejorable, debido a que se ha estado realizando bastante acompañamiento con los usuarios en cuanto a los alcances de los radicados que se deban modificar con el proposito de anular lo menos posible los radicados. </t>
  </si>
  <si>
    <t xml:space="preserve">Segundo trimestre </t>
  </si>
  <si>
    <t>Indicador nuevo , aprobado a mediados del mes junio 2020</t>
  </si>
  <si>
    <t>Respecto a los resultados del periodo anterior se denota un leve aumento en el numero de radicados anulados, teniendo en cuenta que la gran mayoria de éstos corresponden a informes de pago.</t>
  </si>
  <si>
    <t>Realizar periodicamente capacitaciones focalizadas del ORFEO con el fin de empoderar a los colaboradores de la Entidad en este sistema de información.</t>
  </si>
  <si>
    <t xml:space="preserve">Durante este periodo se soluciono los inconvenientes presentados en las anulaciones de los informes de pago realizando alcances a los mismos con el fin de evitar anulaciones, lo cual se nota en el porcentaje de disminución en el trámite de las anulaciones en ORFEO. </t>
  </si>
  <si>
    <t>Ejecución del cronograma de transferencias primarias</t>
  </si>
  <si>
    <t>No deTransferencias Realizadas</t>
  </si>
  <si>
    <t xml:space="preserve">Durante el periodo correspondiente se realizaron dos (2) transferencias primarias , la de la Dirección General y la del proceso de Gestión de Infraestructura Tecnológica. Debido a la contingencia presentada en ocasion a la emergencia sanitaria por el COVID 19 y dado que no se ha podido reailzar el trabajo en campo correspondiente a la organización de los expedientes para las transferencias programadas, no se ha podido cumplir con el cronograma como se tenia establecido. </t>
  </si>
  <si>
    <t xml:space="preserve">Durante el periodo correspondiente se realizaron dos (2) transferencias primarias , la de la Oficina Asesora de Planeación y la de la Subdirección Técnica de Mejoramiento de la Malla Vial. Debido a la contingencia presentada en ocasion a la emergencia sanitaria por el COVID 19, razón por la cual las dependencias no han podido realizar el trabajo en campo correspondiente a la organización de los expedientes para las transferencias programadas, no se ha podido cumplir con el cronograma como se tenia establecido. </t>
  </si>
  <si>
    <t>Diciembre 15/2020</t>
  </si>
  <si>
    <t xml:space="preserve">Durante el periodo correspondiente se realizaron dos (2) transferencias primarias de acuerdo con el cronograma establecido que fueron las de la Subdirección Técnica de Producción e Intervención STPI realizada el 23 de noviembre y la de la Oficina Asesora Jurídica OAJ realizada el  11 de diciembre. Debido a la contingencia presentada en ocasion a la emergencia sanitaria por el COVID 19, las dependencias no han podido realizar el trabajo en campo correspondiente a la organización de los expedientes para las transferencias programadas, por lo tanto no se pudo completar la ejecución del cronograma al 100% como se tenia previsto para la vigencia 2020. </t>
  </si>
  <si>
    <t>Indicador nuevo aprobado a mediados del mes de Junio, por consiguiente no es posible determinar una analisis de desviación teniendo en cuenta que no hay una linea base para hacer la comparación en los resultados de  cada vigencia,</t>
  </si>
  <si>
    <t>Actualizar cronograma de transferencias teniendo en cuenta la situación sanitaria actual originada por el COVID 19.</t>
  </si>
  <si>
    <t>Se mantiene los resultados en el comportamiento del indicador, teniendo en cuenta que esta sujeto a la gestión de otros procesos.</t>
  </si>
  <si>
    <t>Definir un nuevo alcance para la ejecución del cronograma de transferencias primarias con el fin de cumplir con la meta establecida por el indicador.</t>
  </si>
  <si>
    <t>Establecer un nuevo cronograma para la vigencia  2021 y  seguir prestando el acompañamiento continuo a cada una de las dependencias con el fin de lograr el cumplimiento de las transferencias primarias correspondientes de acuerdo con el cronograma establecido.</t>
  </si>
  <si>
    <r>
      <t>95%  de cumplimiento</t>
    </r>
    <r>
      <rPr>
        <sz val="11"/>
        <color rgb="FF00B050"/>
        <rFont val="Arial"/>
        <family val="2"/>
      </rPr>
      <t xml:space="preserve"> </t>
    </r>
    <r>
      <rPr>
        <sz val="11"/>
        <rFont val="Arial"/>
        <family val="2"/>
      </rPr>
      <t>en la vigencia</t>
    </r>
  </si>
  <si>
    <r>
      <t xml:space="preserve">Medir el cumplimiento en la ejecución del plan anual de auditorías,  aprobado </t>
    </r>
    <r>
      <rPr>
        <sz val="11"/>
        <color theme="9" tint="-0.249977111117893"/>
        <rFont val="Arial"/>
        <family val="2"/>
      </rPr>
      <t>para la vigencia</t>
    </r>
    <r>
      <rPr>
        <sz val="11"/>
        <rFont val="Arial"/>
        <family val="2"/>
      </rPr>
      <t>, por el Comité Institucional de Control Interno - CICCI.</t>
    </r>
  </si>
  <si>
    <t>Plan de auditorías aprobado</t>
  </si>
  <si>
    <t>Control, evaluación y mejora de la gestión</t>
  </si>
  <si>
    <t xml:space="preserve">  (# actividades del plan anual de auditorías ejecutadas en el trimestre / # actividades del plan anual de auditorías programadas en el trimestre) * 100</t>
  </si>
  <si>
    <t>(# actividades del plan anual de auditorías ejecutadas en el trimestre</t>
  </si>
  <si>
    <t>% Ejecución</t>
  </si>
  <si>
    <r>
      <t xml:space="preserve">Las actividades programadas y ejecutadas se distribuyen en cinco roles, los cuales se refleja su cumplimiento al 1er trimestre 2020, en los siguientes términos:
</t>
    </r>
    <r>
      <rPr>
        <b/>
        <sz val="11"/>
        <rFont val="Arial"/>
        <family val="2"/>
      </rPr>
      <t xml:space="preserve">Evaluación y seguimiento. </t>
    </r>
    <r>
      <rPr>
        <sz val="11"/>
        <rFont val="Arial"/>
        <family val="2"/>
      </rPr>
      <t xml:space="preserve">Cumplimiento en el: 57,14%
</t>
    </r>
    <r>
      <rPr>
        <b/>
        <sz val="11"/>
        <rFont val="Arial"/>
        <family val="2"/>
      </rPr>
      <t>Evaluación de la gestión de riesgos.</t>
    </r>
    <r>
      <rPr>
        <sz val="11"/>
        <rFont val="Arial"/>
        <family val="2"/>
      </rPr>
      <t xml:space="preserve"> Cumplimiento en el: 100%
</t>
    </r>
    <r>
      <rPr>
        <b/>
        <sz val="11"/>
        <rFont val="Arial"/>
        <family val="2"/>
      </rPr>
      <t>Liderazgo Estratégico.</t>
    </r>
    <r>
      <rPr>
        <sz val="11"/>
        <rFont val="Arial"/>
        <family val="2"/>
      </rPr>
      <t xml:space="preserve"> Cumplimiento en el: 72.72%
</t>
    </r>
    <r>
      <rPr>
        <b/>
        <sz val="11"/>
        <rFont val="Arial"/>
        <family val="2"/>
      </rPr>
      <t xml:space="preserve">Enfoque hacia la prevención. </t>
    </r>
    <r>
      <rPr>
        <sz val="11"/>
        <rFont val="Arial"/>
        <family val="2"/>
      </rPr>
      <t xml:space="preserve">Cumplimiento en el: 80%
</t>
    </r>
    <r>
      <rPr>
        <b/>
        <sz val="11"/>
        <rFont val="Arial"/>
        <family val="2"/>
      </rPr>
      <t>Relación con entes de control.</t>
    </r>
    <r>
      <rPr>
        <sz val="11"/>
        <rFont val="Arial"/>
        <family val="2"/>
      </rPr>
      <t xml:space="preserve"> Cumplimiento en el: 100%
Se anexa hoja (enero-marzo) que describe el detalle del cumplimiento por cada Rol.</t>
    </r>
  </si>
  <si>
    <t>El Plan Anual de Auditorías - PAA versión 1 del 31 de enero de 2020, se modificó en  dos (2) veces, los cuales fueron aprobados en los Comités de Coordinación de Control Interno - CICCI, sesionados el 30 abril y 30 de junio de 2020; las modificaciones se reflejan en las presentaciones en PowerPoint proyectadas en los comités.
Las actividades programadas y ejecutadas se distribuyen en cinco roles, los cuales se refleja su cumplimiento al 2do trimestre 2020, en los siguientes términos:
Evaluación y seguimiento. Cumplimiento en el: 82,86%
Evaluación de la gestión de riesgos. Cumplimiento en el: 100%
Liderazgo Estratégico. Cumplimiento en el: 83.33%
Enfoque hacia la prevención. Cumplimiento en el: 91,67%
Relación con entes de control. Cumplimiento en el: 100%
Se anexa hoja (abril-junio) que describe el detalle del cumplimiento por cada Rol.
Finalmente, las actividades del rol de liderazgo estratégico (4) y enfoque hacia la prevención (1) pendientes por  culminar o falta de reporte correspondientes al primer trimestre de 2020, fueron incorporadas en el reporte del segundo trimestre de la vigencia; Así mismo, en el rol de evaluación y seguimiento, las cuatro (4) auditorías en ejecución, se reporta el avance obtenido entre abril y junio de 2020.</t>
  </si>
  <si>
    <t>El Plan Anual de Auditorías - PAA versión 1 del 31 de enero de 2020, se modificó en  dos (2) veces, los cuales fueron aprobados en los Comités de Coordinación de Control Interno - CICCI, sesionados el 30 abril y 30 de junio de 2020; las modificaciones se reflejan en las presentaciones en PowerPoint proyectadas en los comités.
Las actividades programadas y ejecutadas se distribuyen en cinco roles, los cuales se refleja su cumplimiento al 3er trimestre 2020, en los siguientes términos:
Evaluación y seguimiento. Cumplimiento en el: 72,67%
Evaluación de la gestión de riesgos. Cumplimiento en el: 100%
Liderazgo Estratégico. Cumplimiento en el: 66.67%
Enfoque hacia la prevención. Cumplimiento en el: 88,89%
Relación con entes de control. Cumplimiento en el: 100%
Se anexa hoja (julio-septiembre) que describe el detalle del cumplimiento por cada Rol.
Por otra parte, las actividades de los roles liderazgo estratégico (3) y enfoque hacia la prevención (1) pendientes por  culminar o falta de reporte correspondientes al segundo trimestre de 2020, fueron incorporadas en el reporte del tercer trimestre de la vigencia; Así mismo, en el rol de evaluación y seguimiento, las tres (3) auditorías en ejecución al corte del primer y segundo trimestre de 2020, se reporta el avance obtenido entre julio y septiembre de 2020.
Finalmente, se ajustó el número de actividades programadas para el tercer trimestre, dado que las actividades asociadas con el rol de evaluación y seguimiento (auditorias) se habían duplicado, dado que para una auditoria, se cuentan con dos meses para efectuarla y no un mes.</t>
  </si>
  <si>
    <t>El Plan Anual de Auditorías - PAA versión 1 del 31 de enero de 2020, se modificó en  dos (2) veces, los cuales fueron aprobados en los Comités de Coordinación de Control Interno - CICCI, sesionados el 30 abril y 30 de junio de 2020; las modificaciones se reflejan en las presentaciones en PowerPoint proyectadas en los comités.
Las actividades programadas y ejecutadas se distribuyen en cinco roles, los cuales se refleja su cumplimiento al 4to trimestre 2020, en los siguientes términos:
Evaluación y seguimiento. Cumplimiento en el: 88,89%
Evaluación de la gestión de riesgos. Cumplimiento en el: 100%
Liderazgo Estratégico. Cumplimiento en el: 93,33%
Enfoque hacia la prevención. Cumplimiento en el: 88,89%
Relación con entes de control. Cumplimiento en el: 100%
Se anexan las hojas "octubre-diciembre" y "Detalle oct - dic" que describe el detalle del cumplimiento por cada Rol.
Por otra parte, las actividades de los roles liderazgo estratégico (2) y enfoque hacia la prevención (1) pendientes por  culminar o falta de reporte correspondientes al tercer trimestre de 2020, fueron incorporadas en el reporte del cuarto trimestre de la vigencia; Así mismo, en el rol de evaluación y seguimiento, las nueve (9) auditorías en ejecución al corte del primer, segundo y tercer trimestre de 2020, se reporta el avance obtenido entre octubre y diciembre de 2020.
Finalmente, las auditorías de seguimiento sin iniciar en el 2020 (Gestión Documental y Gestión Contractual 2020), se reprogramarán para la vigencia 2021; así mismo la actividades en ejecución del rol liderazgo estratégico relacionada con el acta del Comité CICCI, se culminarán en enero de 2021; y, la actividad en ejecución del rol enfoque hacía la prevención asociada con la implementación  del seguimiento a planes de mejoramiento continuará en la vigencia 2021, dado que la terminación depende de otras áreas inmersas en la implementación.</t>
  </si>
  <si>
    <t>Disminuyó el cumplimiento, dado que no se reportaron y/o realizaron 6  actividades relacionadas en el anexo (enero-marzo), roles liderazgo estratégico y enfoque hacía la prevención.</t>
  </si>
  <si>
    <t>Dar cumplimiento a las actividades programadas por cada uno de los responsables descritos en el Plan Anual de Auditorías 2020, teniendo en cuenta los recursos disponibles en la contingencia del Covid-19.
En dado caso de continuar con el no reporte o elaboración de las actividades, se informará al Comité Institucional de Coordinación de Control Interno  - CICCI para modificar el PAA-2020, versión 1.</t>
  </si>
  <si>
    <t>Disminuyó el cumplimiento, dado que el rol de evaluación y seguimiento se cálculo a partir del avance obtenido de las auditorías a los procesos; no obstante, los tiempos de programación y terminación se incumplen y por ende el resultado del indicador no es óptimo.</t>
  </si>
  <si>
    <t>Manifestar al equipo OCI en reunión interna OCI respecto del impacto que genera la variable el rol de evaluación y seguimiento en los resultados del indicador, por la no terminación oportuna de las auditorias a procesos; lo anterior, con el fin de tomar decisiones.</t>
  </si>
  <si>
    <t>Disminuyó el cumplimiento, dado que el rol de evaluación y seguimiento se cálculo a partir del avance obtenido de las auditorías a los procesos; no obstante, los tiempos de programación y terminación se incumplen y por ende el resultado del indicador no es óptimo.
Por otra parte, en los roles de liderazgo estratégico y relación con entes de control, se identificó que cinco (5) actividades estan pendientes por culminar.</t>
  </si>
  <si>
    <t xml:space="preserve">Manifestar al equipo OCI en reunión interna OCI respecto del impacto que genera la variable de los tres (3) roles de: evaluación y seguimiento, liderazgo estratégico y relación con entes de control en los resultados del indicador, por la no terminación oportuna de las auditorias a procesos y actividades de auditoría; lo anterior, con el fin de tomar decisiones.
</t>
  </si>
  <si>
    <t>Disminuyó el cumplimiento, dado que el rol de evaluación y seguimiento se cálculo a partir del avance obtenido de las auditorías a los procesos; no obstante, los tiempos de programación y terminación se incumplen y por ende el resultado del indicador no es óptimo.
Por otra parte, en los roles de liderazgo estratégico y relación con entes de control, se identificó que dos (2) actividades están pendientes por culminar.</t>
  </si>
  <si>
    <t>Manifestar al equipo OCI en reunión interna OCI respecto del impacto que genera la variable de los tres (3) roles de: evaluación y seguimiento, liderazgo estratégico y relación con entes de control en los resultados del indicador, por la no terminación oportuna de las auditorias a procesos y actividades de auditoría; lo anterior, con el fin de tomar decisiones.
Reprogramar en la vigencia 2021, las auditorias de seguimiento de Gestión Documental y Gestión Contractual  que no se iniciaron en 2020.</t>
  </si>
  <si>
    <t>APREHENSIÓN  DEL PLAN DE ACCIÓN DE RESPONSABILIDAD SOCIAL</t>
  </si>
  <si>
    <t>Número de personas con calificación positiva</t>
  </si>
  <si>
    <t>Número de personas evaluadas</t>
  </si>
  <si>
    <t>Medir el avance en el desarrollo de la actividad de diagnóstico que realiza la Subdirección Técnica de Mejoramiento de la Malla Vial Local con el fin de asegurar el cumplimiento de la meta de diagnóstico propuesta para la vigencia..</t>
  </si>
  <si>
    <t xml:space="preserve">N. de contratos liquidados en el periodo en un tiempo menor o igual a seis meses </t>
  </si>
  <si>
    <t>N. de contratos liquidados en el periodo</t>
  </si>
  <si>
    <t>Medir el número de accidentes mortales durante el año, con la finalidad que este indicador siempre sea 0.</t>
  </si>
  <si>
    <t>(Número de accidentes de trabajo mortales que se presentaron en el año / TNúmero de accidentes de trabajo mortales que se presentaron en el año) * 100</t>
  </si>
  <si>
    <t>TNúmero de accidentes de trabajo mortales que se presentaron en el año</t>
  </si>
  <si>
    <t>Promedio de trabajadores en el periodo Z) * 100.000</t>
  </si>
  <si>
    <t>(Número de casos nuevos de enfermedad laboral en el periodo Z</t>
  </si>
  <si>
    <t xml:space="preserve">PUNTOS </t>
  </si>
  <si>
    <t>Para cada Actividad:
X: Nivel de satisfacción de cada actividad  
SR: Sumatoria de respuestas en escala Likert (1=Muy insatisfecho, 2 = Insatisfecho, 3=Neutral, 4= Satisfecho y 5=Muy Satisfecho.)
N: Número de Servidores Públicos que respondieron la encuesta.
Formula: (X = SR/N)
* Formula para el indicador general :_(Sumatoria nivel satisfacción de todas las actividades ΣX  )
                                           ( Número de actividades N2)</t>
  </si>
  <si>
    <t xml:space="preserve">(Sumatoria nivel satisfacción de todas las actividades ΣX  </t>
  </si>
  <si>
    <t>(Sumatoria nivel satisfacción de todas las actividades  ΣX )
                                           ( Número de actividades N2</t>
  </si>
  <si>
    <t>Sumatoria nivel satisfacción de todas las actividades  ΣX</t>
  </si>
  <si>
    <t xml:space="preserve">METROS CÚBICOS </t>
  </si>
  <si>
    <t xml:space="preserve">Promedio de M3 consumidos al mes </t>
  </si>
  <si>
    <t xml:space="preserve">Promedio de colaboradores presentes en las sedes de la Entidad -mes </t>
  </si>
  <si>
    <t>De conformidad al objetivo No.12 de los Objetivos de Desarrollo Sostenible " Producción y Consumo Responsable" 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  Es por ello que se requiere medir el grado de compromiso con las normas y requisitos ambientales de nuestras partes interesadas    ( proveedores de bienes y servicios) que redunden en beneficios no solo para la Entidad si no para la ciudad -región</t>
  </si>
  <si>
    <t>Total de contratos suscritos en el periodo  *100</t>
  </si>
  <si>
    <t>SUSTANCIAR (LLEVAR A CABO) EL 100% DE LOS EXPEDIENTES DISCIPLINARIOS, PROPENDIENDO POR EL CUMPLIMIENTO DE LOS TÉRMINOS PROCESALES ESTABLECIDOS POR LA LEY</t>
  </si>
  <si>
    <t xml:space="preserve">Trimestral </t>
  </si>
  <si>
    <t>Expedientes Disciplinarios</t>
  </si>
  <si>
    <t>N° de expedientes tramitados  dentro de términos legales</t>
  </si>
  <si>
    <t>N° de expedientes tramitados en el periodo</t>
  </si>
  <si>
    <t xml:space="preserve">1er Trimestre </t>
  </si>
  <si>
    <t>Para el primer trimestre el número de expedientes tramitados fueron 69 todos estos dentro de los términos legales alcanza una ejecución del 100%.</t>
  </si>
  <si>
    <t>Los términos procesales se encuentran suspendidos  desde el  01-04-2020 hasta cuando termine la emergencia sanitaria</t>
  </si>
  <si>
    <t xml:space="preserve">3er Trimestre </t>
  </si>
  <si>
    <t>Se reanudaron los terminos y el total de expedientes se encuentran dentro de los términos legales. A cada expediente se le aumentó 5 meses de vigencia</t>
  </si>
  <si>
    <t xml:space="preserve">4to Trimestre </t>
  </si>
  <si>
    <t>De los 63 expedientes disciplinarios activos en el segundo trimestre, la totalidad se encuentran en la correspondiente etapa procesal dentro de los términos legales. Se les dio impulso a 55.</t>
  </si>
  <si>
    <t>NO SE PRESENTÓ</t>
  </si>
  <si>
    <t>(# controles evaluados de riesgos inherente en nivel alto, extremo y de corrupción  / # Total controles de riesgo inherente en nivel alto, extremo y de corrupción)*100</t>
  </si>
  <si>
    <t>(# controles evaluados de riesgos inherente en nivel alto, extremo y de corrupción</t>
  </si>
  <si>
    <t># Total controles de riesgo inherente en nivel alto, extremo y de corrupción)*100</t>
  </si>
  <si>
    <t xml:space="preserve"> (# actividades del plan anual ejecutadas en el semestre / # actividades del plan anual de programadas en el semestre) * 100</t>
  </si>
  <si>
    <t># actividades del plan anual ejecutadas en el semestre</t>
  </si>
  <si>
    <t># actividades del plan anual de programadas en el semestre) * 100</t>
  </si>
  <si>
    <r>
      <t>El avance de ejucución en el cuarto  trimestre con corte a 31 de diciembre del 2020, fue de 81,25 Km-carril (ejecutados y terminados) de  los 77,25  programados ( 105% de lo proyectado) , que corresponde a un 103,15% de los 293,33  km-carril de la meta misional de la Entidad para el año 2020.
Así mismo en ejecución a 30 de diciembre quedaron</t>
    </r>
    <r>
      <rPr>
        <sz val="7"/>
        <color rgb="FFFF0000"/>
        <rFont val="Arial"/>
        <family val="2"/>
      </rPr>
      <t xml:space="preserve"> </t>
    </r>
    <r>
      <rPr>
        <sz val="7"/>
        <rFont val="Arial"/>
        <family val="2"/>
      </rPr>
      <t xml:space="preserve">2,71 km-carril; los cuales podran ser ejecutados en su totalidad en el mes de enero de 2021 según disponibilidad operativa, maquinaria y de insumos; de igual manera según medidas adoptadas  por el gobierno frente a la emergencia sanitaria que se presenta a nivel nacional (COVID - 19) y todas las restricciones que esta con lleva para la ejecución de todo tipo de actividades.
Con respecto a la ejecución de meta por tipo de intervención, se tiene el siguiente avance:
• Km/carril ejecutado PA: 53,91 de 46,93      115% de lo proyectado
• Km/carril ejecutado CC: 8,55 de 7,80    110% de lo proyectado
• Km/carril ejecutado SF: 13,82 de 19,28        72% de lo proyectado
• Km/carril ejecutado RH: 0,10 de 0,00           Meta ya se cumplio          
• Km/carril ejecutado CL: 1,88 de 1,84         102% de lo proyectado
• Km/carril ejecutado RH R: 2,26 de 1,40     161% de lo proyectado                                                                                                                                                  
 • Km/carril ejecutado FE: 0,73 de 0,00     0% de lo proyectado
</t>
    </r>
    <r>
      <rPr>
        <b/>
        <sz val="8"/>
        <rFont val="Arial"/>
        <family val="2"/>
      </rPr>
      <t>Para el reporte del IV Trimestre del 2020 se realizaron ajustes minimos en la columna H correspondiente a # Km carril de impacto intervenido, resultado de la verificación mes a mes con el reporte oficial UMV proyecto 7858 (resultado del cruce de información entre las dos Subdirecciones), donde las variaciones son minimas obteniendo el resultado final de la meta de 303,21 km carril para los 2 reportes. Asi mismo, se realizaron ajustes minimos en la columna I correspondiente a # Km carril de impacto programados, debido a los ajustes de la meta y a los inconvenientes presentados por la Pandemia COVID-19, en donde la ejecución fue minima en los meses de marzo y abril; obteniendo como resultado el total de lo programado  coincide con  la meta Misional de 293,93 km carril para el 2020.</t>
    </r>
  </si>
  <si>
    <t xml:space="preserve">En este trimestre realizaron apiques a 25 CIV, 40 apiques y 600 ensayos,quedando un faltante de 6 apiques de acuerdo a lo solicitado, lo que nos indica un porcentaje de cumplimiento del 96%.
</t>
  </si>
  <si>
    <t>PRODUCTOS DE DIRECCIONAMIENTO ESTRATÉGICO CUMPLIDOS</t>
  </si>
  <si>
    <t xml:space="preserve">(Número total de informes de apiques entregados  en el trimestre /  Número total de apiques solicitados en el trimestre)*100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</si>
</sst>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2" formatCode="_-&quot;$&quot;\ * #,##0_-;\-&quot;$&quot;\ * #,##0_-;_-&quot;$&quot;\ * &quot;-&quot;_-;_-@_-"/>
    <numFmt numFmtId="41" formatCode="_-* #,##0_-;\-* #,##0_-;_-*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0.0"/>
    <numFmt numFmtId="170" formatCode="0.0%"/>
    <numFmt numFmtId="171" formatCode="[$-C0A]mmm\-yy"/>
    <numFmt numFmtId="172" formatCode="_-* #,##0_-;\-* #,##0_-;_-* &quot;-&quot;??_-;_-@_-"/>
    <numFmt numFmtId="173" formatCode="0.000%"/>
    <numFmt numFmtId="174" formatCode="0.0000"/>
  </numFmts>
  <fonts count="76"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sz val="8"/>
      <name val="Arial"/>
      <family val="2"/>
    </font>
    <font>
      <b/>
      <sz val="12"/>
      <name val="Calibri"/>
      <family val="2"/>
      <scheme val="minor"/>
    </font>
    <font>
      <b/>
      <sz val="9"/>
      <color indexed="81"/>
      <name val="Tahoma"/>
      <family val="2"/>
    </font>
    <font>
      <sz val="9"/>
      <color indexed="81"/>
      <name val="Tahoma"/>
      <family val="2"/>
    </font>
    <font>
      <b/>
      <sz val="10"/>
      <name val="Arial"/>
      <family val="2"/>
    </font>
    <font>
      <sz val="9"/>
      <name val="Arial"/>
      <family val="2"/>
    </font>
    <font>
      <i/>
      <sz val="8"/>
      <name val="Arial"/>
      <family val="2"/>
    </font>
    <font>
      <b/>
      <sz val="10"/>
      <name val="Calibri"/>
      <family val="2"/>
      <scheme val="minor"/>
    </font>
    <font>
      <b/>
      <sz val="9"/>
      <name val="Arial"/>
      <family val="2"/>
    </font>
    <font>
      <b/>
      <sz val="8"/>
      <name val="Arial"/>
      <family val="2"/>
    </font>
    <font>
      <sz val="10"/>
      <name val="Calibri"/>
      <family val="2"/>
      <scheme val="minor"/>
    </font>
    <font>
      <sz val="10"/>
      <color theme="1"/>
      <name val="Calibri"/>
      <family val="2"/>
      <scheme val="minor"/>
    </font>
    <font>
      <sz val="10"/>
      <color rgb="FF000000"/>
      <name val="Calibri"/>
      <family val="2"/>
      <scheme val="minor"/>
    </font>
    <font>
      <sz val="8"/>
      <name val="Calibri"/>
      <family val="2"/>
      <scheme val="minor"/>
    </font>
    <font>
      <i/>
      <sz val="9"/>
      <name val="Arial"/>
      <family val="2"/>
    </font>
    <font>
      <b/>
      <sz val="8"/>
      <name val="Calibri"/>
      <family val="2"/>
      <scheme val="minor"/>
    </font>
    <font>
      <i/>
      <sz val="10"/>
      <name val="Arial"/>
      <family val="2"/>
    </font>
    <font>
      <sz val="11"/>
      <color theme="1"/>
      <name val="Arial"/>
    </font>
    <font>
      <sz val="11"/>
      <color theme="1"/>
      <name val="Arial"/>
      <family val="2"/>
    </font>
    <font>
      <b/>
      <sz val="9"/>
      <name val="Calibri"/>
      <family val="2"/>
      <scheme val="minor"/>
    </font>
    <font>
      <sz val="10"/>
      <color theme="1"/>
      <name val="Segoe UI"/>
      <family val="2"/>
    </font>
    <font>
      <i/>
      <sz val="11"/>
      <color rgb="FFFF0000"/>
      <name val="Arial"/>
      <family val="2"/>
    </font>
    <font>
      <sz val="10"/>
      <color theme="1"/>
      <name val="Arial"/>
      <family val="2"/>
    </font>
    <font>
      <i/>
      <sz val="11"/>
      <color theme="1"/>
      <name val="Arial"/>
      <family val="2"/>
    </font>
    <font>
      <i/>
      <sz val="9"/>
      <color theme="1"/>
      <name val="Arial"/>
      <family val="2"/>
    </font>
    <font>
      <b/>
      <sz val="12"/>
      <color theme="1"/>
      <name val="Calibri"/>
      <family val="2"/>
    </font>
    <font>
      <sz val="9"/>
      <color theme="1"/>
      <name val="Arial"/>
      <family val="2"/>
    </font>
    <font>
      <b/>
      <sz val="9"/>
      <color theme="1"/>
      <name val="Calibri"/>
      <family val="2"/>
    </font>
    <font>
      <b/>
      <sz val="9"/>
      <color theme="1"/>
      <name val="Arial"/>
      <family val="2"/>
    </font>
    <font>
      <sz val="11"/>
      <color rgb="FF000000"/>
      <name val="Arial"/>
      <family val="2"/>
    </font>
    <font>
      <b/>
      <sz val="11"/>
      <color theme="1"/>
      <name val="Arial"/>
      <family val="2"/>
    </font>
    <font>
      <sz val="8"/>
      <color theme="1"/>
      <name val="Arial"/>
      <family val="2"/>
    </font>
    <font>
      <b/>
      <sz val="10"/>
      <color theme="1"/>
      <name val="Arial"/>
      <family val="2"/>
    </font>
    <font>
      <b/>
      <sz val="11"/>
      <color rgb="FF000000"/>
      <name val="Arial"/>
      <family val="2"/>
    </font>
    <font>
      <sz val="10"/>
      <color rgb="FF000000"/>
      <name val="Arial"/>
      <family val="2"/>
    </font>
    <font>
      <i/>
      <sz val="10"/>
      <color rgb="FF000000"/>
      <name val="Arial"/>
      <family val="2"/>
    </font>
    <font>
      <b/>
      <sz val="12"/>
      <color theme="1"/>
      <name val="Arial"/>
      <family val="2"/>
    </font>
    <font>
      <i/>
      <sz val="8"/>
      <color theme="1"/>
      <name val="Arial"/>
      <family val="2"/>
    </font>
    <font>
      <sz val="9"/>
      <color rgb="FFFF0000"/>
      <name val="Arial"/>
      <family val="2"/>
    </font>
    <font>
      <sz val="9"/>
      <color rgb="FF000000"/>
      <name val="Arial"/>
      <family val="2"/>
    </font>
    <font>
      <b/>
      <sz val="9"/>
      <color rgb="FF000000"/>
      <name val="Arial"/>
      <family val="2"/>
    </font>
    <font>
      <sz val="11"/>
      <color rgb="FF000000"/>
      <name val="Calibri"/>
      <family val="2"/>
      <scheme val="minor"/>
    </font>
    <font>
      <sz val="8"/>
      <color theme="1"/>
      <name val="Calibri"/>
      <family val="2"/>
      <scheme val="minor"/>
    </font>
    <font>
      <sz val="7"/>
      <name val="Arial"/>
      <family val="2"/>
    </font>
    <font>
      <sz val="7"/>
      <color rgb="FFFF0000"/>
      <name val="Arial"/>
      <family val="2"/>
    </font>
    <font>
      <sz val="7"/>
      <color theme="1"/>
      <name val="Calibri"/>
      <family val="2"/>
      <scheme val="minor"/>
    </font>
    <font>
      <i/>
      <sz val="7"/>
      <name val="Arial"/>
      <family val="2"/>
    </font>
    <font>
      <b/>
      <sz val="9"/>
      <color theme="1" tint="0.34998626667073579"/>
      <name val="Arial"/>
      <family val="2"/>
    </font>
    <font>
      <sz val="9"/>
      <color theme="1" tint="0.34998626667073579"/>
      <name val="Arial"/>
      <family val="2"/>
    </font>
    <font>
      <u/>
      <sz val="11"/>
      <color theme="10"/>
      <name val="Calibri"/>
      <family val="2"/>
      <scheme val="minor"/>
    </font>
    <font>
      <u/>
      <sz val="11"/>
      <color rgb="FFFF0000"/>
      <name val="Calibri"/>
      <family val="2"/>
      <scheme val="minor"/>
    </font>
    <font>
      <b/>
      <sz val="8"/>
      <color theme="1"/>
      <name val="Arial"/>
      <family val="2"/>
    </font>
    <font>
      <sz val="11"/>
      <color rgb="FFFF0000"/>
      <name val="Arial"/>
      <family val="2"/>
    </font>
    <font>
      <b/>
      <sz val="6"/>
      <color theme="1"/>
      <name val="Arial"/>
      <family val="2"/>
    </font>
    <font>
      <b/>
      <sz val="12"/>
      <color theme="1"/>
      <name val="Calibri"/>
      <family val="2"/>
      <scheme val="minor"/>
    </font>
    <font>
      <u/>
      <sz val="10"/>
      <name val="Arial"/>
      <family val="2"/>
    </font>
    <font>
      <b/>
      <u/>
      <sz val="10"/>
      <name val="Arial"/>
      <family val="2"/>
    </font>
    <font>
      <sz val="8"/>
      <color theme="0"/>
      <name val="Arial"/>
      <family val="2"/>
    </font>
    <font>
      <b/>
      <i/>
      <sz val="9"/>
      <name val="Arial"/>
      <family val="2"/>
    </font>
    <font>
      <sz val="8"/>
      <color rgb="FF000000"/>
      <name val="Arial"/>
      <family val="2"/>
    </font>
    <font>
      <b/>
      <sz val="7"/>
      <name val="Arial"/>
      <family val="2"/>
    </font>
    <font>
      <b/>
      <sz val="7"/>
      <color rgb="FF00B050"/>
      <name val="Arial"/>
      <family val="2"/>
    </font>
    <font>
      <b/>
      <sz val="7"/>
      <color rgb="FFFF0000"/>
      <name val="Arial"/>
      <family val="2"/>
    </font>
    <font>
      <b/>
      <sz val="7.5"/>
      <name val="Arial"/>
      <family val="2"/>
    </font>
    <font>
      <i/>
      <sz val="11"/>
      <color rgb="FFFFFFFF"/>
      <name val="Arial"/>
      <family val="2"/>
    </font>
    <font>
      <sz val="9"/>
      <color rgb="FFFFFFFF"/>
      <name val="Arial"/>
      <family val="2"/>
    </font>
    <font>
      <sz val="11"/>
      <color rgb="FF00B050"/>
      <name val="Arial"/>
      <family val="2"/>
    </font>
    <font>
      <sz val="11"/>
      <color theme="9" tint="-0.249977111117893"/>
      <name val="Arial"/>
      <family val="2"/>
    </font>
    <font>
      <i/>
      <sz val="11"/>
      <color rgb="FF000000"/>
      <name val="Arial"/>
      <family val="2"/>
    </font>
  </fonts>
  <fills count="22">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theme="9"/>
        <bgColor indexed="64"/>
      </patternFill>
    </fill>
    <fill>
      <patternFill patternType="solid">
        <fgColor theme="0"/>
        <bgColor theme="0"/>
      </patternFill>
    </fill>
    <fill>
      <patternFill patternType="solid">
        <fgColor rgb="FFD8D8D8"/>
        <bgColor rgb="FFD8D8D8"/>
      </patternFill>
    </fill>
    <fill>
      <patternFill patternType="solid">
        <fgColor rgb="FFE7E6E6"/>
        <bgColor rgb="FFE7E6E6"/>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FFFF"/>
        <bgColor rgb="FF000000"/>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0D7E8"/>
        <bgColor indexed="64"/>
      </patternFill>
    </fill>
    <fill>
      <patternFill patternType="solid">
        <fgColor rgb="FFFFEDB3"/>
        <bgColor indexed="64"/>
      </patternFill>
    </fill>
    <fill>
      <patternFill patternType="solid">
        <fgColor rgb="FFFFFFFF"/>
        <bgColor indexed="64"/>
      </patternFill>
    </fill>
  </fills>
  <borders count="130">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thin">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right style="thin">
        <color auto="1"/>
      </right>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right/>
      <top/>
      <bottom style="thin">
        <color auto="1"/>
      </bottom>
      <diagonal/>
    </border>
    <border>
      <left style="thin">
        <color auto="1"/>
      </left>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style="medium">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style="medium">
        <color rgb="FF000000"/>
      </right>
      <top style="thin">
        <color rgb="FF000000"/>
      </top>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right style="medium">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medium">
        <color rgb="FF000000"/>
      </bottom>
      <diagonal/>
    </border>
    <border>
      <left/>
      <right style="thin">
        <color rgb="FF000000"/>
      </right>
      <top/>
      <bottom style="medium">
        <color rgb="FF000000"/>
      </bottom>
      <diagonal/>
    </border>
    <border>
      <left/>
      <right style="thin">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indexed="64"/>
      </bottom>
      <diagonal/>
    </border>
    <border>
      <left style="thin">
        <color indexed="64"/>
      </left>
      <right/>
      <top/>
      <bottom style="medium">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bottom style="thin">
        <color indexed="64"/>
      </bottom>
      <diagonal/>
    </border>
  </borders>
  <cellStyleXfs count="14">
    <xf numFmtId="0" fontId="0" fillId="0" borderId="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42" fontId="1" fillId="0" borderId="0" applyFont="0" applyFill="0" applyBorder="0" applyAlignment="0" applyProtection="0"/>
    <xf numFmtId="0" fontId="24" fillId="0" borderId="0"/>
    <xf numFmtId="0" fontId="27" fillId="0" borderId="0"/>
    <xf numFmtId="0" fontId="27" fillId="0" borderId="0"/>
    <xf numFmtId="9" fontId="25" fillId="0" borderId="0" applyFont="0" applyFill="0" applyBorder="0" applyAlignment="0" applyProtection="0"/>
    <xf numFmtId="9"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56" fillId="0" borderId="0" applyNumberFormat="0" applyFill="0" applyBorder="0" applyAlignment="0" applyProtection="0"/>
  </cellStyleXfs>
  <cellXfs count="2764">
    <xf numFmtId="0" fontId="0" fillId="0" borderId="0" xfId="0"/>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13" xfId="0" applyFont="1" applyBorder="1"/>
    <xf numFmtId="0" fontId="2" fillId="0" borderId="0" xfId="0" applyFont="1"/>
    <xf numFmtId="0" fontId="6" fillId="0" borderId="47" xfId="2" applyFont="1" applyBorder="1" applyAlignment="1">
      <alignment horizontal="center"/>
    </xf>
    <xf numFmtId="0" fontId="6" fillId="0" borderId="41"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8" fillId="3" borderId="17" xfId="0" applyFont="1" applyFill="1" applyBorder="1" applyAlignment="1">
      <alignment vertical="center" wrapText="1"/>
    </xf>
    <xf numFmtId="0" fontId="8" fillId="3" borderId="13" xfId="0" applyFont="1" applyFill="1" applyBorder="1" applyAlignment="1">
      <alignment vertical="center" wrapText="1"/>
    </xf>
    <xf numFmtId="0" fontId="2" fillId="0" borderId="17" xfId="2" applyFont="1" applyBorder="1" applyAlignment="1">
      <alignment horizontal="center"/>
    </xf>
    <xf numFmtId="0" fontId="14" fillId="6" borderId="5" xfId="0" applyFont="1" applyFill="1" applyBorder="1" applyAlignment="1">
      <alignment horizontal="center" vertical="center" wrapText="1"/>
    </xf>
    <xf numFmtId="0" fontId="14" fillId="6" borderId="5" xfId="0" applyFont="1" applyFill="1" applyBorder="1" applyAlignment="1">
      <alignment horizontal="center" vertical="center"/>
    </xf>
    <xf numFmtId="0" fontId="17" fillId="3" borderId="5" xfId="0" applyFont="1" applyFill="1" applyBorder="1" applyAlignment="1">
      <alignment horizontal="center" vertical="center" wrapText="1"/>
    </xf>
    <xf numFmtId="0" fontId="17" fillId="3" borderId="5" xfId="0" applyFont="1" applyFill="1" applyBorder="1" applyAlignment="1">
      <alignment horizontal="justify" vertical="center" wrapText="1"/>
    </xf>
    <xf numFmtId="167" fontId="7" fillId="0" borderId="0" xfId="1" applyNumberFormat="1" applyFont="1" applyFill="1" applyBorder="1" applyAlignment="1">
      <alignment horizontal="center"/>
    </xf>
    <xf numFmtId="167" fontId="7" fillId="2" borderId="35" xfId="1" applyNumberFormat="1" applyFont="1" applyFill="1" applyBorder="1" applyAlignment="1">
      <alignment horizontal="center"/>
    </xf>
    <xf numFmtId="166" fontId="7" fillId="2" borderId="35" xfId="2" applyNumberFormat="1" applyFont="1" applyFill="1" applyBorder="1" applyAlignment="1">
      <alignment horizontal="center"/>
    </xf>
    <xf numFmtId="9" fontId="12" fillId="0" borderId="40" xfId="1" applyFont="1" applyFill="1" applyBorder="1" applyAlignment="1">
      <alignment horizontal="center" vertical="center" wrapText="1"/>
    </xf>
    <xf numFmtId="1" fontId="12" fillId="0" borderId="54" xfId="4" applyNumberFormat="1" applyFont="1" applyFill="1" applyBorder="1" applyAlignment="1">
      <alignment horizontal="center" vertical="center" wrapText="1"/>
    </xf>
    <xf numFmtId="1" fontId="12" fillId="0" borderId="42" xfId="4" applyNumberFormat="1" applyFont="1" applyFill="1" applyBorder="1" applyAlignment="1">
      <alignment horizontal="center" vertical="center" wrapText="1"/>
    </xf>
    <xf numFmtId="1" fontId="12" fillId="0" borderId="40" xfId="4" applyNumberFormat="1" applyFont="1" applyFill="1" applyBorder="1" applyAlignment="1">
      <alignment horizontal="center" vertical="center" wrapText="1"/>
    </xf>
    <xf numFmtId="0" fontId="16" fillId="3" borderId="35" xfId="3" applyFont="1" applyFill="1" applyBorder="1" applyAlignment="1">
      <alignment horizontal="center" vertical="center" wrapText="1"/>
    </xf>
    <xf numFmtId="167" fontId="6" fillId="0" borderId="0" xfId="1" applyNumberFormat="1" applyFont="1" applyFill="1" applyBorder="1" applyAlignment="1">
      <alignment horizontal="center"/>
    </xf>
    <xf numFmtId="9" fontId="6" fillId="0" borderId="40" xfId="1" applyFont="1" applyFill="1" applyBorder="1" applyAlignment="1">
      <alignment horizontal="center" vertical="center" wrapText="1"/>
    </xf>
    <xf numFmtId="166" fontId="6" fillId="2" borderId="35" xfId="2" applyNumberFormat="1" applyFont="1" applyFill="1" applyBorder="1" applyAlignment="1">
      <alignment horizontal="center"/>
    </xf>
    <xf numFmtId="1" fontId="6" fillId="0" borderId="42" xfId="4" applyNumberFormat="1" applyFont="1" applyFill="1" applyBorder="1" applyAlignment="1">
      <alignment horizontal="center" vertical="center" wrapText="1"/>
    </xf>
    <xf numFmtId="1" fontId="6" fillId="0" borderId="40" xfId="4" applyNumberFormat="1" applyFont="1" applyFill="1" applyBorder="1" applyAlignment="1">
      <alignment horizontal="center" vertical="center" wrapText="1"/>
    </xf>
    <xf numFmtId="166" fontId="4" fillId="2" borderId="35" xfId="2" applyNumberFormat="1" applyFont="1" applyFill="1" applyBorder="1" applyAlignment="1">
      <alignment horizontal="center"/>
    </xf>
    <xf numFmtId="167" fontId="6" fillId="2" borderId="35" xfId="1" applyNumberFormat="1" applyFont="1" applyFill="1" applyBorder="1" applyAlignment="1">
      <alignment horizontal="center"/>
    </xf>
    <xf numFmtId="166" fontId="12" fillId="2" borderId="35" xfId="2" applyNumberFormat="1" applyFont="1" applyFill="1" applyBorder="1" applyAlignment="1">
      <alignment horizontal="center"/>
    </xf>
    <xf numFmtId="167" fontId="12" fillId="0" borderId="0" xfId="1" applyNumberFormat="1" applyFont="1" applyFill="1" applyBorder="1" applyAlignment="1">
      <alignment horizontal="center"/>
    </xf>
    <xf numFmtId="0" fontId="18" fillId="3" borderId="5" xfId="0" applyFont="1" applyFill="1" applyBorder="1" applyAlignment="1">
      <alignment horizontal="justify" vertical="center" wrapText="1"/>
    </xf>
    <xf numFmtId="0" fontId="17" fillId="3" borderId="5" xfId="0" applyFont="1" applyFill="1" applyBorder="1" applyAlignment="1">
      <alignment horizontal="justify" vertical="center"/>
    </xf>
    <xf numFmtId="2" fontId="17" fillId="3" borderId="5" xfId="4" applyNumberFormat="1" applyFont="1" applyFill="1" applyBorder="1" applyAlignment="1">
      <alignment horizontal="center" vertical="center" wrapText="1"/>
    </xf>
    <xf numFmtId="1" fontId="17" fillId="3" borderId="5" xfId="4" applyNumberFormat="1" applyFont="1" applyFill="1" applyBorder="1" applyAlignment="1">
      <alignment horizontal="center" vertical="center" wrapText="1"/>
    </xf>
    <xf numFmtId="0" fontId="18" fillId="3" borderId="5" xfId="0" applyFont="1" applyFill="1" applyBorder="1" applyAlignment="1">
      <alignment vertical="center" wrapText="1"/>
    </xf>
    <xf numFmtId="0" fontId="17" fillId="3" borderId="5" xfId="0" applyFont="1" applyFill="1" applyBorder="1" applyAlignment="1">
      <alignment horizontal="center" vertical="center"/>
    </xf>
    <xf numFmtId="0" fontId="19" fillId="3" borderId="5" xfId="0" applyFont="1" applyFill="1" applyBorder="1" applyAlignment="1">
      <alignment horizontal="center" vertical="center"/>
    </xf>
    <xf numFmtId="0" fontId="18" fillId="3" borderId="5" xfId="0" applyFont="1" applyFill="1" applyBorder="1" applyAlignment="1">
      <alignment horizontal="center" vertical="center" wrapText="1"/>
    </xf>
    <xf numFmtId="3" fontId="17" fillId="3" borderId="5" xfId="4" applyNumberFormat="1" applyFont="1" applyFill="1" applyBorder="1" applyAlignment="1">
      <alignment horizontal="center" vertical="center" wrapText="1"/>
    </xf>
    <xf numFmtId="169" fontId="17" fillId="3" borderId="5" xfId="4" applyNumberFormat="1" applyFont="1" applyFill="1" applyBorder="1" applyAlignment="1">
      <alignment horizontal="center" vertical="center" wrapText="1"/>
    </xf>
    <xf numFmtId="0" fontId="2" fillId="0" borderId="47" xfId="2" applyFont="1" applyBorder="1" applyAlignment="1">
      <alignment horizontal="center"/>
    </xf>
    <xf numFmtId="0" fontId="2" fillId="0" borderId="41" xfId="2" applyFont="1" applyBorder="1" applyAlignment="1">
      <alignment horizontal="center"/>
    </xf>
    <xf numFmtId="0" fontId="2" fillId="0" borderId="0" xfId="2" applyFont="1" applyAlignment="1">
      <alignment horizontal="center"/>
    </xf>
    <xf numFmtId="0" fontId="13" fillId="0" borderId="46" xfId="2" applyFont="1" applyFill="1" applyBorder="1" applyAlignment="1">
      <alignment horizontal="center"/>
    </xf>
    <xf numFmtId="0" fontId="2" fillId="0" borderId="17" xfId="2" applyFont="1" applyFill="1" applyBorder="1" applyAlignment="1">
      <alignment horizontal="center"/>
    </xf>
    <xf numFmtId="0" fontId="2" fillId="0" borderId="13" xfId="2" applyFont="1" applyFill="1" applyBorder="1" applyAlignment="1">
      <alignment horizontal="center"/>
    </xf>
    <xf numFmtId="0" fontId="2" fillId="0" borderId="0" xfId="2" applyFont="1" applyFill="1" applyBorder="1" applyAlignment="1">
      <alignment horizontal="center"/>
    </xf>
    <xf numFmtId="0" fontId="6" fillId="0" borderId="12" xfId="2" applyFont="1" applyFill="1" applyBorder="1" applyAlignment="1">
      <alignment horizontal="center"/>
    </xf>
    <xf numFmtId="0" fontId="13" fillId="0" borderId="11" xfId="2" applyFont="1" applyFill="1" applyBorder="1" applyAlignment="1">
      <alignment horizontal="center"/>
    </xf>
    <xf numFmtId="0" fontId="6" fillId="0" borderId="10" xfId="2" applyFont="1" applyFill="1" applyBorder="1" applyAlignment="1">
      <alignment horizontal="center"/>
    </xf>
    <xf numFmtId="0" fontId="6" fillId="0" borderId="41" xfId="2" applyFont="1" applyFill="1" applyBorder="1" applyAlignment="1">
      <alignment horizontal="center"/>
    </xf>
    <xf numFmtId="0" fontId="6" fillId="0" borderId="47" xfId="2" applyFont="1" applyFill="1" applyBorder="1" applyAlignment="1">
      <alignment horizontal="center"/>
    </xf>
    <xf numFmtId="0" fontId="6" fillId="0" borderId="17" xfId="2" applyFont="1" applyFill="1" applyBorder="1" applyAlignment="1">
      <alignment horizontal="center"/>
    </xf>
    <xf numFmtId="0" fontId="6" fillId="0" borderId="13" xfId="2" applyFont="1" applyFill="1" applyBorder="1" applyAlignment="1">
      <alignment horizontal="center"/>
    </xf>
    <xf numFmtId="0" fontId="2" fillId="0" borderId="0" xfId="0" applyFont="1" applyFill="1"/>
    <xf numFmtId="0" fontId="6" fillId="0" borderId="13" xfId="0" applyFont="1" applyFill="1" applyBorder="1"/>
    <xf numFmtId="0" fontId="7" fillId="0" borderId="0" xfId="2" applyFont="1" applyFill="1" applyBorder="1" applyAlignment="1">
      <alignment horizontal="center"/>
    </xf>
    <xf numFmtId="166" fontId="7" fillId="0" borderId="0" xfId="2" applyNumberFormat="1" applyFont="1" applyFill="1" applyBorder="1" applyAlignment="1">
      <alignment horizontal="center"/>
    </xf>
    <xf numFmtId="0" fontId="6" fillId="0" borderId="0" xfId="2" applyFont="1" applyFill="1" applyBorder="1" applyAlignment="1">
      <alignment horizontal="center"/>
    </xf>
    <xf numFmtId="0" fontId="6" fillId="0" borderId="35" xfId="3" applyFont="1" applyFill="1" applyBorder="1" applyAlignment="1">
      <alignment vertical="center" wrapText="1"/>
    </xf>
    <xf numFmtId="0" fontId="7" fillId="0" borderId="35" xfId="3" applyFont="1" applyFill="1" applyBorder="1" applyAlignment="1">
      <alignment vertical="center" wrapText="1"/>
    </xf>
    <xf numFmtId="0" fontId="6"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4" fillId="0" borderId="17" xfId="2" applyFont="1" applyFill="1" applyBorder="1" applyAlignment="1">
      <alignment horizontal="center" vertical="center"/>
    </xf>
    <xf numFmtId="0" fontId="4" fillId="0" borderId="13"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12" xfId="2" applyFont="1" applyFill="1" applyBorder="1" applyAlignment="1">
      <alignment horizontal="center" vertical="center"/>
    </xf>
    <xf numFmtId="0" fontId="4" fillId="0" borderId="11" xfId="2" applyFont="1" applyFill="1" applyBorder="1" applyAlignment="1">
      <alignment horizontal="center" vertical="center"/>
    </xf>
    <xf numFmtId="0" fontId="4" fillId="0" borderId="11" xfId="2" applyFont="1" applyFill="1" applyBorder="1" applyAlignment="1">
      <alignment horizontal="center" vertical="center" wrapText="1"/>
    </xf>
    <xf numFmtId="0" fontId="4" fillId="0" borderId="11" xfId="3" applyFont="1" applyFill="1" applyBorder="1" applyAlignment="1">
      <alignment horizontal="center" vertical="center" wrapText="1"/>
    </xf>
    <xf numFmtId="0" fontId="4" fillId="0" borderId="10" xfId="2" applyFont="1" applyFill="1" applyBorder="1" applyAlignment="1">
      <alignment horizontal="center" vertical="center"/>
    </xf>
    <xf numFmtId="0" fontId="4" fillId="0" borderId="0" xfId="2" applyFont="1" applyFill="1" applyBorder="1" applyAlignment="1">
      <alignment horizontal="left" vertical="center" wrapText="1"/>
    </xf>
    <xf numFmtId="0" fontId="2" fillId="0" borderId="0" xfId="2" applyFont="1" applyFill="1" applyBorder="1" applyAlignment="1"/>
    <xf numFmtId="0" fontId="7" fillId="0" borderId="35" xfId="3" applyFont="1" applyFill="1" applyBorder="1" applyAlignment="1">
      <alignment horizontal="center" vertical="center" wrapText="1"/>
    </xf>
    <xf numFmtId="0" fontId="12" fillId="0" borderId="0" xfId="2" applyFont="1" applyFill="1" applyBorder="1" applyAlignment="1">
      <alignment horizontal="center"/>
    </xf>
    <xf numFmtId="166" fontId="12" fillId="0" borderId="0" xfId="2" applyNumberFormat="1" applyFont="1" applyFill="1" applyBorder="1" applyAlignment="1">
      <alignment horizontal="center"/>
    </xf>
    <xf numFmtId="0" fontId="21" fillId="0" borderId="11" xfId="2" applyFont="1" applyFill="1" applyBorder="1" applyAlignment="1">
      <alignment horizontal="center"/>
    </xf>
    <xf numFmtId="0" fontId="21" fillId="0" borderId="0" xfId="2" applyFont="1" applyFill="1" applyAlignment="1">
      <alignment horizontal="center"/>
    </xf>
    <xf numFmtId="0" fontId="2" fillId="0" borderId="46" xfId="2" applyFont="1" applyBorder="1" applyAlignment="1">
      <alignment horizontal="center"/>
    </xf>
    <xf numFmtId="0" fontId="2" fillId="0" borderId="11" xfId="2" applyFont="1" applyBorder="1" applyAlignment="1">
      <alignment horizontal="center"/>
    </xf>
    <xf numFmtId="166" fontId="6" fillId="0" borderId="0" xfId="2" applyNumberFormat="1" applyFont="1" applyAlignment="1">
      <alignment horizontal="center"/>
    </xf>
    <xf numFmtId="1" fontId="6" fillId="3" borderId="42" xfId="4" applyNumberFormat="1" applyFont="1" applyFill="1" applyBorder="1" applyAlignment="1">
      <alignment horizontal="center" vertical="center" wrapText="1"/>
    </xf>
    <xf numFmtId="0" fontId="2" fillId="0" borderId="0" xfId="0" applyFont="1" applyAlignment="1">
      <alignment horizontal="center" vertical="center"/>
    </xf>
    <xf numFmtId="0" fontId="6" fillId="0" borderId="35" xfId="3" applyFont="1" applyBorder="1" applyAlignment="1">
      <alignment vertical="center" wrapText="1"/>
    </xf>
    <xf numFmtId="0" fontId="7" fillId="0" borderId="23" xfId="3" applyFont="1" applyBorder="1" applyAlignment="1">
      <alignment vertical="center" wrapText="1"/>
    </xf>
    <xf numFmtId="0" fontId="7" fillId="0" borderId="22" xfId="3" applyFont="1" applyBorder="1" applyAlignment="1">
      <alignment vertical="center" wrapText="1"/>
    </xf>
    <xf numFmtId="0" fontId="7" fillId="0" borderId="35" xfId="3" applyFont="1" applyBorder="1" applyAlignment="1">
      <alignment horizontal="center" vertical="center" wrapText="1"/>
    </xf>
    <xf numFmtId="0" fontId="7" fillId="0" borderId="35" xfId="3" applyFont="1" applyBorder="1" applyAlignment="1">
      <alignment vertical="center" wrapText="1"/>
    </xf>
    <xf numFmtId="0" fontId="2" fillId="0" borderId="21" xfId="2" applyFont="1" applyBorder="1" applyAlignment="1">
      <alignment vertical="center"/>
    </xf>
    <xf numFmtId="0" fontId="6" fillId="0" borderId="0" xfId="3" applyFont="1" applyAlignment="1">
      <alignment horizontal="center" vertical="center" wrapText="1"/>
    </xf>
    <xf numFmtId="0" fontId="4" fillId="0" borderId="0" xfId="2" applyFont="1" applyAlignment="1">
      <alignment horizontal="center" vertical="center" wrapText="1"/>
    </xf>
    <xf numFmtId="0" fontId="28" fillId="5" borderId="0" xfId="2" applyFont="1" applyFill="1" applyAlignment="1">
      <alignment horizontal="center"/>
    </xf>
    <xf numFmtId="0" fontId="4" fillId="0" borderId="0" xfId="2" applyFont="1" applyAlignment="1">
      <alignment horizontal="center" vertical="center"/>
    </xf>
    <xf numFmtId="0" fontId="4" fillId="0" borderId="0" xfId="3" applyFont="1" applyAlignment="1">
      <alignment horizontal="center" vertical="center" wrapText="1"/>
    </xf>
    <xf numFmtId="9" fontId="6" fillId="3" borderId="40" xfId="1" applyNumberFormat="1" applyFont="1" applyFill="1" applyBorder="1" applyAlignment="1">
      <alignment horizontal="center" vertical="center" wrapText="1"/>
    </xf>
    <xf numFmtId="0" fontId="0" fillId="3" borderId="0" xfId="0" applyFill="1"/>
    <xf numFmtId="0" fontId="21" fillId="0" borderId="17" xfId="2" applyFont="1" applyFill="1" applyBorder="1" applyAlignment="1">
      <alignment horizontal="center"/>
    </xf>
    <xf numFmtId="0" fontId="21" fillId="0" borderId="13" xfId="2" applyFont="1" applyFill="1" applyBorder="1" applyAlignment="1">
      <alignment horizontal="center"/>
    </xf>
    <xf numFmtId="0" fontId="26" fillId="3" borderId="17" xfId="0" applyFont="1" applyFill="1" applyBorder="1" applyAlignment="1">
      <alignment vertical="center" wrapText="1"/>
    </xf>
    <xf numFmtId="0" fontId="26" fillId="3" borderId="13" xfId="0" applyFont="1" applyFill="1" applyBorder="1" applyAlignment="1">
      <alignment vertical="center" wrapText="1"/>
    </xf>
    <xf numFmtId="0" fontId="21" fillId="0" borderId="0" xfId="2" applyFont="1" applyFill="1" applyBorder="1" applyAlignment="1">
      <alignment horizontal="center"/>
    </xf>
    <xf numFmtId="0" fontId="12" fillId="0" borderId="12" xfId="2" applyFont="1" applyFill="1" applyBorder="1" applyAlignment="1">
      <alignment horizontal="center"/>
    </xf>
    <xf numFmtId="0" fontId="12" fillId="0" borderId="10" xfId="2" applyFont="1" applyFill="1" applyBorder="1" applyAlignment="1">
      <alignment horizontal="center"/>
    </xf>
    <xf numFmtId="0" fontId="12" fillId="0" borderId="41" xfId="2" applyFont="1" applyFill="1" applyBorder="1" applyAlignment="1">
      <alignment horizontal="center"/>
    </xf>
    <xf numFmtId="0" fontId="12" fillId="0" borderId="47" xfId="2" applyFont="1" applyFill="1" applyBorder="1" applyAlignment="1">
      <alignment horizontal="center"/>
    </xf>
    <xf numFmtId="0" fontId="12" fillId="0" borderId="17" xfId="2" applyFont="1" applyFill="1" applyBorder="1" applyAlignment="1">
      <alignment horizontal="center"/>
    </xf>
    <xf numFmtId="0" fontId="12" fillId="0" borderId="13" xfId="2" applyFont="1" applyFill="1" applyBorder="1" applyAlignment="1">
      <alignment horizontal="center"/>
    </xf>
    <xf numFmtId="0" fontId="21" fillId="0" borderId="0" xfId="0" applyFont="1" applyFill="1"/>
    <xf numFmtId="0" fontId="12" fillId="0" borderId="13" xfId="0" applyFont="1" applyFill="1" applyBorder="1"/>
    <xf numFmtId="9" fontId="12" fillId="0" borderId="63" xfId="1" applyFont="1" applyFill="1" applyBorder="1" applyAlignment="1">
      <alignment horizontal="center" vertical="center" wrapText="1"/>
    </xf>
    <xf numFmtId="0" fontId="21" fillId="0" borderId="47" xfId="2" applyFont="1" applyFill="1" applyBorder="1" applyAlignment="1">
      <alignment horizontal="center"/>
    </xf>
    <xf numFmtId="0" fontId="21" fillId="0" borderId="46" xfId="2" applyFont="1" applyFill="1" applyBorder="1" applyAlignment="1">
      <alignment horizontal="center"/>
    </xf>
    <xf numFmtId="0" fontId="21" fillId="0" borderId="41" xfId="2" applyFont="1" applyFill="1" applyBorder="1" applyAlignment="1">
      <alignment horizontal="center"/>
    </xf>
    <xf numFmtId="0" fontId="15" fillId="2" borderId="36" xfId="0" applyFont="1" applyFill="1" applyBorder="1" applyAlignment="1">
      <alignment horizontal="center" vertical="center" wrapText="1"/>
    </xf>
    <xf numFmtId="0" fontId="2" fillId="0" borderId="47" xfId="2" applyFont="1" applyFill="1" applyBorder="1" applyAlignment="1">
      <alignment horizontal="center"/>
    </xf>
    <xf numFmtId="0" fontId="2" fillId="0" borderId="41" xfId="2" applyFont="1" applyFill="1" applyBorder="1" applyAlignment="1">
      <alignment horizontal="center"/>
    </xf>
    <xf numFmtId="0" fontId="2" fillId="0" borderId="0" xfId="2" applyFont="1" applyFill="1" applyAlignment="1">
      <alignment horizontal="center"/>
    </xf>
    <xf numFmtId="0" fontId="4" fillId="2" borderId="36" xfId="0" applyFont="1" applyFill="1" applyBorder="1" applyAlignment="1">
      <alignment horizontal="center" vertical="center" wrapText="1"/>
    </xf>
    <xf numFmtId="9" fontId="12" fillId="2" borderId="60" xfId="1" applyFont="1" applyFill="1" applyBorder="1" applyAlignment="1">
      <alignment horizontal="center"/>
    </xf>
    <xf numFmtId="9" fontId="12" fillId="0" borderId="35" xfId="1" applyFont="1" applyFill="1" applyBorder="1" applyAlignment="1">
      <alignment horizontal="center" vertical="center" wrapText="1"/>
    </xf>
    <xf numFmtId="1" fontId="12" fillId="0" borderId="35" xfId="4" applyNumberFormat="1" applyFont="1" applyFill="1" applyBorder="1" applyAlignment="1">
      <alignment horizontal="center" vertical="center" wrapText="1"/>
    </xf>
    <xf numFmtId="9" fontId="12" fillId="0" borderId="44" xfId="1" applyFont="1" applyFill="1" applyBorder="1" applyAlignment="1">
      <alignment horizontal="center" vertical="center" wrapText="1"/>
    </xf>
    <xf numFmtId="0" fontId="6" fillId="0" borderId="66" xfId="0" applyFont="1" applyBorder="1" applyAlignment="1">
      <alignment horizontal="center" vertical="center" wrapText="1"/>
    </xf>
    <xf numFmtId="9" fontId="6" fillId="7" borderId="35" xfId="1" applyFont="1" applyFill="1" applyBorder="1" applyAlignment="1">
      <alignment horizontal="center"/>
    </xf>
    <xf numFmtId="0" fontId="6" fillId="0" borderId="27" xfId="2" applyFont="1" applyFill="1" applyBorder="1" applyAlignment="1">
      <alignment horizontal="center" vertical="center"/>
    </xf>
    <xf numFmtId="0" fontId="15" fillId="2" borderId="36"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2" fillId="0" borderId="5" xfId="2" applyFont="1" applyBorder="1" applyAlignment="1">
      <alignment horizontal="center"/>
    </xf>
    <xf numFmtId="0" fontId="2" fillId="0" borderId="46" xfId="2" applyFont="1" applyFill="1" applyBorder="1" applyAlignment="1">
      <alignment horizontal="center"/>
    </xf>
    <xf numFmtId="0" fontId="2" fillId="0" borderId="11" xfId="2" applyFont="1" applyFill="1" applyBorder="1" applyAlignment="1">
      <alignment horizontal="center"/>
    </xf>
    <xf numFmtId="166" fontId="6" fillId="0" borderId="0" xfId="2" applyNumberFormat="1" applyFont="1" applyFill="1" applyBorder="1" applyAlignment="1">
      <alignment horizontal="center"/>
    </xf>
    <xf numFmtId="9" fontId="6" fillId="2" borderId="8" xfId="1" applyFont="1" applyFill="1" applyBorder="1" applyAlignment="1">
      <alignment horizontal="center"/>
    </xf>
    <xf numFmtId="1" fontId="6" fillId="2" borderId="8" xfId="4" applyNumberFormat="1" applyFont="1" applyFill="1" applyBorder="1" applyAlignment="1">
      <alignment horizontal="center" vertical="center" wrapText="1"/>
    </xf>
    <xf numFmtId="9" fontId="6" fillId="0" borderId="5" xfId="1" applyFont="1" applyFill="1" applyBorder="1" applyAlignment="1">
      <alignment horizontal="center" vertical="center" wrapText="1"/>
    </xf>
    <xf numFmtId="1" fontId="6" fillId="0" borderId="5" xfId="4" applyNumberFormat="1" applyFont="1" applyFill="1" applyBorder="1" applyAlignment="1">
      <alignment horizontal="center" vertical="center" wrapText="1"/>
    </xf>
    <xf numFmtId="9" fontId="6" fillId="0" borderId="38" xfId="1" applyFont="1" applyFill="1" applyBorder="1" applyAlignment="1">
      <alignment horizontal="center" vertical="center" wrapText="1"/>
    </xf>
    <xf numFmtId="1" fontId="6" fillId="0" borderId="38" xfId="4" applyNumberFormat="1"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6" fillId="3" borderId="35" xfId="3" applyFont="1" applyFill="1" applyBorder="1" applyAlignment="1">
      <alignment vertical="center" wrapText="1"/>
    </xf>
    <xf numFmtId="0" fontId="7" fillId="3" borderId="35" xfId="3" applyFont="1" applyFill="1" applyBorder="1" applyAlignment="1">
      <alignment vertical="center" wrapText="1"/>
    </xf>
    <xf numFmtId="0" fontId="2" fillId="3" borderId="0" xfId="2" applyFont="1" applyFill="1" applyAlignment="1">
      <alignment horizontal="center"/>
    </xf>
    <xf numFmtId="0" fontId="6" fillId="3" borderId="17" xfId="2" applyFont="1" applyFill="1" applyBorder="1" applyAlignment="1">
      <alignment horizontal="center"/>
    </xf>
    <xf numFmtId="0" fontId="6" fillId="3" borderId="13" xfId="2" applyFont="1" applyFill="1" applyBorder="1" applyAlignment="1">
      <alignment horizontal="center"/>
    </xf>
    <xf numFmtId="0" fontId="2" fillId="0" borderId="0" xfId="2" applyFont="1" applyFill="1" applyAlignment="1">
      <alignment horizontal="center" vertical="center" wrapText="1"/>
    </xf>
    <xf numFmtId="0" fontId="2" fillId="0" borderId="17" xfId="2" applyFont="1" applyFill="1" applyBorder="1" applyAlignment="1">
      <alignment horizontal="center" vertical="center" wrapText="1"/>
    </xf>
    <xf numFmtId="0" fontId="2" fillId="0" borderId="13" xfId="2" applyFont="1" applyFill="1" applyBorder="1" applyAlignment="1">
      <alignment horizontal="center" vertical="center" wrapText="1"/>
    </xf>
    <xf numFmtId="10" fontId="6" fillId="2" borderId="35" xfId="1" applyNumberFormat="1" applyFont="1" applyFill="1" applyBorder="1" applyAlignment="1">
      <alignment horizontal="center"/>
    </xf>
    <xf numFmtId="10" fontId="6" fillId="0" borderId="40" xfId="1" applyNumberFormat="1" applyFont="1" applyFill="1" applyBorder="1" applyAlignment="1">
      <alignment horizontal="center" vertical="center" wrapText="1"/>
    </xf>
    <xf numFmtId="0" fontId="16" fillId="2" borderId="36" xfId="0" applyFont="1" applyFill="1" applyBorder="1" applyAlignment="1">
      <alignment horizontal="center" vertical="center" wrapText="1"/>
    </xf>
    <xf numFmtId="0" fontId="7" fillId="3" borderId="35" xfId="3" applyFont="1" applyFill="1" applyBorder="1" applyAlignment="1">
      <alignment horizontal="center" vertical="center" wrapText="1"/>
    </xf>
    <xf numFmtId="9" fontId="4" fillId="2" borderId="35" xfId="1" applyFont="1" applyFill="1" applyBorder="1" applyAlignment="1">
      <alignment horizontal="center"/>
    </xf>
    <xf numFmtId="2" fontId="4" fillId="2" borderId="35" xfId="2" applyNumberFormat="1" applyFont="1" applyFill="1" applyBorder="1" applyAlignment="1">
      <alignment horizontal="center"/>
    </xf>
    <xf numFmtId="2" fontId="6" fillId="0" borderId="42" xfId="4" applyNumberFormat="1" applyFont="1" applyFill="1" applyBorder="1" applyAlignment="1">
      <alignment horizontal="center" vertical="center" wrapText="1"/>
    </xf>
    <xf numFmtId="2" fontId="6" fillId="0" borderId="40" xfId="4" applyNumberFormat="1" applyFont="1" applyFill="1" applyBorder="1" applyAlignment="1">
      <alignment horizontal="center" vertical="center" wrapText="1"/>
    </xf>
    <xf numFmtId="167" fontId="4" fillId="2" borderId="35" xfId="2" applyNumberFormat="1" applyFont="1" applyFill="1" applyBorder="1" applyAlignment="1">
      <alignment horizontal="center" vertical="center"/>
    </xf>
    <xf numFmtId="0" fontId="6" fillId="0" borderId="27" xfId="2" applyFont="1" applyFill="1" applyBorder="1" applyAlignment="1">
      <alignment horizontal="center"/>
    </xf>
    <xf numFmtId="41" fontId="4" fillId="2" borderId="35" xfId="11" applyFont="1" applyFill="1" applyBorder="1" applyAlignment="1">
      <alignment horizontal="center"/>
    </xf>
    <xf numFmtId="41" fontId="6" fillId="0" borderId="42" xfId="11" applyFont="1" applyFill="1" applyBorder="1" applyAlignment="1">
      <alignment horizontal="center" vertical="center" wrapText="1"/>
    </xf>
    <xf numFmtId="41" fontId="6" fillId="0" borderId="40" xfId="11" applyFont="1" applyFill="1" applyBorder="1" applyAlignment="1">
      <alignment horizontal="center" vertical="center" wrapText="1"/>
    </xf>
    <xf numFmtId="0" fontId="6" fillId="0" borderId="27" xfId="2" applyFont="1" applyFill="1" applyBorder="1" applyAlignment="1">
      <alignment horizontal="center"/>
    </xf>
    <xf numFmtId="9" fontId="6" fillId="2" borderId="35" xfId="1" applyFont="1" applyFill="1" applyBorder="1" applyAlignment="1">
      <alignment horizontal="center"/>
    </xf>
    <xf numFmtId="1" fontId="6" fillId="2" borderId="35" xfId="2" applyNumberFormat="1" applyFont="1" applyFill="1" applyBorder="1" applyAlignment="1">
      <alignment horizontal="center" vertical="center"/>
    </xf>
    <xf numFmtId="1" fontId="6" fillId="2" borderId="35" xfId="2" applyNumberFormat="1" applyFont="1" applyFill="1" applyBorder="1" applyAlignment="1">
      <alignment horizontal="center"/>
    </xf>
    <xf numFmtId="0" fontId="11" fillId="2" borderId="36" xfId="0" applyFont="1" applyFill="1" applyBorder="1" applyAlignment="1">
      <alignment horizontal="center" vertical="center" wrapText="1"/>
    </xf>
    <xf numFmtId="0" fontId="6" fillId="0" borderId="5" xfId="2" applyFont="1" applyFill="1" applyBorder="1" applyAlignment="1">
      <alignment horizontal="center"/>
    </xf>
    <xf numFmtId="0" fontId="15" fillId="2" borderId="36"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68" xfId="0" applyFont="1" applyFill="1" applyBorder="1" applyAlignment="1">
      <alignment horizontal="center" vertical="center" wrapText="1"/>
    </xf>
    <xf numFmtId="0" fontId="4" fillId="2" borderId="67" xfId="0" applyFont="1" applyFill="1" applyBorder="1" applyAlignment="1">
      <alignment horizontal="center" vertical="center" wrapText="1"/>
    </xf>
    <xf numFmtId="167" fontId="4" fillId="2" borderId="35" xfId="2" applyNumberFormat="1" applyFont="1" applyFill="1" applyBorder="1" applyAlignment="1">
      <alignment horizontal="left" vertical="center"/>
    </xf>
    <xf numFmtId="166" fontId="4" fillId="2" borderId="35" xfId="2" applyNumberFormat="1" applyFont="1" applyFill="1" applyBorder="1" applyAlignment="1">
      <alignment horizontal="center" vertical="center"/>
    </xf>
    <xf numFmtId="0" fontId="8" fillId="3" borderId="0" xfId="0" applyFont="1" applyFill="1" applyBorder="1" applyAlignment="1">
      <alignment vertical="center" wrapText="1"/>
    </xf>
    <xf numFmtId="0" fontId="2" fillId="0" borderId="5" xfId="2" applyFont="1" applyBorder="1" applyAlignment="1"/>
    <xf numFmtId="2" fontId="2" fillId="0" borderId="5" xfId="2" applyNumberFormat="1" applyFont="1" applyBorder="1" applyAlignment="1"/>
    <xf numFmtId="1" fontId="2" fillId="0" borderId="5" xfId="2" applyNumberFormat="1" applyFont="1" applyBorder="1" applyAlignment="1"/>
    <xf numFmtId="1" fontId="2" fillId="0" borderId="5" xfId="4" applyNumberFormat="1" applyFont="1" applyFill="1" applyBorder="1" applyAlignment="1">
      <alignment vertical="center" wrapText="1"/>
    </xf>
    <xf numFmtId="0" fontId="2" fillId="0" borderId="5" xfId="2" applyFont="1" applyBorder="1" applyAlignment="1">
      <alignment horizontal="left"/>
    </xf>
    <xf numFmtId="0" fontId="2" fillId="0" borderId="5" xfId="0" applyFont="1" applyBorder="1"/>
    <xf numFmtId="10" fontId="4" fillId="2" borderId="60" xfId="1" applyNumberFormat="1" applyFont="1" applyFill="1" applyBorder="1" applyAlignment="1">
      <alignment horizontal="center"/>
    </xf>
    <xf numFmtId="9" fontId="6" fillId="3" borderId="61" xfId="1" applyFont="1" applyFill="1" applyBorder="1" applyAlignment="1">
      <alignment horizontal="center" vertical="center"/>
    </xf>
    <xf numFmtId="9" fontId="6" fillId="3" borderId="42" xfId="1" applyFont="1" applyFill="1" applyBorder="1" applyAlignment="1">
      <alignment horizontal="center" vertical="center"/>
    </xf>
    <xf numFmtId="0" fontId="3" fillId="0" borderId="0" xfId="2" applyFont="1" applyFill="1" applyBorder="1" applyAlignment="1">
      <alignment horizontal="center" vertical="center" wrapText="1"/>
    </xf>
    <xf numFmtId="9" fontId="4" fillId="9" borderId="63" xfId="1" applyFont="1" applyFill="1" applyBorder="1" applyAlignment="1">
      <alignment horizontal="center" vertical="center" wrapText="1"/>
    </xf>
    <xf numFmtId="9" fontId="6" fillId="0" borderId="63" xfId="1" applyFont="1" applyFill="1" applyBorder="1" applyAlignment="1">
      <alignment horizontal="center" vertical="center" wrapText="1"/>
    </xf>
    <xf numFmtId="0" fontId="2" fillId="0" borderId="21" xfId="2" applyFont="1" applyBorder="1" applyAlignment="1">
      <alignment horizontal="center" vertical="center"/>
    </xf>
    <xf numFmtId="0" fontId="23" fillId="0" borderId="11" xfId="2" applyFont="1" applyFill="1" applyBorder="1" applyAlignment="1">
      <alignment horizontal="center"/>
    </xf>
    <xf numFmtId="0" fontId="23" fillId="0" borderId="46" xfId="2" applyFont="1" applyFill="1" applyBorder="1" applyAlignment="1">
      <alignment horizontal="center"/>
    </xf>
    <xf numFmtId="0" fontId="5" fillId="0" borderId="0" xfId="2" applyFont="1" applyFill="1" applyBorder="1" applyAlignment="1">
      <alignment horizontal="center"/>
    </xf>
    <xf numFmtId="167" fontId="5" fillId="0" borderId="0" xfId="1" applyNumberFormat="1" applyFont="1" applyFill="1" applyBorder="1" applyAlignment="1">
      <alignment horizontal="center"/>
    </xf>
    <xf numFmtId="166" fontId="5" fillId="0" borderId="0" xfId="2" applyNumberFormat="1" applyFont="1" applyFill="1" applyBorder="1" applyAlignment="1">
      <alignment horizontal="center"/>
    </xf>
    <xf numFmtId="9" fontId="5" fillId="4" borderId="35" xfId="1" applyFont="1" applyFill="1" applyBorder="1" applyAlignment="1">
      <alignment horizontal="center" vertical="center" wrapText="1"/>
    </xf>
    <xf numFmtId="166" fontId="5" fillId="2" borderId="21" xfId="2" applyNumberFormat="1" applyFont="1" applyFill="1" applyBorder="1" applyAlignment="1">
      <alignment horizontal="center"/>
    </xf>
    <xf numFmtId="166" fontId="5" fillId="2" borderId="35" xfId="2" applyNumberFormat="1" applyFont="1" applyFill="1" applyBorder="1" applyAlignment="1">
      <alignment horizontal="center"/>
    </xf>
    <xf numFmtId="9" fontId="5" fillId="0" borderId="66" xfId="1" applyFont="1" applyFill="1" applyBorder="1" applyAlignment="1">
      <alignment horizontal="center" vertical="center" wrapText="1"/>
    </xf>
    <xf numFmtId="1" fontId="5" fillId="0" borderId="54" xfId="4" applyNumberFormat="1" applyFont="1" applyFill="1" applyBorder="1" applyAlignment="1">
      <alignment horizontal="center" vertical="center" wrapText="1"/>
    </xf>
    <xf numFmtId="9" fontId="5" fillId="0" borderId="40" xfId="1" applyFont="1" applyFill="1" applyBorder="1" applyAlignment="1">
      <alignment horizontal="center" vertical="center" wrapText="1"/>
    </xf>
    <xf numFmtId="1" fontId="5" fillId="0" borderId="42" xfId="4" applyNumberFormat="1" applyFont="1" applyFill="1" applyBorder="1" applyAlignment="1">
      <alignment horizontal="center" vertical="center" wrapText="1"/>
    </xf>
    <xf numFmtId="0" fontId="5" fillId="0" borderId="40" xfId="0" applyFont="1" applyBorder="1" applyAlignment="1">
      <alignment horizontal="center" vertical="center" wrapText="1"/>
    </xf>
    <xf numFmtId="1" fontId="5" fillId="0" borderId="40" xfId="4" applyNumberFormat="1" applyFont="1" applyFill="1" applyBorder="1" applyAlignment="1">
      <alignment horizontal="center" vertical="center" wrapText="1"/>
    </xf>
    <xf numFmtId="0" fontId="6" fillId="0" borderId="40" xfId="0" applyFont="1" applyBorder="1" applyAlignment="1">
      <alignment horizontal="center" vertical="center" wrapText="1"/>
    </xf>
    <xf numFmtId="1" fontId="6" fillId="0" borderId="54" xfId="4" applyNumberFormat="1" applyFont="1" applyFill="1" applyBorder="1" applyAlignment="1">
      <alignment horizontal="center" vertical="center" wrapText="1"/>
    </xf>
    <xf numFmtId="0" fontId="24" fillId="0" borderId="0" xfId="6" applyFont="1" applyAlignment="1"/>
    <xf numFmtId="0" fontId="30" fillId="0" borderId="0" xfId="6" applyFont="1" applyAlignment="1">
      <alignment horizontal="center"/>
    </xf>
    <xf numFmtId="0" fontId="31" fillId="0" borderId="0" xfId="6" applyFont="1" applyAlignment="1">
      <alignment horizontal="center"/>
    </xf>
    <xf numFmtId="0" fontId="30" fillId="0" borderId="73" xfId="6" applyFont="1" applyBorder="1" applyAlignment="1">
      <alignment horizontal="center"/>
    </xf>
    <xf numFmtId="0" fontId="31" fillId="0" borderId="74" xfId="6" applyFont="1" applyBorder="1" applyAlignment="1">
      <alignment horizontal="center"/>
    </xf>
    <xf numFmtId="0" fontId="30" fillId="0" borderId="75" xfId="6" applyFont="1" applyBorder="1" applyAlignment="1">
      <alignment horizontal="center"/>
    </xf>
    <xf numFmtId="0" fontId="30" fillId="0" borderId="76" xfId="6" applyFont="1" applyBorder="1" applyAlignment="1">
      <alignment horizontal="center"/>
    </xf>
    <xf numFmtId="0" fontId="30" fillId="0" borderId="82" xfId="6" applyFont="1" applyBorder="1" applyAlignment="1">
      <alignment horizontal="center"/>
    </xf>
    <xf numFmtId="0" fontId="32" fillId="10" borderId="76" xfId="6" applyFont="1" applyFill="1" applyBorder="1" applyAlignment="1">
      <alignment vertical="center" wrapText="1"/>
    </xf>
    <xf numFmtId="0" fontId="32" fillId="10" borderId="82" xfId="6" applyFont="1" applyFill="1" applyBorder="1" applyAlignment="1">
      <alignment vertical="center" wrapText="1"/>
    </xf>
    <xf numFmtId="0" fontId="24" fillId="0" borderId="101" xfId="6" applyFont="1" applyBorder="1" applyAlignment="1">
      <alignment horizontal="center"/>
    </xf>
    <xf numFmtId="0" fontId="31" fillId="0" borderId="102" xfId="6" applyFont="1" applyBorder="1" applyAlignment="1">
      <alignment horizontal="center"/>
    </xf>
    <xf numFmtId="0" fontId="24" fillId="0" borderId="103" xfId="6" applyFont="1" applyBorder="1" applyAlignment="1">
      <alignment horizontal="center"/>
    </xf>
    <xf numFmtId="0" fontId="24" fillId="0" borderId="73" xfId="6" applyFont="1" applyBorder="1" applyAlignment="1">
      <alignment horizontal="center"/>
    </xf>
    <xf numFmtId="0" fontId="24" fillId="0" borderId="75" xfId="6" applyFont="1" applyBorder="1" applyAlignment="1">
      <alignment horizontal="center"/>
    </xf>
    <xf numFmtId="0" fontId="24" fillId="0" borderId="76" xfId="6" applyFont="1" applyBorder="1" applyAlignment="1">
      <alignment horizontal="center"/>
    </xf>
    <xf numFmtId="0" fontId="24" fillId="0" borderId="82" xfId="6" applyFont="1" applyBorder="1" applyAlignment="1">
      <alignment horizontal="center"/>
    </xf>
    <xf numFmtId="0" fontId="24" fillId="0" borderId="82" xfId="6" applyFont="1" applyBorder="1"/>
    <xf numFmtId="0" fontId="30" fillId="0" borderId="0" xfId="6" applyFont="1"/>
    <xf numFmtId="0" fontId="33" fillId="0" borderId="0" xfId="6" applyFont="1" applyAlignment="1">
      <alignment horizontal="center"/>
    </xf>
    <xf numFmtId="167" fontId="33" fillId="0" borderId="0" xfId="6" applyNumberFormat="1" applyFont="1" applyAlignment="1">
      <alignment horizontal="center"/>
    </xf>
    <xf numFmtId="166" fontId="33" fillId="0" borderId="0" xfId="6" applyNumberFormat="1" applyFont="1" applyAlignment="1">
      <alignment horizontal="center"/>
    </xf>
    <xf numFmtId="166" fontId="33" fillId="12" borderId="107" xfId="6" applyNumberFormat="1" applyFont="1" applyFill="1" applyBorder="1" applyAlignment="1">
      <alignment horizontal="center" vertical="center"/>
    </xf>
    <xf numFmtId="166" fontId="33" fillId="12" borderId="107" xfId="6" applyNumberFormat="1" applyFont="1" applyFill="1" applyBorder="1" applyAlignment="1">
      <alignment vertical="center"/>
    </xf>
    <xf numFmtId="1" fontId="33" fillId="0" borderId="108" xfId="6" applyNumberFormat="1" applyFont="1" applyBorder="1" applyAlignment="1">
      <alignment horizontal="center" vertical="center" wrapText="1"/>
    </xf>
    <xf numFmtId="0" fontId="24" fillId="0" borderId="0" xfId="6" applyFont="1" applyAlignment="1">
      <alignment horizontal="center"/>
    </xf>
    <xf numFmtId="0" fontId="24" fillId="0" borderId="0" xfId="6" applyFont="1" applyAlignment="1"/>
    <xf numFmtId="0" fontId="24" fillId="0" borderId="107" xfId="6" applyFont="1" applyBorder="1" applyAlignment="1">
      <alignment vertical="center" wrapText="1"/>
    </xf>
    <xf numFmtId="0" fontId="38" fillId="10" borderId="107" xfId="6" applyFont="1" applyFill="1" applyBorder="1" applyAlignment="1">
      <alignment horizontal="center" vertical="center" wrapText="1"/>
    </xf>
    <xf numFmtId="0" fontId="38" fillId="0" borderId="107" xfId="6" applyFont="1" applyBorder="1" applyAlignment="1">
      <alignment vertical="center" wrapText="1"/>
    </xf>
    <xf numFmtId="0" fontId="24" fillId="0" borderId="0" xfId="6" applyFont="1" applyAlignment="1">
      <alignment horizontal="center" vertical="center" wrapText="1"/>
    </xf>
    <xf numFmtId="0" fontId="37" fillId="0" borderId="0" xfId="6" applyFont="1" applyAlignment="1">
      <alignment horizontal="center" vertical="center" wrapText="1"/>
    </xf>
    <xf numFmtId="0" fontId="37" fillId="0" borderId="76" xfId="6" applyFont="1" applyBorder="1" applyAlignment="1">
      <alignment horizontal="center" vertical="center"/>
    </xf>
    <xf numFmtId="0" fontId="37" fillId="0" borderId="82" xfId="6" applyFont="1" applyBorder="1" applyAlignment="1">
      <alignment horizontal="center" vertical="center"/>
    </xf>
    <xf numFmtId="0" fontId="37" fillId="0" borderId="0" xfId="6" applyFont="1" applyAlignment="1">
      <alignment horizontal="center" vertical="center"/>
    </xf>
    <xf numFmtId="0" fontId="37" fillId="0" borderId="101" xfId="6" applyFont="1" applyBorder="1" applyAlignment="1">
      <alignment horizontal="center" vertical="center"/>
    </xf>
    <xf numFmtId="0" fontId="37" fillId="0" borderId="102" xfId="6" applyFont="1" applyBorder="1" applyAlignment="1">
      <alignment horizontal="center" vertical="center"/>
    </xf>
    <xf numFmtId="0" fontId="37" fillId="0" borderId="102" xfId="6" applyFont="1" applyBorder="1" applyAlignment="1">
      <alignment horizontal="center" vertical="center" wrapText="1"/>
    </xf>
    <xf numFmtId="0" fontId="37" fillId="0" borderId="103" xfId="6" applyFont="1" applyBorder="1" applyAlignment="1">
      <alignment horizontal="center" vertical="center"/>
    </xf>
    <xf numFmtId="0" fontId="37" fillId="0" borderId="0" xfId="6" applyFont="1" applyAlignment="1">
      <alignment horizontal="left" vertical="center" wrapText="1"/>
    </xf>
    <xf numFmtId="167" fontId="33" fillId="12" borderId="107" xfId="6" applyNumberFormat="1" applyFont="1" applyFill="1" applyBorder="1" applyAlignment="1">
      <alignment horizontal="center"/>
    </xf>
    <xf numFmtId="166" fontId="33" fillId="12" borderId="107" xfId="6" applyNumberFormat="1" applyFont="1" applyFill="1" applyBorder="1" applyAlignment="1">
      <alignment horizontal="center"/>
    </xf>
    <xf numFmtId="9" fontId="33" fillId="0" borderId="108" xfId="6" applyNumberFormat="1" applyFont="1" applyBorder="1" applyAlignment="1">
      <alignment horizontal="center" vertical="center" wrapText="1"/>
    </xf>
    <xf numFmtId="170" fontId="33" fillId="0" borderId="119" xfId="6" applyNumberFormat="1" applyFont="1" applyBorder="1" applyAlignment="1">
      <alignment horizontal="center" vertical="center" wrapText="1"/>
    </xf>
    <xf numFmtId="170" fontId="33" fillId="0" borderId="119" xfId="10" applyNumberFormat="1" applyFont="1" applyBorder="1" applyAlignment="1">
      <alignment horizontal="center" vertical="center" wrapText="1"/>
    </xf>
    <xf numFmtId="0" fontId="38" fillId="0" borderId="107" xfId="6" applyFont="1" applyBorder="1" applyAlignment="1">
      <alignment horizontal="center" vertical="center" wrapText="1"/>
    </xf>
    <xf numFmtId="0" fontId="24" fillId="0" borderId="0" xfId="6" applyFont="1" applyBorder="1" applyAlignment="1"/>
    <xf numFmtId="10" fontId="48" fillId="0" borderId="0" xfId="6" applyNumberFormat="1" applyFont="1" applyBorder="1"/>
    <xf numFmtId="10" fontId="24" fillId="0" borderId="0" xfId="6" applyNumberFormat="1" applyFont="1" applyBorder="1" applyAlignment="1"/>
    <xf numFmtId="10" fontId="24" fillId="0" borderId="0" xfId="6" applyNumberFormat="1" applyFont="1" applyAlignment="1"/>
    <xf numFmtId="9" fontId="0" fillId="0" borderId="0" xfId="10" applyFont="1" applyAlignment="1"/>
    <xf numFmtId="10" fontId="0" fillId="0" borderId="0" xfId="10" applyNumberFormat="1" applyFont="1" applyAlignment="1"/>
    <xf numFmtId="9" fontId="24" fillId="0" borderId="0" xfId="6" applyNumberFormat="1" applyFont="1" applyAlignment="1"/>
    <xf numFmtId="9" fontId="33" fillId="0" borderId="119" xfId="10" applyNumberFormat="1" applyFont="1" applyBorder="1" applyAlignment="1">
      <alignment horizontal="center" vertical="center" wrapText="1"/>
    </xf>
    <xf numFmtId="9" fontId="33" fillId="0" borderId="108" xfId="10" applyNumberFormat="1" applyFont="1" applyBorder="1" applyAlignment="1">
      <alignment horizontal="center" vertical="center" wrapText="1"/>
    </xf>
    <xf numFmtId="170" fontId="33" fillId="0" borderId="108" xfId="9" applyNumberFormat="1" applyFont="1" applyBorder="1" applyAlignment="1">
      <alignment horizontal="center" vertical="center" wrapText="1"/>
    </xf>
    <xf numFmtId="170" fontId="33" fillId="0" borderId="121" xfId="9" applyNumberFormat="1" applyFont="1" applyBorder="1" applyAlignment="1">
      <alignment horizontal="center" vertical="center" wrapText="1"/>
    </xf>
    <xf numFmtId="0" fontId="29" fillId="10" borderId="107" xfId="6" applyFont="1" applyFill="1" applyBorder="1" applyAlignment="1">
      <alignment horizontal="center" vertical="center" wrapText="1"/>
    </xf>
    <xf numFmtId="0" fontId="15" fillId="2" borderId="36" xfId="0" applyFont="1" applyFill="1" applyBorder="1" applyAlignment="1">
      <alignment horizontal="center" vertical="center" wrapText="1"/>
    </xf>
    <xf numFmtId="0" fontId="30" fillId="0" borderId="74" xfId="6" applyFont="1" applyBorder="1" applyAlignment="1">
      <alignment horizontal="center"/>
    </xf>
    <xf numFmtId="1" fontId="33" fillId="0" borderId="119" xfId="6" applyNumberFormat="1" applyFont="1" applyBorder="1" applyAlignment="1">
      <alignment horizontal="center" vertical="center" wrapText="1"/>
    </xf>
    <xf numFmtId="0" fontId="25" fillId="0" borderId="0" xfId="6" applyFont="1" applyAlignment="1">
      <alignment horizontal="center"/>
    </xf>
    <xf numFmtId="9" fontId="2" fillId="0" borderId="0" xfId="1" applyFont="1" applyFill="1" applyAlignment="1">
      <alignment horizontal="center"/>
    </xf>
    <xf numFmtId="0" fontId="5" fillId="2" borderId="0" xfId="2" applyFont="1" applyFill="1" applyBorder="1" applyAlignment="1">
      <alignment horizontal="center"/>
    </xf>
    <xf numFmtId="167" fontId="5" fillId="2" borderId="0" xfId="1" applyNumberFormat="1" applyFont="1" applyFill="1" applyBorder="1" applyAlignment="1">
      <alignment horizontal="center"/>
    </xf>
    <xf numFmtId="9" fontId="5" fillId="2" borderId="35" xfId="1" applyFont="1" applyFill="1" applyBorder="1" applyAlignment="1">
      <alignment horizontal="center" vertical="center"/>
    </xf>
    <xf numFmtId="167" fontId="5" fillId="2" borderId="35" xfId="1" applyNumberFormat="1" applyFont="1" applyFill="1" applyBorder="1" applyAlignment="1">
      <alignment horizontal="center" vertical="center"/>
    </xf>
    <xf numFmtId="167" fontId="5" fillId="2" borderId="35" xfId="2" applyNumberFormat="1" applyFont="1" applyFill="1" applyBorder="1" applyAlignment="1">
      <alignment horizontal="center" vertical="center"/>
    </xf>
    <xf numFmtId="9" fontId="5" fillId="0" borderId="60" xfId="1" applyFont="1" applyFill="1" applyBorder="1" applyAlignment="1">
      <alignment horizontal="center" vertical="center" wrapText="1"/>
    </xf>
    <xf numFmtId="2" fontId="5" fillId="0" borderId="34" xfId="4" applyNumberFormat="1" applyFont="1" applyFill="1" applyBorder="1" applyAlignment="1">
      <alignment horizontal="center" vertical="center" wrapText="1"/>
    </xf>
    <xf numFmtId="2" fontId="5" fillId="0" borderId="54" xfId="4" applyNumberFormat="1" applyFont="1" applyFill="1" applyBorder="1" applyAlignment="1">
      <alignment horizontal="center" vertical="center" wrapText="1"/>
    </xf>
    <xf numFmtId="2" fontId="5" fillId="0" borderId="43" xfId="4" applyNumberFormat="1" applyFont="1" applyFill="1" applyBorder="1" applyAlignment="1">
      <alignment horizontal="center" vertical="center" wrapText="1"/>
    </xf>
    <xf numFmtId="2" fontId="5" fillId="0" borderId="42" xfId="4" applyNumberFormat="1" applyFont="1" applyFill="1" applyBorder="1" applyAlignment="1">
      <alignment horizontal="center" vertical="center" wrapText="1"/>
    </xf>
    <xf numFmtId="9" fontId="5" fillId="0" borderId="36" xfId="1" applyFont="1" applyFill="1" applyBorder="1" applyAlignment="1">
      <alignment horizontal="center" vertical="center" wrapText="1"/>
    </xf>
    <xf numFmtId="2" fontId="5" fillId="0" borderId="37" xfId="4" applyNumberFormat="1" applyFont="1" applyFill="1" applyBorder="1" applyAlignment="1">
      <alignment horizontal="center" vertical="center" wrapText="1"/>
    </xf>
    <xf numFmtId="9" fontId="2" fillId="0" borderId="0" xfId="1" applyFont="1" applyFill="1"/>
    <xf numFmtId="10" fontId="2" fillId="0" borderId="0" xfId="1" applyNumberFormat="1" applyFont="1" applyFill="1"/>
    <xf numFmtId="2" fontId="5" fillId="0" borderId="61" xfId="4" applyNumberFormat="1" applyFont="1" applyFill="1" applyBorder="1" applyAlignment="1">
      <alignment horizontal="center" vertical="center" wrapText="1"/>
    </xf>
    <xf numFmtId="2" fontId="5" fillId="0" borderId="36" xfId="4" applyNumberFormat="1" applyFont="1" applyFill="1" applyBorder="1" applyAlignment="1">
      <alignment horizontal="center" vertical="center" wrapText="1"/>
    </xf>
    <xf numFmtId="2" fontId="5" fillId="0" borderId="12" xfId="4" applyNumberFormat="1" applyFont="1" applyFill="1" applyBorder="1" applyAlignment="1">
      <alignment horizontal="center" vertical="center" wrapText="1"/>
    </xf>
    <xf numFmtId="10" fontId="2" fillId="0" borderId="0" xfId="0" applyNumberFormat="1" applyFont="1" applyFill="1"/>
    <xf numFmtId="2" fontId="6" fillId="0" borderId="5" xfId="4" applyNumberFormat="1" applyFont="1" applyFill="1" applyBorder="1" applyAlignment="1">
      <alignment horizontal="center" vertical="center" wrapText="1"/>
    </xf>
    <xf numFmtId="2" fontId="5" fillId="0" borderId="41" xfId="4" applyNumberFormat="1" applyFont="1" applyFill="1" applyBorder="1" applyAlignment="1">
      <alignment horizontal="center" vertical="center" wrapText="1"/>
    </xf>
    <xf numFmtId="2" fontId="6" fillId="0" borderId="2" xfId="4" applyNumberFormat="1" applyFont="1" applyFill="1" applyBorder="1" applyAlignment="1">
      <alignment horizontal="center" vertical="center" wrapText="1"/>
    </xf>
    <xf numFmtId="0" fontId="11" fillId="2" borderId="35" xfId="0" applyFont="1" applyFill="1" applyBorder="1" applyAlignment="1">
      <alignment horizontal="center" vertical="center" wrapText="1"/>
    </xf>
    <xf numFmtId="9" fontId="6" fillId="2" borderId="35" xfId="1" applyNumberFormat="1" applyFont="1" applyFill="1" applyBorder="1" applyAlignment="1">
      <alignment horizontal="center"/>
    </xf>
    <xf numFmtId="166" fontId="6" fillId="2" borderId="35" xfId="2" applyNumberFormat="1" applyFont="1" applyFill="1" applyBorder="1" applyAlignment="1"/>
    <xf numFmtId="9" fontId="6" fillId="0" borderId="40" xfId="1" applyNumberFormat="1" applyFont="1" applyFill="1" applyBorder="1" applyAlignment="1">
      <alignment horizontal="center" vertical="center" wrapText="1"/>
    </xf>
    <xf numFmtId="9" fontId="6" fillId="0" borderId="5" xfId="2" applyNumberFormat="1" applyFont="1" applyFill="1" applyBorder="1" applyAlignment="1">
      <alignment horizontal="center"/>
    </xf>
    <xf numFmtId="0" fontId="5" fillId="0" borderId="35" xfId="2" applyFont="1" applyFill="1" applyBorder="1" applyAlignment="1">
      <alignment horizontal="center" vertical="center"/>
    </xf>
    <xf numFmtId="0" fontId="2" fillId="0" borderId="17" xfId="0" applyFont="1" applyFill="1" applyBorder="1"/>
    <xf numFmtId="0" fontId="6" fillId="2" borderId="35" xfId="2" applyNumberFormat="1" applyFont="1" applyFill="1" applyBorder="1" applyAlignment="1">
      <alignment horizontal="center" vertical="center"/>
    </xf>
    <xf numFmtId="3" fontId="6" fillId="2" borderId="35" xfId="2" applyNumberFormat="1" applyFont="1" applyFill="1" applyBorder="1" applyAlignment="1">
      <alignment horizontal="center" vertical="center"/>
    </xf>
    <xf numFmtId="166" fontId="6" fillId="2" borderId="35" xfId="2" applyNumberFormat="1" applyFont="1" applyFill="1" applyBorder="1" applyAlignment="1">
      <alignment horizontal="left" vertical="center"/>
    </xf>
    <xf numFmtId="0" fontId="6" fillId="0" borderId="42" xfId="4" applyNumberFormat="1" applyFont="1" applyFill="1" applyBorder="1" applyAlignment="1">
      <alignment horizontal="center" vertical="center" wrapText="1"/>
    </xf>
    <xf numFmtId="168" fontId="6" fillId="0" borderId="40" xfId="4" applyNumberFormat="1" applyFont="1" applyFill="1" applyBorder="1" applyAlignment="1">
      <alignment horizontal="center" vertical="center" wrapText="1"/>
    </xf>
    <xf numFmtId="0" fontId="6" fillId="0" borderId="40" xfId="4" applyNumberFormat="1" applyFont="1" applyFill="1" applyBorder="1" applyAlignment="1">
      <alignment horizontal="center" vertical="center" wrapText="1"/>
    </xf>
    <xf numFmtId="9" fontId="6" fillId="0" borderId="40" xfId="4" applyNumberFormat="1" applyFont="1" applyFill="1" applyBorder="1" applyAlignment="1">
      <alignment horizontal="center" vertical="center" wrapText="1"/>
    </xf>
    <xf numFmtId="9" fontId="6" fillId="0" borderId="17" xfId="2" applyNumberFormat="1" applyFont="1" applyFill="1" applyBorder="1" applyAlignment="1"/>
    <xf numFmtId="0" fontId="6" fillId="0" borderId="17" xfId="2" applyFont="1" applyFill="1" applyBorder="1" applyAlignment="1"/>
    <xf numFmtId="0" fontId="4" fillId="0" borderId="17" xfId="2" applyFont="1" applyFill="1" applyBorder="1" applyAlignment="1"/>
    <xf numFmtId="0" fontId="2" fillId="0" borderId="35" xfId="2" applyFont="1" applyFill="1" applyBorder="1" applyAlignment="1">
      <alignment horizontal="center" vertical="center"/>
    </xf>
    <xf numFmtId="0" fontId="2" fillId="0" borderId="12" xfId="2" applyFont="1" applyFill="1" applyBorder="1" applyAlignment="1">
      <alignment horizontal="center"/>
    </xf>
    <xf numFmtId="0" fontId="3" fillId="3" borderId="17" xfId="0" applyFont="1" applyFill="1" applyBorder="1" applyAlignment="1">
      <alignment vertical="center" wrapText="1"/>
    </xf>
    <xf numFmtId="0" fontId="3" fillId="3" borderId="13" xfId="0" applyFont="1" applyFill="1" applyBorder="1" applyAlignment="1">
      <alignment vertical="center" wrapText="1"/>
    </xf>
    <xf numFmtId="10" fontId="6" fillId="2" borderId="32" xfId="1" applyNumberFormat="1" applyFont="1" applyFill="1" applyBorder="1" applyAlignment="1">
      <alignment horizontal="center"/>
    </xf>
    <xf numFmtId="166" fontId="6" fillId="2" borderId="31" xfId="2" applyNumberFormat="1" applyFont="1" applyFill="1" applyBorder="1" applyAlignment="1">
      <alignment horizontal="center"/>
    </xf>
    <xf numFmtId="166" fontId="6" fillId="2" borderId="30" xfId="2" applyNumberFormat="1" applyFont="1" applyFill="1" applyBorder="1" applyAlignment="1">
      <alignment horizontal="center"/>
    </xf>
    <xf numFmtId="10" fontId="6" fillId="0" borderId="55" xfId="1" applyNumberFormat="1" applyFont="1" applyFill="1" applyBorder="1" applyAlignment="1">
      <alignment horizontal="center" vertical="center" wrapText="1"/>
    </xf>
    <xf numFmtId="2" fontId="6" fillId="0" borderId="55" xfId="4" applyNumberFormat="1" applyFont="1" applyFill="1" applyBorder="1" applyAlignment="1">
      <alignment horizontal="center" vertical="center" wrapText="1"/>
    </xf>
    <xf numFmtId="1" fontId="6" fillId="0" borderId="55" xfId="4" applyNumberFormat="1" applyFont="1" applyFill="1" applyBorder="1" applyAlignment="1">
      <alignment horizontal="center" vertical="center" wrapText="1"/>
    </xf>
    <xf numFmtId="10" fontId="6" fillId="0" borderId="5" xfId="1" applyNumberFormat="1" applyFont="1" applyFill="1" applyBorder="1" applyAlignment="1">
      <alignment horizontal="center" vertical="center" wrapText="1"/>
    </xf>
    <xf numFmtId="10" fontId="6" fillId="0" borderId="2" xfId="1" applyNumberFormat="1" applyFont="1" applyFill="1" applyBorder="1" applyAlignment="1">
      <alignment horizontal="center" vertical="center" wrapText="1"/>
    </xf>
    <xf numFmtId="1" fontId="6" fillId="0" borderId="2" xfId="4" applyNumberFormat="1" applyFont="1" applyFill="1" applyBorder="1" applyAlignment="1">
      <alignment horizontal="center" vertical="center" wrapText="1"/>
    </xf>
    <xf numFmtId="172" fontId="6" fillId="0" borderId="42" xfId="12" applyNumberFormat="1" applyFont="1" applyFill="1" applyBorder="1" applyAlignment="1">
      <alignment horizontal="center" vertical="center" wrapText="1"/>
    </xf>
    <xf numFmtId="172" fontId="25" fillId="0" borderId="42" xfId="12" applyNumberFormat="1" applyFont="1" applyFill="1" applyBorder="1" applyAlignment="1">
      <alignment horizontal="center" vertical="center" wrapText="1"/>
    </xf>
    <xf numFmtId="172" fontId="6" fillId="0" borderId="40" xfId="12" applyNumberFormat="1" applyFont="1" applyFill="1" applyBorder="1" applyAlignment="1">
      <alignment horizontal="center" vertical="center" wrapText="1"/>
    </xf>
    <xf numFmtId="0" fontId="8" fillId="3" borderId="17" xfId="2" applyFont="1" applyFill="1" applyBorder="1" applyAlignment="1">
      <alignment vertical="center" wrapText="1"/>
    </xf>
    <xf numFmtId="0" fontId="8" fillId="3" borderId="13" xfId="2" applyFont="1" applyFill="1" applyBorder="1" applyAlignment="1">
      <alignment vertical="center" wrapText="1"/>
    </xf>
    <xf numFmtId="0" fontId="6" fillId="0" borderId="13" xfId="2" applyFont="1" applyBorder="1"/>
    <xf numFmtId="43" fontId="6" fillId="0" borderId="42" xfId="12" applyFont="1" applyFill="1" applyBorder="1" applyAlignment="1">
      <alignment horizontal="center" vertical="center" wrapText="1"/>
    </xf>
    <xf numFmtId="3" fontId="6" fillId="3" borderId="5" xfId="4" applyNumberFormat="1" applyFont="1" applyFill="1" applyBorder="1" applyAlignment="1">
      <alignment horizontal="center" vertical="center" wrapText="1"/>
    </xf>
    <xf numFmtId="3" fontId="6" fillId="0" borderId="40" xfId="4" applyNumberFormat="1" applyFont="1" applyFill="1" applyBorder="1" applyAlignment="1">
      <alignment horizontal="center" vertical="center" wrapText="1"/>
    </xf>
    <xf numFmtId="43" fontId="0" fillId="0" borderId="0" xfId="0" applyNumberFormat="1" applyAlignment="1">
      <alignment vertical="center"/>
    </xf>
    <xf numFmtId="0" fontId="4" fillId="2" borderId="36" xfId="2" applyFont="1" applyFill="1" applyBorder="1" applyAlignment="1">
      <alignment horizontal="center" vertical="center" wrapText="1"/>
    </xf>
    <xf numFmtId="0" fontId="4" fillId="0" borderId="0" xfId="2" applyFont="1" applyBorder="1" applyAlignment="1">
      <alignment horizontal="center" vertical="center"/>
    </xf>
    <xf numFmtId="0" fontId="4" fillId="0" borderId="0" xfId="3" applyFont="1" applyBorder="1" applyAlignment="1">
      <alignment horizontal="center" vertical="center" wrapText="1"/>
    </xf>
    <xf numFmtId="0" fontId="4" fillId="0" borderId="0" xfId="2" applyFont="1" applyBorder="1" applyAlignment="1">
      <alignment horizontal="center" vertical="center" wrapText="1"/>
    </xf>
    <xf numFmtId="0" fontId="6" fillId="0" borderId="0" xfId="2" applyFont="1" applyBorder="1" applyAlignment="1">
      <alignment horizontal="center"/>
    </xf>
    <xf numFmtId="0" fontId="6" fillId="0" borderId="0" xfId="3" applyFont="1" applyBorder="1" applyAlignment="1">
      <alignment horizontal="center" vertical="center" wrapText="1"/>
    </xf>
    <xf numFmtId="0" fontId="2" fillId="0" borderId="0" xfId="2" applyFont="1" applyFill="1" applyAlignment="1">
      <alignment horizontal="center" wrapText="1"/>
    </xf>
    <xf numFmtId="0" fontId="7" fillId="0" borderId="23" xfId="3" applyFont="1" applyFill="1" applyBorder="1" applyAlignment="1">
      <alignment vertical="center" wrapText="1"/>
    </xf>
    <xf numFmtId="0" fontId="6" fillId="0" borderId="35" xfId="3" applyFont="1" applyFill="1" applyBorder="1" applyAlignment="1">
      <alignment horizontal="center" vertical="center" wrapText="1"/>
    </xf>
    <xf numFmtId="1" fontId="6" fillId="0" borderId="24" xfId="4" applyNumberFormat="1" applyFont="1" applyFill="1" applyBorder="1" applyAlignment="1">
      <alignment horizontal="center" vertical="center" wrapText="1"/>
    </xf>
    <xf numFmtId="9" fontId="6" fillId="0" borderId="127" xfId="4" applyNumberFormat="1" applyFont="1" applyFill="1" applyBorder="1" applyAlignment="1">
      <alignment horizontal="center" vertical="center" wrapText="1"/>
    </xf>
    <xf numFmtId="0" fontId="2" fillId="0" borderId="42" xfId="0" applyFont="1" applyFill="1" applyBorder="1" applyAlignment="1">
      <alignment horizontal="center" vertical="center"/>
    </xf>
    <xf numFmtId="1" fontId="6" fillId="0" borderId="48" xfId="4" applyNumberFormat="1" applyFont="1" applyFill="1" applyBorder="1" applyAlignment="1">
      <alignment horizontal="center" vertical="center" wrapText="1"/>
    </xf>
    <xf numFmtId="1" fontId="6" fillId="0" borderId="27" xfId="4" applyNumberFormat="1" applyFont="1" applyFill="1" applyBorder="1" applyAlignment="1">
      <alignment horizontal="center" vertical="center" wrapText="1"/>
    </xf>
    <xf numFmtId="0" fontId="6" fillId="0" borderId="13" xfId="0" applyFont="1" applyFill="1" applyBorder="1" applyAlignment="1">
      <alignment vertical="center"/>
    </xf>
    <xf numFmtId="166" fontId="6" fillId="2" borderId="35" xfId="2" applyNumberFormat="1" applyFont="1" applyFill="1" applyBorder="1" applyAlignment="1">
      <alignment horizontal="center" vertical="center" wrapText="1"/>
    </xf>
    <xf numFmtId="166" fontId="6" fillId="2" borderId="21" xfId="2" applyNumberFormat="1" applyFont="1" applyFill="1" applyBorder="1" applyAlignment="1">
      <alignment horizontal="center" vertical="center"/>
    </xf>
    <xf numFmtId="9" fontId="6" fillId="2" borderId="35" xfId="2" applyNumberFormat="1" applyFont="1" applyFill="1" applyBorder="1" applyAlignment="1">
      <alignment horizontal="center" vertical="center"/>
    </xf>
    <xf numFmtId="0" fontId="6" fillId="0" borderId="17" xfId="2" applyFont="1" applyFill="1" applyBorder="1" applyAlignment="1">
      <alignment horizontal="center" vertical="center"/>
    </xf>
    <xf numFmtId="0" fontId="2" fillId="0" borderId="0" xfId="0" applyFont="1" applyFill="1" applyAlignment="1">
      <alignment vertical="center"/>
    </xf>
    <xf numFmtId="0" fontId="4" fillId="0" borderId="17" xfId="2" applyFont="1" applyFill="1" applyBorder="1" applyAlignment="1">
      <alignment horizontal="left" vertical="center" wrapText="1"/>
    </xf>
    <xf numFmtId="170" fontId="6" fillId="0" borderId="40" xfId="1" applyNumberFormat="1" applyFont="1" applyFill="1" applyBorder="1" applyAlignment="1">
      <alignment horizontal="center" vertical="center" wrapText="1"/>
    </xf>
    <xf numFmtId="166" fontId="6" fillId="2" borderId="35" xfId="2" applyNumberFormat="1" applyFont="1" applyFill="1" applyBorder="1" applyAlignment="1">
      <alignment wrapText="1"/>
    </xf>
    <xf numFmtId="170" fontId="6" fillId="2" borderId="35" xfId="2" applyNumberFormat="1" applyFont="1" applyFill="1" applyBorder="1" applyAlignment="1">
      <alignment horizontal="center" vertical="center"/>
    </xf>
    <xf numFmtId="0" fontId="25" fillId="0" borderId="0" xfId="3" applyFont="1" applyFill="1" applyBorder="1" applyAlignment="1">
      <alignment horizontal="center" vertical="center" wrapText="1"/>
    </xf>
    <xf numFmtId="166" fontId="6" fillId="2" borderId="35" xfId="2" applyNumberFormat="1" applyFont="1" applyFill="1" applyBorder="1" applyAlignment="1">
      <alignment horizontal="center" vertical="center"/>
    </xf>
    <xf numFmtId="1" fontId="6" fillId="0" borderId="42" xfId="4" applyNumberFormat="1" applyFont="1" applyBorder="1" applyAlignment="1">
      <alignment horizontal="center" vertical="center" wrapText="1"/>
    </xf>
    <xf numFmtId="9" fontId="6" fillId="0" borderId="40" xfId="1" applyFont="1" applyBorder="1" applyAlignment="1">
      <alignment horizontal="center" vertical="center" wrapText="1"/>
    </xf>
    <xf numFmtId="1" fontId="6" fillId="6" borderId="42" xfId="4" applyNumberFormat="1" applyFont="1" applyFill="1" applyBorder="1" applyAlignment="1">
      <alignment horizontal="center" vertical="center" wrapText="1"/>
    </xf>
    <xf numFmtId="9" fontId="6" fillId="6" borderId="40" xfId="1" applyFont="1" applyFill="1" applyBorder="1" applyAlignment="1">
      <alignment horizontal="center" vertical="center" wrapText="1"/>
    </xf>
    <xf numFmtId="9" fontId="6" fillId="6" borderId="35" xfId="1" applyFont="1" applyFill="1" applyBorder="1" applyAlignment="1">
      <alignment horizontal="center" vertical="center"/>
    </xf>
    <xf numFmtId="1" fontId="6" fillId="3" borderId="40" xfId="4" applyNumberFormat="1" applyFont="1" applyFill="1" applyBorder="1" applyAlignment="1">
      <alignment horizontal="center" vertical="center" wrapText="1"/>
    </xf>
    <xf numFmtId="0" fontId="4" fillId="0" borderId="19" xfId="2" applyFont="1" applyFill="1" applyBorder="1" applyAlignment="1">
      <alignment horizontal="center" vertical="center"/>
    </xf>
    <xf numFmtId="9" fontId="12" fillId="0" borderId="40" xfId="1" applyNumberFormat="1" applyFont="1" applyFill="1" applyBorder="1" applyAlignment="1">
      <alignment horizontal="center" vertical="center" wrapText="1"/>
    </xf>
    <xf numFmtId="0" fontId="2" fillId="0" borderId="0" xfId="0" applyFont="1" applyFill="1" applyAlignment="1">
      <alignment wrapText="1"/>
    </xf>
    <xf numFmtId="166" fontId="12" fillId="2" borderId="61" xfId="2" applyNumberFormat="1" applyFont="1" applyFill="1" applyBorder="1" applyAlignment="1">
      <alignment horizontal="center"/>
    </xf>
    <xf numFmtId="10" fontId="12" fillId="2" borderId="61" xfId="1" applyNumberFormat="1" applyFont="1" applyFill="1" applyBorder="1" applyAlignment="1">
      <alignment horizontal="center"/>
    </xf>
    <xf numFmtId="0" fontId="15" fillId="2" borderId="36"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2" fillId="0" borderId="35" xfId="2" applyFont="1" applyFill="1" applyBorder="1" applyAlignment="1">
      <alignment horizontal="center"/>
    </xf>
    <xf numFmtId="0" fontId="2" fillId="0" borderId="10" xfId="2" applyFont="1" applyFill="1" applyBorder="1" applyAlignment="1">
      <alignment horizontal="center"/>
    </xf>
    <xf numFmtId="0" fontId="4" fillId="0" borderId="11" xfId="2" applyFont="1" applyFill="1" applyBorder="1" applyAlignment="1">
      <alignment horizontal="left" vertical="center" wrapText="1"/>
    </xf>
    <xf numFmtId="0" fontId="4" fillId="0" borderId="12" xfId="2" applyFont="1" applyFill="1" applyBorder="1" applyAlignment="1">
      <alignment horizontal="left" vertical="center" wrapText="1"/>
    </xf>
    <xf numFmtId="0" fontId="15" fillId="3" borderId="35" xfId="2" applyFont="1" applyFill="1" applyBorder="1" applyAlignment="1">
      <alignment vertical="center" wrapText="1"/>
    </xf>
    <xf numFmtId="0" fontId="12" fillId="0" borderId="35" xfId="3" applyFont="1" applyFill="1" applyBorder="1" applyAlignment="1">
      <alignment vertical="center" wrapText="1"/>
    </xf>
    <xf numFmtId="0" fontId="12" fillId="0" borderId="35" xfId="3" applyFont="1" applyFill="1" applyBorder="1" applyAlignment="1">
      <alignment horizontal="center" vertical="center" wrapText="1"/>
    </xf>
    <xf numFmtId="0" fontId="2" fillId="0" borderId="124" xfId="0" applyFont="1" applyFill="1" applyBorder="1"/>
    <xf numFmtId="0" fontId="6" fillId="0" borderId="124" xfId="0" applyFont="1" applyFill="1" applyBorder="1"/>
    <xf numFmtId="1" fontId="6" fillId="0" borderId="1" xfId="4" applyNumberFormat="1" applyFont="1" applyFill="1" applyBorder="1" applyAlignment="1">
      <alignment horizontal="center" vertical="center" wrapText="1"/>
    </xf>
    <xf numFmtId="1" fontId="6" fillId="0" borderId="26" xfId="4" applyNumberFormat="1" applyFont="1" applyFill="1" applyBorder="1" applyAlignment="1">
      <alignment horizontal="center" vertical="center" wrapText="1"/>
    </xf>
    <xf numFmtId="1" fontId="6" fillId="0" borderId="4" xfId="4" applyNumberFormat="1" applyFont="1" applyFill="1" applyBorder="1" applyAlignment="1">
      <alignment horizontal="center" vertical="center" wrapText="1"/>
    </xf>
    <xf numFmtId="1" fontId="6" fillId="0" borderId="51" xfId="4" applyNumberFormat="1" applyFont="1" applyFill="1" applyBorder="1" applyAlignment="1">
      <alignment horizontal="center" vertical="center" wrapText="1"/>
    </xf>
    <xf numFmtId="1" fontId="6" fillId="0" borderId="57" xfId="4" applyNumberFormat="1" applyFont="1" applyFill="1" applyBorder="1" applyAlignment="1">
      <alignment horizontal="center" vertical="center" wrapText="1"/>
    </xf>
    <xf numFmtId="1" fontId="6" fillId="0" borderId="123" xfId="4" applyNumberFormat="1" applyFont="1" applyFill="1" applyBorder="1" applyAlignment="1">
      <alignment horizontal="center" vertical="center" wrapText="1"/>
    </xf>
    <xf numFmtId="1" fontId="6" fillId="0" borderId="7" xfId="4" applyNumberFormat="1" applyFont="1" applyFill="1" applyBorder="1" applyAlignment="1">
      <alignment horizontal="center" vertical="center" wrapText="1"/>
    </xf>
    <xf numFmtId="1" fontId="6" fillId="0" borderId="29" xfId="4" applyNumberFormat="1" applyFont="1" applyFill="1" applyBorder="1" applyAlignment="1">
      <alignment horizontal="center" vertical="center" wrapText="1"/>
    </xf>
    <xf numFmtId="166" fontId="6" fillId="2" borderId="21" xfId="2" applyNumberFormat="1" applyFont="1" applyFill="1" applyBorder="1" applyAlignment="1">
      <alignment vertical="center" wrapText="1"/>
    </xf>
    <xf numFmtId="170" fontId="6" fillId="2" borderId="21" xfId="2" applyNumberFormat="1" applyFont="1" applyFill="1" applyBorder="1" applyAlignment="1">
      <alignment vertical="center" wrapText="1"/>
    </xf>
    <xf numFmtId="0" fontId="6" fillId="0" borderId="47" xfId="0" applyFont="1" applyFill="1" applyBorder="1"/>
    <xf numFmtId="0" fontId="6" fillId="0" borderId="46" xfId="2" applyFont="1" applyFill="1" applyBorder="1" applyAlignment="1">
      <alignment horizontal="center"/>
    </xf>
    <xf numFmtId="166" fontId="6" fillId="0" borderId="46" xfId="2" applyNumberFormat="1" applyFont="1" applyFill="1" applyBorder="1" applyAlignment="1">
      <alignment horizontal="center"/>
    </xf>
    <xf numFmtId="167" fontId="6" fillId="0" borderId="46" xfId="1" applyNumberFormat="1" applyFont="1" applyFill="1" applyBorder="1" applyAlignment="1">
      <alignment horizontal="center"/>
    </xf>
    <xf numFmtId="0" fontId="6" fillId="0" borderId="10" xfId="0" applyFont="1" applyFill="1" applyBorder="1"/>
    <xf numFmtId="0" fontId="6" fillId="0" borderId="11" xfId="2" applyFont="1" applyFill="1" applyBorder="1" applyAlignment="1">
      <alignment horizontal="center"/>
    </xf>
    <xf numFmtId="166" fontId="6" fillId="0" borderId="11" xfId="2" applyNumberFormat="1" applyFont="1" applyFill="1" applyBorder="1" applyAlignment="1">
      <alignment horizontal="center"/>
    </xf>
    <xf numFmtId="167" fontId="6" fillId="0" borderId="11" xfId="1" applyNumberFormat="1" applyFont="1" applyFill="1" applyBorder="1" applyAlignment="1">
      <alignment horizontal="center"/>
    </xf>
    <xf numFmtId="0" fontId="12" fillId="0" borderId="13" xfId="0" applyFont="1" applyBorder="1"/>
    <xf numFmtId="0" fontId="12" fillId="0" borderId="17" xfId="2" applyFont="1" applyBorder="1" applyAlignment="1">
      <alignment horizontal="center"/>
    </xf>
    <xf numFmtId="0" fontId="21" fillId="0" borderId="0" xfId="0" applyFont="1"/>
    <xf numFmtId="167" fontId="12" fillId="2" borderId="35" xfId="1" applyNumberFormat="1" applyFont="1" applyFill="1" applyBorder="1" applyAlignment="1">
      <alignment horizontal="center"/>
    </xf>
    <xf numFmtId="0" fontId="12" fillId="0" borderId="0" xfId="2" applyFont="1" applyAlignment="1">
      <alignment horizontal="center"/>
    </xf>
    <xf numFmtId="166" fontId="12" fillId="0" borderId="0" xfId="2" applyNumberFormat="1" applyFont="1" applyAlignment="1">
      <alignment horizontal="center"/>
    </xf>
    <xf numFmtId="0" fontId="12" fillId="0" borderId="13" xfId="2" applyFont="1" applyBorder="1" applyAlignment="1">
      <alignment horizontal="center"/>
    </xf>
    <xf numFmtId="0" fontId="21" fillId="0" borderId="0" xfId="2" applyFont="1" applyAlignment="1">
      <alignment horizontal="center"/>
    </xf>
    <xf numFmtId="0" fontId="12" fillId="0" borderId="47" xfId="2" applyFont="1" applyBorder="1" applyAlignment="1">
      <alignment horizontal="center"/>
    </xf>
    <xf numFmtId="0" fontId="21" fillId="0" borderId="46" xfId="2" applyFont="1" applyBorder="1" applyAlignment="1">
      <alignment horizontal="center"/>
    </xf>
    <xf numFmtId="0" fontId="12" fillId="0" borderId="41" xfId="2" applyFont="1" applyBorder="1" applyAlignment="1">
      <alignment horizontal="center"/>
    </xf>
    <xf numFmtId="0" fontId="12" fillId="0" borderId="10" xfId="2" applyFont="1" applyBorder="1" applyAlignment="1">
      <alignment horizontal="center"/>
    </xf>
    <xf numFmtId="0" fontId="21" fillId="0" borderId="11" xfId="2" applyFont="1" applyBorder="1" applyAlignment="1">
      <alignment horizontal="center"/>
    </xf>
    <xf numFmtId="0" fontId="12" fillId="0" borderId="12" xfId="2" applyFont="1" applyBorder="1" applyAlignment="1">
      <alignment horizontal="center"/>
    </xf>
    <xf numFmtId="0" fontId="21" fillId="0" borderId="13" xfId="2" applyFont="1" applyBorder="1" applyAlignment="1">
      <alignment horizontal="center"/>
    </xf>
    <xf numFmtId="0" fontId="21" fillId="0" borderId="17" xfId="2" applyFont="1" applyBorder="1" applyAlignment="1">
      <alignment horizontal="center"/>
    </xf>
    <xf numFmtId="0" fontId="21" fillId="0" borderId="47" xfId="2" applyFont="1" applyBorder="1" applyAlignment="1">
      <alignment horizontal="center"/>
    </xf>
    <xf numFmtId="0" fontId="21" fillId="0" borderId="41" xfId="2" applyFont="1" applyBorder="1" applyAlignment="1">
      <alignment horizontal="center"/>
    </xf>
    <xf numFmtId="0" fontId="15" fillId="2" borderId="36" xfId="0" applyFont="1" applyFill="1" applyBorder="1" applyAlignment="1">
      <alignment horizontal="center" vertical="center" wrapText="1"/>
    </xf>
    <xf numFmtId="0" fontId="30" fillId="0" borderId="0" xfId="2" applyFont="1" applyFill="1" applyBorder="1" applyAlignment="1">
      <alignment horizontal="center"/>
    </xf>
    <xf numFmtId="0" fontId="30" fillId="0" borderId="0" xfId="2" applyFont="1" applyFill="1" applyBorder="1" applyAlignment="1"/>
    <xf numFmtId="0" fontId="30" fillId="0" borderId="0" xfId="2" applyFont="1" applyFill="1" applyAlignment="1">
      <alignment horizontal="center"/>
    </xf>
    <xf numFmtId="0" fontId="37" fillId="0" borderId="0" xfId="2" applyFont="1" applyFill="1" applyAlignment="1">
      <alignment horizontal="left"/>
    </xf>
    <xf numFmtId="0" fontId="37" fillId="0" borderId="0" xfId="2" applyFont="1" applyFill="1" applyBorder="1" applyAlignment="1">
      <alignment horizontal="left" vertical="center" wrapText="1"/>
    </xf>
    <xf numFmtId="0" fontId="37" fillId="0" borderId="10" xfId="2" applyFont="1" applyFill="1" applyBorder="1" applyAlignment="1">
      <alignment horizontal="center" vertical="center"/>
    </xf>
    <xf numFmtId="0" fontId="37" fillId="0" borderId="11" xfId="2" applyFont="1" applyFill="1" applyBorder="1" applyAlignment="1">
      <alignment horizontal="center" vertical="center"/>
    </xf>
    <xf numFmtId="0" fontId="37" fillId="0" borderId="11" xfId="3" applyFont="1" applyFill="1" applyBorder="1" applyAlignment="1">
      <alignment horizontal="center" vertical="center" wrapText="1"/>
    </xf>
    <xf numFmtId="0" fontId="37" fillId="0" borderId="11" xfId="2" applyFont="1" applyFill="1" applyBorder="1" applyAlignment="1">
      <alignment horizontal="center" vertical="center" wrapText="1"/>
    </xf>
    <xf numFmtId="0" fontId="37" fillId="0" borderId="12" xfId="2" applyFont="1" applyFill="1" applyBorder="1" applyAlignment="1">
      <alignment horizontal="center" vertical="center"/>
    </xf>
    <xf numFmtId="0" fontId="37" fillId="0" borderId="13" xfId="2" applyFont="1" applyFill="1" applyBorder="1" applyAlignment="1">
      <alignment horizontal="center" vertical="center"/>
    </xf>
    <xf numFmtId="0" fontId="37" fillId="0" borderId="17" xfId="2" applyFont="1" applyFill="1" applyBorder="1" applyAlignment="1">
      <alignment horizontal="center" vertical="center"/>
    </xf>
    <xf numFmtId="0" fontId="37" fillId="0" borderId="0" xfId="2" applyFont="1" applyFill="1" applyBorder="1" applyAlignment="1">
      <alignment horizontal="center" vertical="center"/>
    </xf>
    <xf numFmtId="0" fontId="37" fillId="0" borderId="0" xfId="3" applyFont="1" applyFill="1" applyBorder="1" applyAlignment="1">
      <alignment horizontal="center" vertical="center" wrapText="1"/>
    </xf>
    <xf numFmtId="0" fontId="37" fillId="0" borderId="0" xfId="2" applyFont="1" applyFill="1" applyBorder="1" applyAlignment="1">
      <alignment horizontal="center" vertical="center" wrapText="1"/>
    </xf>
    <xf numFmtId="0" fontId="25" fillId="0" borderId="13" xfId="2" applyFont="1" applyFill="1" applyBorder="1" applyAlignment="1">
      <alignment horizontal="center"/>
    </xf>
    <xf numFmtId="0" fontId="25" fillId="0" borderId="0" xfId="2" applyFont="1" applyFill="1" applyBorder="1" applyAlignment="1">
      <alignment horizontal="center"/>
    </xf>
    <xf numFmtId="0" fontId="25" fillId="0" borderId="17" xfId="2" applyFont="1" applyFill="1" applyBorder="1" applyAlignment="1">
      <alignment horizontal="center"/>
    </xf>
    <xf numFmtId="0" fontId="58" fillId="3" borderId="35" xfId="3" applyFont="1" applyFill="1" applyBorder="1" applyAlignment="1">
      <alignment horizontal="center" vertical="center" wrapText="1"/>
    </xf>
    <xf numFmtId="0" fontId="25" fillId="0" borderId="35" xfId="3" applyFont="1" applyFill="1" applyBorder="1" applyAlignment="1">
      <alignment vertical="center" wrapText="1"/>
    </xf>
    <xf numFmtId="0" fontId="59" fillId="0" borderId="17" xfId="2" applyFont="1" applyFill="1" applyBorder="1" applyAlignment="1">
      <alignment horizontal="center"/>
    </xf>
    <xf numFmtId="0" fontId="28" fillId="0" borderId="0" xfId="2" applyFont="1" applyFill="1" applyAlignment="1">
      <alignment horizontal="center"/>
    </xf>
    <xf numFmtId="0" fontId="25" fillId="0" borderId="13" xfId="0" applyFont="1" applyFill="1" applyBorder="1"/>
    <xf numFmtId="0" fontId="30" fillId="0" borderId="0" xfId="0" applyFont="1" applyFill="1"/>
    <xf numFmtId="0" fontId="60" fillId="2" borderId="36" xfId="0" applyFont="1" applyFill="1" applyBorder="1" applyAlignment="1">
      <alignment horizontal="center" vertical="center" wrapText="1"/>
    </xf>
    <xf numFmtId="0" fontId="37" fillId="2" borderId="36" xfId="0" applyFont="1" applyFill="1" applyBorder="1" applyAlignment="1">
      <alignment horizontal="center" vertical="center" wrapText="1"/>
    </xf>
    <xf numFmtId="1" fontId="25" fillId="0" borderId="40" xfId="4" applyNumberFormat="1" applyFont="1" applyFill="1" applyBorder="1" applyAlignment="1">
      <alignment horizontal="center" vertical="center" wrapText="1"/>
    </xf>
    <xf numFmtId="9" fontId="25" fillId="0" borderId="40" xfId="1" applyFont="1" applyFill="1" applyBorder="1" applyAlignment="1">
      <alignment horizontal="center" vertical="center" wrapText="1"/>
    </xf>
    <xf numFmtId="1" fontId="25" fillId="0" borderId="42" xfId="4" applyNumberFormat="1" applyFont="1" applyFill="1" applyBorder="1" applyAlignment="1">
      <alignment horizontal="center" vertical="center" wrapText="1"/>
    </xf>
    <xf numFmtId="166" fontId="25" fillId="2" borderId="35" xfId="2" applyNumberFormat="1" applyFont="1" applyFill="1" applyBorder="1" applyAlignment="1">
      <alignment horizontal="center"/>
    </xf>
    <xf numFmtId="167" fontId="25" fillId="2" borderId="35" xfId="1" applyNumberFormat="1" applyFont="1" applyFill="1" applyBorder="1" applyAlignment="1">
      <alignment horizontal="center"/>
    </xf>
    <xf numFmtId="166" fontId="25" fillId="0" borderId="0" xfId="2" applyNumberFormat="1" applyFont="1" applyFill="1" applyBorder="1" applyAlignment="1">
      <alignment horizontal="center"/>
    </xf>
    <xf numFmtId="167" fontId="25" fillId="0" borderId="0" xfId="1" applyNumberFormat="1" applyFont="1" applyFill="1" applyBorder="1" applyAlignment="1">
      <alignment horizontal="center"/>
    </xf>
    <xf numFmtId="0" fontId="25" fillId="0" borderId="47" xfId="2" applyFont="1" applyFill="1" applyBorder="1" applyAlignment="1">
      <alignment horizontal="center"/>
    </xf>
    <xf numFmtId="0" fontId="30" fillId="0" borderId="46" xfId="2" applyFont="1" applyFill="1" applyBorder="1" applyAlignment="1">
      <alignment horizontal="center"/>
    </xf>
    <xf numFmtId="0" fontId="25" fillId="0" borderId="41" xfId="2" applyFont="1" applyFill="1" applyBorder="1" applyAlignment="1">
      <alignment horizontal="center"/>
    </xf>
    <xf numFmtId="0" fontId="25" fillId="0" borderId="10" xfId="2" applyFont="1" applyFill="1" applyBorder="1" applyAlignment="1">
      <alignment horizontal="center"/>
    </xf>
    <xf numFmtId="0" fontId="30" fillId="0" borderId="11" xfId="2" applyFont="1" applyFill="1" applyBorder="1" applyAlignment="1">
      <alignment horizontal="center"/>
    </xf>
    <xf numFmtId="0" fontId="25" fillId="0" borderId="12" xfId="2" applyFont="1" applyFill="1" applyBorder="1" applyAlignment="1">
      <alignment horizontal="center"/>
    </xf>
    <xf numFmtId="0" fontId="30" fillId="0" borderId="13" xfId="2" applyFont="1" applyFill="1" applyBorder="1" applyAlignment="1">
      <alignment horizontal="center"/>
    </xf>
    <xf numFmtId="0" fontId="61" fillId="3" borderId="17" xfId="0" applyFont="1" applyFill="1" applyBorder="1" applyAlignment="1">
      <alignment vertical="center" wrapText="1"/>
    </xf>
    <xf numFmtId="0" fontId="61" fillId="3" borderId="13" xfId="0" applyFont="1" applyFill="1" applyBorder="1" applyAlignment="1">
      <alignment vertical="center" wrapText="1"/>
    </xf>
    <xf numFmtId="0" fontId="30" fillId="0" borderId="17" xfId="2" applyFont="1" applyFill="1" applyBorder="1" applyAlignment="1">
      <alignment horizontal="center"/>
    </xf>
    <xf numFmtId="0" fontId="30" fillId="0" borderId="47" xfId="2" applyFont="1" applyFill="1" applyBorder="1" applyAlignment="1">
      <alignment horizontal="center"/>
    </xf>
    <xf numFmtId="0" fontId="30" fillId="0" borderId="41" xfId="2" applyFont="1" applyFill="1" applyBorder="1" applyAlignment="1">
      <alignment horizontal="center"/>
    </xf>
    <xf numFmtId="10" fontId="6" fillId="3" borderId="40" xfId="1" applyNumberFormat="1" applyFont="1" applyFill="1" applyBorder="1" applyAlignment="1">
      <alignment horizontal="center" vertical="center" wrapText="1"/>
    </xf>
    <xf numFmtId="1" fontId="6" fillId="2" borderId="35" xfId="1" applyNumberFormat="1" applyFont="1" applyFill="1" applyBorder="1" applyAlignment="1">
      <alignment horizontal="center"/>
    </xf>
    <xf numFmtId="0" fontId="2" fillId="0" borderId="0" xfId="2" applyFont="1" applyFill="1" applyAlignment="1">
      <alignment horizontal="center" vertical="center"/>
    </xf>
    <xf numFmtId="0" fontId="2" fillId="0" borderId="13" xfId="2" applyFont="1" applyFill="1" applyBorder="1" applyAlignment="1">
      <alignment horizontal="center" vertical="center"/>
    </xf>
    <xf numFmtId="0" fontId="2" fillId="0" borderId="17" xfId="2" applyFont="1" applyFill="1" applyBorder="1" applyAlignment="1">
      <alignment horizontal="center" vertical="center"/>
    </xf>
    <xf numFmtId="170" fontId="6" fillId="3" borderId="40" xfId="1" applyNumberFormat="1" applyFont="1" applyFill="1" applyBorder="1" applyAlignment="1">
      <alignment horizontal="center" vertical="center" wrapText="1"/>
    </xf>
    <xf numFmtId="1" fontId="6" fillId="3" borderId="54" xfId="4" applyNumberFormat="1" applyFont="1" applyFill="1" applyBorder="1" applyAlignment="1">
      <alignment horizontal="center" vertical="center" wrapText="1"/>
    </xf>
    <xf numFmtId="1" fontId="6" fillId="2" borderId="35" xfId="4" applyNumberFormat="1" applyFont="1" applyFill="1" applyBorder="1" applyAlignment="1">
      <alignment horizontal="center" vertical="center" wrapText="1"/>
    </xf>
    <xf numFmtId="9" fontId="6" fillId="2" borderId="35" xfId="1" applyFont="1" applyFill="1" applyBorder="1" applyAlignment="1">
      <alignment horizontal="center" vertical="center" wrapText="1"/>
    </xf>
    <xf numFmtId="9" fontId="6" fillId="3" borderId="66" xfId="1" applyFont="1" applyFill="1" applyBorder="1" applyAlignment="1">
      <alignment horizontal="center" vertical="center" wrapText="1"/>
    </xf>
    <xf numFmtId="1" fontId="6" fillId="2" borderId="35" xfId="1" applyNumberFormat="1" applyFont="1" applyFill="1" applyBorder="1" applyAlignment="1">
      <alignment horizontal="center" vertical="center" wrapText="1"/>
    </xf>
    <xf numFmtId="10" fontId="6" fillId="2" borderId="35" xfId="1" applyNumberFormat="1" applyFont="1" applyFill="1" applyBorder="1" applyAlignment="1">
      <alignment horizontal="center" vertical="center" wrapText="1"/>
    </xf>
    <xf numFmtId="9" fontId="6" fillId="0" borderId="0" xfId="1" applyFont="1" applyFill="1" applyBorder="1" applyAlignment="1">
      <alignment horizontal="center"/>
    </xf>
    <xf numFmtId="9" fontId="6" fillId="3" borderId="40" xfId="1" applyFont="1" applyFill="1" applyBorder="1" applyAlignment="1">
      <alignment horizontal="center" vertical="center" wrapText="1"/>
    </xf>
    <xf numFmtId="169" fontId="6" fillId="0" borderId="40" xfId="4" applyNumberFormat="1" applyFont="1" applyFill="1" applyBorder="1" applyAlignment="1">
      <alignment horizontal="center" vertical="center" wrapText="1"/>
    </xf>
    <xf numFmtId="3" fontId="6" fillId="3" borderId="40" xfId="4" applyNumberFormat="1" applyFont="1" applyFill="1" applyBorder="1" applyAlignment="1">
      <alignment horizontal="center" vertical="center" wrapText="1"/>
    </xf>
    <xf numFmtId="10" fontId="6" fillId="3" borderId="66" xfId="1" applyNumberFormat="1" applyFont="1" applyFill="1" applyBorder="1" applyAlignment="1">
      <alignment horizontal="center" vertical="center" wrapText="1"/>
    </xf>
    <xf numFmtId="2" fontId="6" fillId="3" borderId="40" xfId="1" applyNumberFormat="1" applyFont="1" applyFill="1" applyBorder="1" applyAlignment="1">
      <alignment horizontal="center" vertical="center" wrapText="1"/>
    </xf>
    <xf numFmtId="2" fontId="6" fillId="0" borderId="40" xfId="1" applyNumberFormat="1" applyFont="1" applyFill="1" applyBorder="1" applyAlignment="1">
      <alignment horizontal="center" vertical="center" wrapText="1"/>
    </xf>
    <xf numFmtId="164" fontId="64" fillId="0" borderId="0" xfId="0" applyNumberFormat="1" applyFont="1" applyFill="1" applyBorder="1" applyAlignment="1">
      <alignment vertical="center" wrapText="1"/>
    </xf>
    <xf numFmtId="1" fontId="64" fillId="0" borderId="0" xfId="4" applyNumberFormat="1" applyFont="1" applyFill="1" applyBorder="1" applyAlignment="1">
      <alignment horizontal="center" vertical="center" wrapText="1"/>
    </xf>
    <xf numFmtId="9" fontId="64" fillId="0" borderId="0" xfId="1" applyFont="1" applyFill="1" applyBorder="1" applyAlignment="1">
      <alignment horizontal="center" vertical="center" wrapText="1"/>
    </xf>
    <xf numFmtId="0" fontId="11" fillId="0" borderId="13" xfId="2" applyFont="1" applyBorder="1" applyAlignment="1">
      <alignment horizontal="center" vertical="center"/>
    </xf>
    <xf numFmtId="0" fontId="11" fillId="0" borderId="17" xfId="2" applyFont="1" applyBorder="1" applyAlignment="1">
      <alignment horizontal="center" vertical="center"/>
    </xf>
    <xf numFmtId="0" fontId="23" fillId="0" borderId="0" xfId="2" applyFont="1" applyAlignment="1">
      <alignment horizontal="center"/>
    </xf>
    <xf numFmtId="0" fontId="15" fillId="0" borderId="0" xfId="2" applyFont="1" applyAlignment="1">
      <alignment horizontal="center" vertical="center"/>
    </xf>
    <xf numFmtId="0" fontId="15" fillId="0" borderId="0" xfId="3" applyFont="1" applyAlignment="1">
      <alignment horizontal="center" vertical="center" wrapText="1"/>
    </xf>
    <xf numFmtId="0" fontId="15" fillId="0" borderId="0" xfId="2" applyFont="1" applyAlignment="1">
      <alignment horizontal="center" vertical="center" wrapText="1"/>
    </xf>
    <xf numFmtId="0" fontId="5" fillId="0" borderId="13" xfId="2" applyFont="1" applyBorder="1" applyAlignment="1">
      <alignment horizontal="center"/>
    </xf>
    <xf numFmtId="0" fontId="5" fillId="0" borderId="17" xfId="2" applyFont="1" applyBorder="1" applyAlignment="1">
      <alignment horizontal="center"/>
    </xf>
    <xf numFmtId="0" fontId="12" fillId="0" borderId="0" xfId="3" applyFont="1" applyAlignment="1">
      <alignment horizontal="center" vertical="center" wrapText="1"/>
    </xf>
    <xf numFmtId="0" fontId="12" fillId="0" borderId="35" xfId="3" applyFont="1" applyBorder="1" applyAlignment="1">
      <alignment vertical="center" wrapText="1"/>
    </xf>
    <xf numFmtId="0" fontId="15" fillId="3" borderId="35" xfId="3" applyFont="1" applyFill="1" applyBorder="1" applyAlignment="1">
      <alignment horizontal="center" vertical="center" wrapText="1"/>
    </xf>
    <xf numFmtId="0" fontId="66" fillId="17" borderId="2" xfId="0" applyFont="1" applyFill="1" applyBorder="1" applyAlignment="1">
      <alignment horizontal="center" vertical="center" wrapText="1"/>
    </xf>
    <xf numFmtId="1" fontId="16" fillId="18" borderId="36" xfId="4" applyNumberFormat="1" applyFont="1" applyFill="1" applyBorder="1" applyAlignment="1">
      <alignment horizontal="center" vertical="center" wrapText="1"/>
    </xf>
    <xf numFmtId="1" fontId="7" fillId="0" borderId="36" xfId="4" applyNumberFormat="1" applyFont="1" applyFill="1" applyBorder="1" applyAlignment="1">
      <alignment horizontal="center" vertical="center" wrapText="1"/>
    </xf>
    <xf numFmtId="0" fontId="66" fillId="19" borderId="5" xfId="0" applyFont="1" applyFill="1" applyBorder="1" applyAlignment="1">
      <alignment horizontal="center" vertical="center" wrapText="1"/>
    </xf>
    <xf numFmtId="1" fontId="16" fillId="18" borderId="40" xfId="4" applyNumberFormat="1" applyFont="1" applyFill="1" applyBorder="1" applyAlignment="1">
      <alignment horizontal="center" vertical="center" wrapText="1"/>
    </xf>
    <xf numFmtId="1" fontId="7" fillId="0" borderId="40" xfId="4" applyNumberFormat="1" applyFont="1" applyFill="1" applyBorder="1" applyAlignment="1">
      <alignment horizontal="center" vertical="center" wrapText="1"/>
    </xf>
    <xf numFmtId="0" fontId="66" fillId="20" borderId="5" xfId="0" applyFont="1" applyFill="1" applyBorder="1" applyAlignment="1">
      <alignment horizontal="center" vertical="center" wrapText="1"/>
    </xf>
    <xf numFmtId="1" fontId="15" fillId="4" borderId="63" xfId="4" applyNumberFormat="1" applyFont="1" applyFill="1" applyBorder="1" applyAlignment="1">
      <alignment vertical="center" wrapText="1"/>
    </xf>
    <xf numFmtId="1" fontId="15" fillId="0" borderId="40" xfId="4" applyNumberFormat="1" applyFont="1" applyFill="1" applyBorder="1" applyAlignment="1">
      <alignment horizontal="center" vertical="center" wrapText="1"/>
    </xf>
    <xf numFmtId="9" fontId="15" fillId="0" borderId="40" xfId="1" applyFont="1" applyFill="1" applyBorder="1" applyAlignment="1">
      <alignment horizontal="center" vertical="center" wrapText="1"/>
    </xf>
    <xf numFmtId="0" fontId="66" fillId="17" borderId="5" xfId="0" applyFont="1" applyFill="1" applyBorder="1" applyAlignment="1">
      <alignment horizontal="center" vertical="center" wrapText="1"/>
    </xf>
    <xf numFmtId="0" fontId="11" fillId="2" borderId="127"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4" fillId="2" borderId="36" xfId="0" applyFont="1" applyFill="1" applyBorder="1" applyAlignment="1">
      <alignment horizontal="center" vertical="center" wrapText="1"/>
    </xf>
    <xf numFmtId="174" fontId="6" fillId="0" borderId="40" xfId="1" applyNumberFormat="1" applyFont="1" applyFill="1" applyBorder="1" applyAlignment="1">
      <alignment horizontal="center" vertical="center" wrapText="1"/>
    </xf>
    <xf numFmtId="174" fontId="25" fillId="0" borderId="40" xfId="1" applyNumberFormat="1" applyFont="1" applyFill="1" applyBorder="1" applyAlignment="1">
      <alignment horizontal="center" vertical="center" wrapText="1"/>
    </xf>
    <xf numFmtId="166" fontId="6" fillId="7" borderId="35" xfId="2" applyNumberFormat="1" applyFont="1" applyFill="1" applyBorder="1" applyAlignment="1">
      <alignment horizontal="center" vertical="center"/>
    </xf>
    <xf numFmtId="9" fontId="6" fillId="7" borderId="40" xfId="1" applyFont="1" applyFill="1" applyBorder="1" applyAlignment="1">
      <alignment horizontal="center" vertical="center" wrapText="1"/>
    </xf>
    <xf numFmtId="0" fontId="2" fillId="0" borderId="0" xfId="2" applyFont="1" applyFill="1" applyAlignment="1">
      <alignment horizontal="center"/>
    </xf>
    <xf numFmtId="0" fontId="71" fillId="0" borderId="0" xfId="0" applyFont="1" applyFill="1" applyBorder="1"/>
    <xf numFmtId="9" fontId="72" fillId="0" borderId="0" xfId="1" applyFont="1" applyFill="1" applyBorder="1" applyAlignment="1">
      <alignment horizontal="center" vertical="center" wrapText="1"/>
    </xf>
    <xf numFmtId="1" fontId="12" fillId="3" borderId="42" xfId="4" applyNumberFormat="1" applyFont="1" applyFill="1" applyBorder="1" applyAlignment="1">
      <alignment horizontal="center" vertical="center" wrapText="1"/>
    </xf>
    <xf numFmtId="9" fontId="12" fillId="3" borderId="40" xfId="1" applyFont="1" applyFill="1" applyBorder="1" applyAlignment="1">
      <alignment horizontal="center" vertical="center" wrapText="1"/>
    </xf>
    <xf numFmtId="9" fontId="72" fillId="3" borderId="0" xfId="1" applyFont="1" applyFill="1" applyBorder="1" applyAlignment="1">
      <alignment horizontal="center" vertical="center" wrapText="1"/>
    </xf>
    <xf numFmtId="1" fontId="12" fillId="21" borderId="42" xfId="4" applyNumberFormat="1" applyFont="1" applyFill="1" applyBorder="1" applyAlignment="1">
      <alignment horizontal="center" vertical="center" wrapText="1"/>
    </xf>
    <xf numFmtId="2" fontId="12" fillId="21" borderId="40" xfId="1" applyNumberFormat="1" applyFont="1" applyFill="1" applyBorder="1" applyAlignment="1">
      <alignment horizontal="center" vertical="center" wrapText="1"/>
    </xf>
    <xf numFmtId="2" fontId="72" fillId="21" borderId="0" xfId="1" applyNumberFormat="1" applyFont="1" applyFill="1" applyBorder="1" applyAlignment="1">
      <alignment horizontal="center" vertical="center" wrapText="1"/>
    </xf>
    <xf numFmtId="0" fontId="16" fillId="0" borderId="35" xfId="3" applyFont="1" applyFill="1" applyBorder="1" applyAlignment="1">
      <alignment horizontal="center" vertical="center" wrapText="1"/>
    </xf>
    <xf numFmtId="0" fontId="4" fillId="0" borderId="35" xfId="3" applyFont="1" applyFill="1" applyBorder="1" applyAlignment="1">
      <alignment horizontal="center" vertical="center" wrapText="1"/>
    </xf>
    <xf numFmtId="0" fontId="12" fillId="16" borderId="40" xfId="0" applyFont="1" applyFill="1" applyBorder="1" applyAlignment="1">
      <alignment horizontal="center" vertical="center" wrapText="1"/>
    </xf>
    <xf numFmtId="0" fontId="72" fillId="16" borderId="0" xfId="0" applyFont="1" applyFill="1" applyBorder="1" applyAlignment="1">
      <alignment horizontal="center" vertical="center" wrapText="1"/>
    </xf>
    <xf numFmtId="1" fontId="12" fillId="0" borderId="40" xfId="1" applyNumberFormat="1" applyFont="1" applyFill="1" applyBorder="1" applyAlignment="1">
      <alignment horizontal="center" vertical="center" wrapText="1"/>
    </xf>
    <xf numFmtId="0" fontId="6" fillId="3" borderId="129" xfId="4" applyNumberFormat="1" applyFont="1" applyFill="1" applyBorder="1" applyAlignment="1">
      <alignment vertical="center" wrapText="1"/>
    </xf>
    <xf numFmtId="0" fontId="6" fillId="3" borderId="0" xfId="4" applyNumberFormat="1" applyFont="1" applyFill="1" applyBorder="1" applyAlignment="1">
      <alignment vertical="center" wrapText="1"/>
    </xf>
    <xf numFmtId="1" fontId="72" fillId="0" borderId="0" xfId="1" applyNumberFormat="1" applyFont="1" applyFill="1" applyBorder="1" applyAlignment="1">
      <alignment horizontal="center" vertical="center" wrapText="1"/>
    </xf>
    <xf numFmtId="0" fontId="2" fillId="0" borderId="0" xfId="0" applyFont="1" applyFill="1" applyBorder="1"/>
    <xf numFmtId="1" fontId="12" fillId="3" borderId="40" xfId="1" applyNumberFormat="1" applyFont="1" applyFill="1" applyBorder="1" applyAlignment="1">
      <alignment horizontal="center" vertical="center" wrapText="1"/>
    </xf>
    <xf numFmtId="1" fontId="72" fillId="3" borderId="0" xfId="1" applyNumberFormat="1" applyFont="1" applyFill="1" applyBorder="1" applyAlignment="1">
      <alignment horizontal="center" vertical="center" wrapText="1"/>
    </xf>
    <xf numFmtId="168" fontId="12" fillId="21" borderId="40" xfId="1" applyNumberFormat="1" applyFont="1" applyFill="1" applyBorder="1" applyAlignment="1">
      <alignment horizontal="center" vertical="center" wrapText="1"/>
    </xf>
    <xf numFmtId="168" fontId="72" fillId="21" borderId="0" xfId="1" applyNumberFormat="1" applyFont="1" applyFill="1" applyBorder="1" applyAlignment="1">
      <alignment horizontal="center" vertical="center" wrapText="1"/>
    </xf>
    <xf numFmtId="170" fontId="12" fillId="0" borderId="40" xfId="1" applyNumberFormat="1" applyFont="1" applyFill="1" applyBorder="1" applyAlignment="1">
      <alignment horizontal="center" vertical="center" wrapText="1"/>
    </xf>
    <xf numFmtId="170" fontId="12" fillId="3" borderId="40" xfId="1" applyNumberFormat="1" applyFont="1" applyFill="1" applyBorder="1" applyAlignment="1">
      <alignment horizontal="center" vertical="center" wrapText="1"/>
    </xf>
    <xf numFmtId="1" fontId="12" fillId="5" borderId="42" xfId="4" applyNumberFormat="1" applyFont="1" applyFill="1" applyBorder="1" applyAlignment="1">
      <alignment horizontal="center" vertical="center" wrapText="1"/>
    </xf>
    <xf numFmtId="9" fontId="12" fillId="5" borderId="40" xfId="1" applyFont="1" applyFill="1" applyBorder="1" applyAlignment="1">
      <alignment horizontal="center" vertical="center" wrapText="1"/>
    </xf>
    <xf numFmtId="0" fontId="4" fillId="2" borderId="36" xfId="0" applyFont="1" applyFill="1" applyBorder="1" applyAlignment="1">
      <alignment horizontal="center" vertical="center" wrapText="1"/>
    </xf>
    <xf numFmtId="0" fontId="2" fillId="0" borderId="0" xfId="2" applyFont="1" applyFill="1" applyAlignment="1">
      <alignment horizontal="center"/>
    </xf>
    <xf numFmtId="0" fontId="2" fillId="0" borderId="0" xfId="2" applyFont="1" applyFill="1" applyAlignment="1">
      <alignment horizontal="center"/>
    </xf>
    <xf numFmtId="0" fontId="17" fillId="5" borderId="5" xfId="0" applyFont="1" applyFill="1" applyBorder="1" applyAlignment="1">
      <alignment horizontal="center" vertical="center" wrapText="1"/>
    </xf>
    <xf numFmtId="0" fontId="19" fillId="5" borderId="5" xfId="0" applyFont="1" applyFill="1" applyBorder="1" applyAlignment="1">
      <alignment horizontal="center" vertical="center"/>
    </xf>
    <xf numFmtId="0" fontId="18" fillId="5" borderId="5" xfId="0" applyFont="1" applyFill="1" applyBorder="1" applyAlignment="1">
      <alignment horizontal="center" vertical="center" wrapText="1"/>
    </xf>
    <xf numFmtId="42" fontId="17" fillId="3" borderId="5" xfId="5" applyFont="1" applyFill="1" applyBorder="1" applyAlignment="1">
      <alignment horizontal="center" vertical="center" wrapText="1"/>
    </xf>
    <xf numFmtId="0" fontId="17" fillId="3" borderId="5" xfId="0" applyFont="1" applyFill="1" applyBorder="1" applyAlignment="1">
      <alignment vertical="center" wrapText="1"/>
    </xf>
    <xf numFmtId="168" fontId="17" fillId="3" borderId="5" xfId="4" applyNumberFormat="1" applyFont="1" applyFill="1" applyBorder="1" applyAlignment="1">
      <alignment horizontal="center" vertical="center" wrapText="1"/>
    </xf>
    <xf numFmtId="0" fontId="18" fillId="3" borderId="5" xfId="0" applyFont="1" applyFill="1" applyBorder="1" applyAlignment="1">
      <alignment vertical="center"/>
    </xf>
    <xf numFmtId="0" fontId="14" fillId="6" borderId="5" xfId="0" applyFont="1" applyFill="1" applyBorder="1" applyAlignment="1">
      <alignment horizontal="center" vertical="center" wrapText="1"/>
    </xf>
    <xf numFmtId="0" fontId="21" fillId="0" borderId="14" xfId="2" applyFont="1" applyFill="1" applyBorder="1" applyAlignment="1">
      <alignment horizontal="center" vertical="center"/>
    </xf>
    <xf numFmtId="0" fontId="21" fillId="0" borderId="15" xfId="2" applyFont="1" applyFill="1" applyBorder="1" applyAlignment="1">
      <alignment horizontal="center" vertical="center"/>
    </xf>
    <xf numFmtId="0" fontId="21" fillId="0" borderId="59" xfId="2" applyFont="1" applyFill="1" applyBorder="1" applyAlignment="1">
      <alignment horizontal="center" vertical="center"/>
    </xf>
    <xf numFmtId="0" fontId="21" fillId="0" borderId="58" xfId="2" applyFont="1" applyFill="1" applyBorder="1" applyAlignment="1">
      <alignment horizontal="center" vertical="center"/>
    </xf>
    <xf numFmtId="9" fontId="21" fillId="0" borderId="58" xfId="2" applyNumberFormat="1" applyFont="1" applyFill="1" applyBorder="1" applyAlignment="1">
      <alignment horizontal="center" vertical="center"/>
    </xf>
    <xf numFmtId="9" fontId="21" fillId="0" borderId="15" xfId="2" applyNumberFormat="1" applyFont="1" applyFill="1" applyBorder="1" applyAlignment="1">
      <alignment horizontal="center" vertical="center"/>
    </xf>
    <xf numFmtId="9" fontId="21" fillId="0" borderId="59" xfId="2" applyNumberFormat="1" applyFont="1" applyFill="1" applyBorder="1" applyAlignment="1">
      <alignment horizontal="center" vertical="center"/>
    </xf>
    <xf numFmtId="0" fontId="21" fillId="0" borderId="58" xfId="2" applyFont="1" applyFill="1" applyBorder="1" applyAlignment="1">
      <alignment horizontal="center" vertical="center" wrapText="1"/>
    </xf>
    <xf numFmtId="0" fontId="21" fillId="0" borderId="15" xfId="2" applyFont="1" applyFill="1" applyBorder="1" applyAlignment="1">
      <alignment horizontal="center" vertical="center" wrapText="1"/>
    </xf>
    <xf numFmtId="0" fontId="21" fillId="0" borderId="59" xfId="2" applyFont="1" applyFill="1" applyBorder="1" applyAlignment="1">
      <alignment horizontal="center" vertical="center" wrapText="1"/>
    </xf>
    <xf numFmtId="0" fontId="21" fillId="0" borderId="16" xfId="2" applyFont="1" applyFill="1" applyBorder="1" applyAlignment="1">
      <alignment horizontal="center" vertical="center" wrapText="1"/>
    </xf>
    <xf numFmtId="0" fontId="21" fillId="0" borderId="21" xfId="2" applyFont="1" applyFill="1" applyBorder="1" applyAlignment="1">
      <alignment horizontal="center" vertical="center"/>
    </xf>
    <xf numFmtId="0" fontId="21" fillId="0" borderId="22" xfId="2" applyFont="1" applyFill="1" applyBorder="1" applyAlignment="1">
      <alignment horizontal="center" vertical="center"/>
    </xf>
    <xf numFmtId="0" fontId="21" fillId="0" borderId="33" xfId="2" applyFont="1" applyFill="1" applyBorder="1" applyAlignment="1">
      <alignment horizontal="center" vertical="center"/>
    </xf>
    <xf numFmtId="0" fontId="21" fillId="0" borderId="65" xfId="2" applyFont="1" applyFill="1" applyBorder="1" applyAlignment="1">
      <alignment horizontal="center" vertical="center"/>
    </xf>
    <xf numFmtId="9" fontId="13" fillId="0" borderId="31" xfId="2" applyNumberFormat="1" applyFont="1" applyFill="1" applyBorder="1" applyAlignment="1">
      <alignment horizontal="center" vertical="center"/>
    </xf>
    <xf numFmtId="0" fontId="13" fillId="0" borderId="31" xfId="2" applyFont="1" applyFill="1" applyBorder="1" applyAlignment="1">
      <alignment horizontal="center" vertical="center"/>
    </xf>
    <xf numFmtId="0" fontId="21" fillId="0" borderId="65" xfId="2" applyFont="1" applyFill="1" applyBorder="1" applyAlignment="1">
      <alignment horizontal="center" vertical="center" wrapText="1"/>
    </xf>
    <xf numFmtId="0" fontId="21" fillId="0" borderId="22" xfId="2" applyFont="1" applyFill="1" applyBorder="1" applyAlignment="1">
      <alignment horizontal="center" vertical="center" wrapText="1"/>
    </xf>
    <xf numFmtId="0" fontId="21" fillId="0" borderId="33" xfId="2" applyFont="1" applyFill="1" applyBorder="1" applyAlignment="1">
      <alignment horizontal="center" vertical="center" wrapText="1"/>
    </xf>
    <xf numFmtId="0" fontId="13" fillId="0" borderId="65" xfId="2" applyFont="1" applyFill="1" applyBorder="1" applyAlignment="1">
      <alignment horizontal="center" vertical="center"/>
    </xf>
    <xf numFmtId="0" fontId="13" fillId="0" borderId="22" xfId="2" applyFont="1" applyFill="1" applyBorder="1" applyAlignment="1">
      <alignment horizontal="center" vertical="center"/>
    </xf>
    <xf numFmtId="0" fontId="13" fillId="0" borderId="23" xfId="2" applyFont="1" applyFill="1" applyBorder="1" applyAlignment="1">
      <alignment horizontal="center" vertical="center"/>
    </xf>
    <xf numFmtId="0" fontId="21" fillId="0" borderId="24" xfId="2" applyFont="1" applyFill="1" applyBorder="1" applyAlignment="1">
      <alignment horizontal="center" vertical="center"/>
    </xf>
    <xf numFmtId="0" fontId="21" fillId="0" borderId="25" xfId="2" applyFont="1" applyFill="1" applyBorder="1" applyAlignment="1">
      <alignment horizontal="center" vertical="center"/>
    </xf>
    <xf numFmtId="0" fontId="21" fillId="0" borderId="37" xfId="2" applyFont="1" applyFill="1" applyBorder="1" applyAlignment="1">
      <alignment horizontal="center" vertical="center"/>
    </xf>
    <xf numFmtId="0" fontId="21" fillId="0" borderId="53" xfId="2" applyFont="1" applyFill="1" applyBorder="1" applyAlignment="1">
      <alignment horizontal="center" vertical="center"/>
    </xf>
    <xf numFmtId="9" fontId="21" fillId="0" borderId="53" xfId="2" applyNumberFormat="1" applyFont="1" applyFill="1" applyBorder="1" applyAlignment="1">
      <alignment horizontal="center" vertical="center"/>
    </xf>
    <xf numFmtId="9" fontId="21" fillId="0" borderId="25" xfId="2" applyNumberFormat="1" applyFont="1" applyFill="1" applyBorder="1" applyAlignment="1">
      <alignment horizontal="center" vertical="center"/>
    </xf>
    <xf numFmtId="9" fontId="21" fillId="0" borderId="37" xfId="2" applyNumberFormat="1" applyFont="1" applyFill="1" applyBorder="1" applyAlignment="1">
      <alignment horizontal="center" vertical="center"/>
    </xf>
    <xf numFmtId="0" fontId="21" fillId="0" borderId="53" xfId="2" applyFont="1" applyFill="1" applyBorder="1" applyAlignment="1">
      <alignment horizontal="center" vertical="center" wrapText="1"/>
    </xf>
    <xf numFmtId="0" fontId="21" fillId="0" borderId="25" xfId="2" applyFont="1" applyFill="1" applyBorder="1" applyAlignment="1">
      <alignment horizontal="center" vertical="center" wrapText="1"/>
    </xf>
    <xf numFmtId="0" fontId="21" fillId="0" borderId="37" xfId="2" applyFont="1" applyFill="1" applyBorder="1" applyAlignment="1">
      <alignment horizontal="center" vertical="center" wrapText="1"/>
    </xf>
    <xf numFmtId="0" fontId="21" fillId="0" borderId="26" xfId="2" applyFont="1" applyFill="1" applyBorder="1" applyAlignment="1">
      <alignment horizontal="center" vertical="center" wrapText="1"/>
    </xf>
    <xf numFmtId="0" fontId="16" fillId="2" borderId="14" xfId="2" applyFont="1" applyFill="1" applyBorder="1" applyAlignment="1">
      <alignment horizontal="center" vertical="center" wrapText="1"/>
    </xf>
    <xf numFmtId="0" fontId="16" fillId="2" borderId="15" xfId="2" applyFont="1" applyFill="1" applyBorder="1" applyAlignment="1">
      <alignment horizontal="center" vertical="center" wrapText="1"/>
    </xf>
    <xf numFmtId="0" fontId="16" fillId="2" borderId="16" xfId="2" applyFont="1" applyFill="1" applyBorder="1" applyAlignment="1">
      <alignment horizontal="center" vertical="center" wrapText="1"/>
    </xf>
    <xf numFmtId="0" fontId="16" fillId="2" borderId="44" xfId="2" applyFont="1" applyFill="1" applyBorder="1" applyAlignment="1">
      <alignment horizontal="center" vertical="center" wrapText="1"/>
    </xf>
    <xf numFmtId="0" fontId="16" fillId="2" borderId="0" xfId="2" applyFont="1" applyFill="1" applyBorder="1" applyAlignment="1">
      <alignment horizontal="center" vertical="center" wrapText="1"/>
    </xf>
    <xf numFmtId="0" fontId="16" fillId="2" borderId="45" xfId="2" applyFont="1" applyFill="1" applyBorder="1" applyAlignment="1">
      <alignment horizontal="center" vertical="center" wrapText="1"/>
    </xf>
    <xf numFmtId="0" fontId="7" fillId="0" borderId="14" xfId="2" applyFont="1" applyFill="1" applyBorder="1" applyAlignment="1">
      <alignment horizontal="center" vertical="center" wrapText="1"/>
    </xf>
    <xf numFmtId="0" fontId="7" fillId="0" borderId="15" xfId="2" applyFont="1" applyFill="1" applyBorder="1" applyAlignment="1">
      <alignment horizontal="center" vertical="center" wrapText="1"/>
    </xf>
    <xf numFmtId="0" fontId="7" fillId="0" borderId="16" xfId="2" applyFont="1" applyFill="1" applyBorder="1" applyAlignment="1">
      <alignment horizontal="center" vertical="center" wrapText="1"/>
    </xf>
    <xf numFmtId="0" fontId="7" fillId="0" borderId="44" xfId="2" applyFont="1" applyFill="1" applyBorder="1" applyAlignment="1">
      <alignment horizontal="center" vertical="center" wrapText="1"/>
    </xf>
    <xf numFmtId="0" fontId="7" fillId="0" borderId="0" xfId="2" applyFont="1" applyFill="1" applyBorder="1" applyAlignment="1">
      <alignment horizontal="center" vertical="center" wrapText="1"/>
    </xf>
    <xf numFmtId="0" fontId="7" fillId="0" borderId="45" xfId="2"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44" xfId="0" applyFont="1" applyFill="1" applyBorder="1" applyAlignment="1">
      <alignment horizontal="center" vertical="center" wrapText="1"/>
    </xf>
    <xf numFmtId="0" fontId="22" fillId="4" borderId="0" xfId="0" applyFont="1" applyFill="1" applyBorder="1" applyAlignment="1">
      <alignment horizontal="center" vertical="center" wrapText="1"/>
    </xf>
    <xf numFmtId="0" fontId="22" fillId="4" borderId="45"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22" fillId="4" borderId="20" xfId="0" applyFont="1" applyFill="1" applyBorder="1" applyAlignment="1">
      <alignment horizontal="center" vertical="center" wrapText="1"/>
    </xf>
    <xf numFmtId="0" fontId="22" fillId="4" borderId="15" xfId="0" applyFont="1" applyFill="1" applyBorder="1" applyAlignment="1">
      <alignment horizontal="center" vertical="center"/>
    </xf>
    <xf numFmtId="0" fontId="22" fillId="4" borderId="16"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45" xfId="0" applyFont="1" applyFill="1" applyBorder="1" applyAlignment="1">
      <alignment horizontal="center" vertical="center"/>
    </xf>
    <xf numFmtId="0" fontId="22" fillId="4" borderId="19" xfId="0" applyFont="1" applyFill="1" applyBorder="1" applyAlignment="1">
      <alignment horizontal="center" vertical="center"/>
    </xf>
    <xf numFmtId="0" fontId="22" fillId="4" borderId="20" xfId="0" applyFont="1" applyFill="1" applyBorder="1" applyAlignment="1">
      <alignment horizontal="center" vertical="center"/>
    </xf>
    <xf numFmtId="164" fontId="12" fillId="0" borderId="48" xfId="0" applyNumberFormat="1" applyFont="1" applyFill="1" applyBorder="1" applyAlignment="1">
      <alignment horizontal="center" vertical="center" wrapText="1"/>
    </xf>
    <xf numFmtId="164" fontId="12" fillId="0" borderId="49" xfId="0" applyNumberFormat="1" applyFont="1" applyFill="1" applyBorder="1" applyAlignment="1">
      <alignment horizontal="center" vertical="center" wrapText="1"/>
    </xf>
    <xf numFmtId="164" fontId="12" fillId="0" borderId="51" xfId="0" applyNumberFormat="1" applyFont="1" applyFill="1" applyBorder="1" applyAlignment="1">
      <alignment horizontal="center" vertical="center" wrapText="1"/>
    </xf>
    <xf numFmtId="0" fontId="12" fillId="0" borderId="48" xfId="4" applyNumberFormat="1" applyFont="1" applyFill="1" applyBorder="1" applyAlignment="1">
      <alignment horizontal="center" vertical="center" wrapText="1"/>
    </xf>
    <xf numFmtId="0" fontId="12" fillId="0" borderId="49" xfId="4" applyNumberFormat="1" applyFont="1" applyFill="1" applyBorder="1" applyAlignment="1">
      <alignment horizontal="center" vertical="center" wrapText="1"/>
    </xf>
    <xf numFmtId="0" fontId="12" fillId="0" borderId="51" xfId="4" applyNumberFormat="1" applyFont="1" applyFill="1" applyBorder="1" applyAlignment="1">
      <alignment horizontal="center" vertical="center" wrapText="1"/>
    </xf>
    <xf numFmtId="164" fontId="12" fillId="0" borderId="27" xfId="0" applyNumberFormat="1" applyFont="1" applyFill="1" applyBorder="1" applyAlignment="1">
      <alignment horizontal="center" vertical="center" wrapText="1"/>
    </xf>
    <xf numFmtId="164" fontId="12" fillId="0" borderId="28" xfId="0" applyNumberFormat="1" applyFont="1" applyFill="1" applyBorder="1" applyAlignment="1">
      <alignment horizontal="center" vertical="center" wrapText="1"/>
    </xf>
    <xf numFmtId="164" fontId="12" fillId="0" borderId="29" xfId="0" applyNumberFormat="1" applyFont="1" applyFill="1" applyBorder="1" applyAlignment="1">
      <alignment horizontal="center" vertical="center" wrapText="1"/>
    </xf>
    <xf numFmtId="0" fontId="12" fillId="0" borderId="12" xfId="4" applyNumberFormat="1" applyFont="1" applyFill="1" applyBorder="1" applyAlignment="1">
      <alignment horizontal="center" vertical="center" wrapText="1"/>
    </xf>
    <xf numFmtId="0" fontId="12" fillId="0" borderId="55" xfId="4" applyNumberFormat="1" applyFont="1" applyFill="1" applyBorder="1" applyAlignment="1">
      <alignment horizontal="center" vertical="center" wrapText="1"/>
    </xf>
    <xf numFmtId="0" fontId="12" fillId="0" borderId="56" xfId="4" applyNumberFormat="1" applyFont="1" applyFill="1" applyBorder="1" applyAlignment="1">
      <alignment horizontal="center" vertical="center" wrapText="1"/>
    </xf>
    <xf numFmtId="0" fontId="16" fillId="2" borderId="30" xfId="2" applyFont="1" applyFill="1" applyBorder="1" applyAlignment="1">
      <alignment horizontal="center"/>
    </xf>
    <xf numFmtId="0" fontId="16" fillId="2" borderId="31" xfId="2" applyFont="1" applyFill="1" applyBorder="1" applyAlignment="1">
      <alignment horizontal="center"/>
    </xf>
    <xf numFmtId="0" fontId="16" fillId="2" borderId="32" xfId="2" applyFont="1" applyFill="1" applyBorder="1" applyAlignment="1">
      <alignment horizontal="center"/>
    </xf>
    <xf numFmtId="0" fontId="7" fillId="2" borderId="21" xfId="2" applyFont="1" applyFill="1" applyBorder="1" applyAlignment="1">
      <alignment horizontal="center"/>
    </xf>
    <xf numFmtId="0" fontId="7" fillId="2" borderId="22" xfId="2" applyFont="1" applyFill="1" applyBorder="1" applyAlignment="1">
      <alignment horizontal="center"/>
    </xf>
    <xf numFmtId="0" fontId="7" fillId="2" borderId="23" xfId="2" applyFont="1" applyFill="1" applyBorder="1" applyAlignment="1">
      <alignment horizontal="center"/>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2" fillId="0" borderId="41" xfId="4" applyNumberFormat="1" applyFont="1" applyFill="1" applyBorder="1" applyAlignment="1">
      <alignment horizontal="center" vertical="center" wrapText="1"/>
    </xf>
    <xf numFmtId="0" fontId="12" fillId="0" borderId="38" xfId="4" applyNumberFormat="1" applyFont="1" applyFill="1" applyBorder="1" applyAlignment="1">
      <alignment horizontal="center" vertical="center" wrapText="1"/>
    </xf>
    <xf numFmtId="0" fontId="12" fillId="0" borderId="39" xfId="4" applyNumberFormat="1" applyFont="1" applyFill="1" applyBorder="1" applyAlignment="1">
      <alignment horizontal="center" vertical="center" wrapText="1"/>
    </xf>
    <xf numFmtId="0" fontId="12" fillId="0" borderId="43" xfId="4" applyNumberFormat="1" applyFont="1" applyFill="1" applyBorder="1" applyAlignment="1">
      <alignment horizontal="center" vertical="center" wrapText="1"/>
    </xf>
    <xf numFmtId="0" fontId="12" fillId="0" borderId="5" xfId="4" applyNumberFormat="1" applyFont="1" applyFill="1" applyBorder="1" applyAlignment="1">
      <alignment horizontal="center" vertical="center" wrapText="1"/>
    </xf>
    <xf numFmtId="0" fontId="12" fillId="0" borderId="6" xfId="4" applyNumberFormat="1" applyFont="1" applyFill="1" applyBorder="1" applyAlignment="1">
      <alignment horizontal="center" vertical="center" wrapText="1"/>
    </xf>
    <xf numFmtId="0" fontId="6" fillId="0" borderId="7" xfId="2" applyFont="1" applyFill="1" applyBorder="1" applyAlignment="1">
      <alignment horizontal="center"/>
    </xf>
    <xf numFmtId="0" fontId="6" fillId="0" borderId="8" xfId="2" applyFont="1" applyFill="1" applyBorder="1" applyAlignment="1">
      <alignment horizontal="center"/>
    </xf>
    <xf numFmtId="9" fontId="6" fillId="0" borderId="8" xfId="2" applyNumberFormat="1" applyFont="1" applyFill="1" applyBorder="1" applyAlignment="1">
      <alignment horizontal="center"/>
    </xf>
    <xf numFmtId="0" fontId="6" fillId="0" borderId="9" xfId="2" applyFont="1" applyFill="1" applyBorder="1" applyAlignment="1">
      <alignment horizontal="center"/>
    </xf>
    <xf numFmtId="0" fontId="4" fillId="4" borderId="14" xfId="2" applyFont="1" applyFill="1" applyBorder="1" applyAlignment="1">
      <alignment horizontal="center" vertical="center"/>
    </xf>
    <xf numFmtId="0" fontId="4" fillId="4" borderId="15" xfId="2" applyFont="1" applyFill="1" applyBorder="1" applyAlignment="1">
      <alignment horizontal="center" vertical="center"/>
    </xf>
    <xf numFmtId="0" fontId="4" fillId="4" borderId="16" xfId="2" applyFont="1" applyFill="1" applyBorder="1" applyAlignment="1">
      <alignment horizontal="center" vertical="center"/>
    </xf>
    <xf numFmtId="0" fontId="4" fillId="4" borderId="44" xfId="2" applyFont="1" applyFill="1" applyBorder="1" applyAlignment="1">
      <alignment horizontal="center" vertical="center"/>
    </xf>
    <xf numFmtId="0" fontId="4" fillId="4" borderId="0" xfId="2" applyFont="1" applyFill="1" applyBorder="1" applyAlignment="1">
      <alignment horizontal="center" vertical="center"/>
    </xf>
    <xf numFmtId="0" fontId="4" fillId="4" borderId="45" xfId="2" applyFont="1" applyFill="1" applyBorder="1" applyAlignment="1">
      <alignment horizontal="center" vertical="center"/>
    </xf>
    <xf numFmtId="0" fontId="4" fillId="4" borderId="18" xfId="2" applyFont="1" applyFill="1" applyBorder="1" applyAlignment="1">
      <alignment horizontal="center" vertical="center"/>
    </xf>
    <xf numFmtId="0" fontId="4" fillId="4" borderId="19" xfId="2" applyFont="1" applyFill="1" applyBorder="1" applyAlignment="1">
      <alignment horizontal="center" vertical="center"/>
    </xf>
    <xf numFmtId="0" fontId="4" fillId="4" borderId="20" xfId="2" applyFont="1" applyFill="1" applyBorder="1" applyAlignment="1">
      <alignment horizontal="center" vertical="center"/>
    </xf>
    <xf numFmtId="0" fontId="4" fillId="8" borderId="1" xfId="2" applyFont="1" applyFill="1" applyBorder="1" applyAlignment="1">
      <alignment horizontal="center"/>
    </xf>
    <xf numFmtId="0" fontId="4" fillId="8" borderId="2" xfId="2" applyFont="1" applyFill="1" applyBorder="1" applyAlignment="1">
      <alignment horizontal="center"/>
    </xf>
    <xf numFmtId="0" fontId="4" fillId="5" borderId="2" xfId="2" applyFont="1" applyFill="1" applyBorder="1" applyAlignment="1">
      <alignment horizontal="center"/>
    </xf>
    <xf numFmtId="0" fontId="4" fillId="7" borderId="2" xfId="2" applyFont="1" applyFill="1" applyBorder="1" applyAlignment="1">
      <alignment horizontal="center"/>
    </xf>
    <xf numFmtId="0" fontId="4" fillId="7" borderId="3" xfId="2" applyFont="1" applyFill="1" applyBorder="1" applyAlignment="1">
      <alignment horizontal="center"/>
    </xf>
    <xf numFmtId="0" fontId="6" fillId="0" borderId="4" xfId="2" applyFont="1" applyFill="1" applyBorder="1" applyAlignment="1">
      <alignment horizontal="center"/>
    </xf>
    <xf numFmtId="0" fontId="6" fillId="0" borderId="5" xfId="2" applyFont="1" applyFill="1" applyBorder="1" applyAlignment="1">
      <alignment horizontal="center"/>
    </xf>
    <xf numFmtId="0" fontId="6" fillId="0" borderId="6" xfId="2" applyFont="1" applyFill="1" applyBorder="1" applyAlignment="1">
      <alignment horizontal="center"/>
    </xf>
    <xf numFmtId="0" fontId="4" fillId="2" borderId="30" xfId="2" applyFont="1" applyFill="1" applyBorder="1" applyAlignment="1">
      <alignment horizontal="center" vertical="center" wrapText="1"/>
    </xf>
    <xf numFmtId="0" fontId="4" fillId="2" borderId="31" xfId="2" applyFont="1" applyFill="1" applyBorder="1" applyAlignment="1">
      <alignment horizontal="center" vertical="center" wrapText="1"/>
    </xf>
    <xf numFmtId="0" fontId="4" fillId="2" borderId="32" xfId="2" applyFont="1" applyFill="1" applyBorder="1" applyAlignment="1">
      <alignment horizontal="center" vertical="center" wrapText="1"/>
    </xf>
    <xf numFmtId="0" fontId="6" fillId="0" borderId="33" xfId="3" applyFont="1" applyFill="1" applyBorder="1" applyAlignment="1">
      <alignment horizontal="center" vertical="center" wrapText="1"/>
    </xf>
    <xf numFmtId="0" fontId="6" fillId="0" borderId="31" xfId="3" applyFont="1" applyFill="1" applyBorder="1" applyAlignment="1">
      <alignment horizontal="center" vertical="center" wrapText="1"/>
    </xf>
    <xf numFmtId="0" fontId="6" fillId="0" borderId="32" xfId="3" applyFont="1" applyFill="1" applyBorder="1" applyAlignment="1">
      <alignment horizontal="center" vertical="center" wrapText="1"/>
    </xf>
    <xf numFmtId="9" fontId="6" fillId="0" borderId="21" xfId="3" applyNumberFormat="1" applyFont="1" applyFill="1" applyBorder="1" applyAlignment="1">
      <alignment horizontal="center" vertical="center" wrapText="1"/>
    </xf>
    <xf numFmtId="0" fontId="11" fillId="2" borderId="21" xfId="2" applyFont="1" applyFill="1" applyBorder="1" applyAlignment="1">
      <alignment horizontal="center" vertical="center" wrapText="1"/>
    </xf>
    <xf numFmtId="0" fontId="11" fillId="2" borderId="22" xfId="2" applyFont="1" applyFill="1" applyBorder="1" applyAlignment="1">
      <alignment horizontal="center" vertical="center" wrapText="1"/>
    </xf>
    <xf numFmtId="0" fontId="11" fillId="2" borderId="23" xfId="2" applyFont="1" applyFill="1" applyBorder="1" applyAlignment="1">
      <alignment horizontal="center" vertical="center" wrapText="1"/>
    </xf>
    <xf numFmtId="0" fontId="7" fillId="0" borderId="21" xfId="3" applyFont="1" applyFill="1" applyBorder="1" applyAlignment="1">
      <alignment horizontal="center" vertical="center" wrapText="1"/>
    </xf>
    <xf numFmtId="0" fontId="7" fillId="0" borderId="22" xfId="3" applyFont="1" applyFill="1" applyBorder="1" applyAlignment="1">
      <alignment horizontal="center" vertical="center" wrapText="1"/>
    </xf>
    <xf numFmtId="0" fontId="7" fillId="0" borderId="23" xfId="3" applyFont="1" applyFill="1" applyBorder="1" applyAlignment="1">
      <alignment horizontal="center" vertical="center" wrapText="1"/>
    </xf>
    <xf numFmtId="0" fontId="7" fillId="3" borderId="21" xfId="3" applyFont="1" applyFill="1" applyBorder="1" applyAlignment="1">
      <alignment horizontal="center" vertical="center" wrapText="1"/>
    </xf>
    <xf numFmtId="0" fontId="7" fillId="3" borderId="22" xfId="3" applyFont="1" applyFill="1" applyBorder="1" applyAlignment="1">
      <alignment horizontal="center" vertical="center" wrapText="1"/>
    </xf>
    <xf numFmtId="0" fontId="7" fillId="3" borderId="23" xfId="3" applyFont="1" applyFill="1" applyBorder="1" applyAlignment="1">
      <alignment horizontal="center" vertical="center" wrapText="1"/>
    </xf>
    <xf numFmtId="0" fontId="4" fillId="2" borderId="24" xfId="2" applyFont="1" applyFill="1" applyBorder="1" applyAlignment="1">
      <alignment horizontal="center" vertical="center" wrapText="1"/>
    </xf>
    <xf numFmtId="0" fontId="4" fillId="2" borderId="25" xfId="2" applyFont="1" applyFill="1" applyBorder="1" applyAlignment="1">
      <alignment horizontal="center" vertical="center" wrapText="1"/>
    </xf>
    <xf numFmtId="0" fontId="4" fillId="2" borderId="26" xfId="2" applyFont="1" applyFill="1" applyBorder="1" applyAlignment="1">
      <alignment horizontal="center" vertical="center" wrapText="1"/>
    </xf>
    <xf numFmtId="0" fontId="6" fillId="0" borderId="7" xfId="3" applyFont="1" applyFill="1" applyBorder="1" applyAlignment="1">
      <alignment horizontal="center" vertical="center" wrapText="1"/>
    </xf>
    <xf numFmtId="0" fontId="6" fillId="0" borderId="8" xfId="3" applyFont="1" applyFill="1" applyBorder="1" applyAlignment="1">
      <alignment horizontal="center" vertical="center" wrapText="1"/>
    </xf>
    <xf numFmtId="0" fontId="6" fillId="0" borderId="9" xfId="3" applyFont="1" applyFill="1" applyBorder="1" applyAlignment="1">
      <alignment horizontal="center" vertical="center" wrapText="1"/>
    </xf>
    <xf numFmtId="0" fontId="6" fillId="0" borderId="34" xfId="2" applyFont="1" applyFill="1" applyBorder="1" applyAlignment="1">
      <alignment horizontal="center" vertical="center"/>
    </xf>
    <xf numFmtId="0" fontId="6" fillId="0" borderId="8" xfId="2" applyFont="1" applyFill="1" applyBorder="1" applyAlignment="1">
      <alignment horizontal="center" vertical="center"/>
    </xf>
    <xf numFmtId="0" fontId="6" fillId="0" borderId="9" xfId="2" applyFont="1" applyFill="1" applyBorder="1" applyAlignment="1">
      <alignment horizontal="center" vertical="center"/>
    </xf>
    <xf numFmtId="0" fontId="6" fillId="2" borderId="14" xfId="2" applyFont="1" applyFill="1" applyBorder="1" applyAlignment="1">
      <alignment horizontal="center" vertical="center" wrapText="1"/>
    </xf>
    <xf numFmtId="0" fontId="6" fillId="2" borderId="15"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18" xfId="2" applyFont="1" applyFill="1" applyBorder="1" applyAlignment="1">
      <alignment horizontal="center" vertical="center" wrapText="1"/>
    </xf>
    <xf numFmtId="0" fontId="6" fillId="2" borderId="19" xfId="2" applyFont="1" applyFill="1" applyBorder="1" applyAlignment="1">
      <alignment horizontal="center" vertical="center" wrapText="1"/>
    </xf>
    <xf numFmtId="0" fontId="6" fillId="2" borderId="20" xfId="2" applyFont="1" applyFill="1" applyBorder="1" applyAlignment="1">
      <alignment horizontal="center" vertical="center" wrapText="1"/>
    </xf>
    <xf numFmtId="49" fontId="6" fillId="0" borderId="14" xfId="2" applyNumberFormat="1" applyFont="1" applyFill="1" applyBorder="1" applyAlignment="1">
      <alignment horizontal="center" vertical="center" wrapText="1"/>
    </xf>
    <xf numFmtId="49" fontId="6" fillId="0" borderId="15" xfId="2" applyNumberFormat="1" applyFont="1" applyFill="1" applyBorder="1" applyAlignment="1">
      <alignment horizontal="center" vertical="center" wrapText="1"/>
    </xf>
    <xf numFmtId="49" fontId="6" fillId="0" borderId="16" xfId="2" applyNumberFormat="1" applyFont="1" applyFill="1" applyBorder="1" applyAlignment="1">
      <alignment horizontal="center" vertical="center" wrapText="1"/>
    </xf>
    <xf numFmtId="49" fontId="6" fillId="0" borderId="18" xfId="2" applyNumberFormat="1" applyFont="1" applyFill="1" applyBorder="1" applyAlignment="1">
      <alignment horizontal="center" vertical="center" wrapText="1"/>
    </xf>
    <xf numFmtId="49" fontId="6" fillId="0" borderId="19" xfId="2" applyNumberFormat="1" applyFont="1" applyFill="1" applyBorder="1" applyAlignment="1">
      <alignment horizontal="center" vertical="center" wrapText="1"/>
    </xf>
    <xf numFmtId="49" fontId="6" fillId="0" borderId="20" xfId="2" applyNumberFormat="1" applyFont="1" applyFill="1" applyBorder="1" applyAlignment="1">
      <alignment horizontal="center" vertical="center" wrapText="1"/>
    </xf>
    <xf numFmtId="0" fontId="6" fillId="0" borderId="27" xfId="2" applyFont="1" applyFill="1" applyBorder="1" applyAlignment="1">
      <alignment horizontal="center" vertical="center"/>
    </xf>
    <xf numFmtId="0" fontId="6" fillId="0" borderId="28" xfId="2" applyFont="1" applyFill="1" applyBorder="1" applyAlignment="1">
      <alignment horizontal="center" vertical="center"/>
    </xf>
    <xf numFmtId="0" fontId="6" fillId="0" borderId="29" xfId="2" applyFont="1" applyFill="1" applyBorder="1" applyAlignment="1">
      <alignment horizontal="center" vertical="center"/>
    </xf>
    <xf numFmtId="0" fontId="6" fillId="0" borderId="27" xfId="2" applyFont="1" applyFill="1" applyBorder="1" applyAlignment="1">
      <alignment horizontal="center" vertical="center" wrapText="1"/>
    </xf>
    <xf numFmtId="0" fontId="4" fillId="2" borderId="1" xfId="2" applyFont="1" applyFill="1" applyBorder="1" applyAlignment="1">
      <alignment horizontal="center" vertical="center" wrapText="1"/>
    </xf>
    <xf numFmtId="0" fontId="4" fillId="2" borderId="2"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9" xfId="2" applyFont="1" applyFill="1" applyBorder="1" applyAlignment="1">
      <alignment horizontal="center" vertical="center" wrapText="1"/>
    </xf>
    <xf numFmtId="9" fontId="6" fillId="0" borderId="37" xfId="3" applyNumberFormat="1" applyFont="1" applyFill="1" applyBorder="1" applyAlignment="1">
      <alignment horizontal="center" vertical="center" wrapText="1"/>
    </xf>
    <xf numFmtId="9" fontId="6" fillId="0" borderId="2" xfId="3" applyNumberFormat="1" applyFont="1" applyFill="1" applyBorder="1" applyAlignment="1">
      <alignment horizontal="center" vertical="center" wrapText="1"/>
    </xf>
    <xf numFmtId="9" fontId="6" fillId="0" borderId="53" xfId="3" applyNumberFormat="1" applyFont="1" applyFill="1" applyBorder="1" applyAlignment="1">
      <alignment horizontal="center" vertical="center" wrapText="1"/>
    </xf>
    <xf numFmtId="9" fontId="6" fillId="0" borderId="34" xfId="3" applyNumberFormat="1" applyFont="1" applyFill="1" applyBorder="1" applyAlignment="1">
      <alignment horizontal="center" vertical="center" wrapText="1"/>
    </xf>
    <xf numFmtId="9" fontId="6" fillId="0" borderId="8" xfId="3" applyNumberFormat="1" applyFont="1" applyFill="1" applyBorder="1" applyAlignment="1">
      <alignment horizontal="center" vertical="center" wrapText="1"/>
    </xf>
    <xf numFmtId="9" fontId="6" fillId="0" borderId="52" xfId="3" applyNumberFormat="1" applyFont="1" applyFill="1" applyBorder="1" applyAlignment="1">
      <alignment horizontal="center" vertical="center" wrapText="1"/>
    </xf>
    <xf numFmtId="0" fontId="6" fillId="0" borderId="7" xfId="2" applyFont="1" applyFill="1" applyBorder="1" applyAlignment="1">
      <alignment horizontal="center" vertical="center" wrapText="1"/>
    </xf>
    <xf numFmtId="0" fontId="6" fillId="0" borderId="8" xfId="2" applyFont="1" applyFill="1" applyBorder="1" applyAlignment="1">
      <alignment horizontal="center" vertical="center" wrapText="1"/>
    </xf>
    <xf numFmtId="0" fontId="6" fillId="0" borderId="9"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15" xfId="2" applyFont="1" applyFill="1" applyBorder="1" applyAlignment="1">
      <alignment horizontal="center" vertical="center"/>
    </xf>
    <xf numFmtId="0" fontId="2" fillId="0" borderId="16" xfId="2" applyFont="1" applyFill="1" applyBorder="1" applyAlignment="1">
      <alignment horizontal="center" vertical="center"/>
    </xf>
    <xf numFmtId="0" fontId="2" fillId="0" borderId="18" xfId="2" applyFont="1" applyFill="1" applyBorder="1" applyAlignment="1">
      <alignment horizontal="center" vertical="center"/>
    </xf>
    <xf numFmtId="0" fontId="2" fillId="0" borderId="19" xfId="2" applyFont="1" applyFill="1" applyBorder="1" applyAlignment="1">
      <alignment horizontal="center" vertical="center"/>
    </xf>
    <xf numFmtId="0" fontId="2" fillId="0" borderId="20" xfId="2" applyFont="1" applyFill="1" applyBorder="1" applyAlignment="1">
      <alignment horizontal="center" vertical="center"/>
    </xf>
    <xf numFmtId="9" fontId="4" fillId="2" borderId="21" xfId="3" applyNumberFormat="1" applyFont="1" applyFill="1" applyBorder="1" applyAlignment="1">
      <alignment horizontal="center" vertical="center" wrapText="1"/>
    </xf>
    <xf numFmtId="9" fontId="4" fillId="2" borderId="22" xfId="3" applyNumberFormat="1" applyFont="1" applyFill="1" applyBorder="1" applyAlignment="1">
      <alignment horizontal="center" vertical="center" wrapText="1"/>
    </xf>
    <xf numFmtId="9" fontId="4" fillId="2" borderId="23" xfId="3" applyNumberFormat="1" applyFont="1" applyFill="1" applyBorder="1" applyAlignment="1">
      <alignment horizontal="center" vertical="center" wrapText="1"/>
    </xf>
    <xf numFmtId="9" fontId="6" fillId="0" borderId="22" xfId="3" applyNumberFormat="1" applyFont="1" applyFill="1" applyBorder="1" applyAlignment="1">
      <alignment horizontal="center" vertical="center" wrapText="1"/>
    </xf>
    <xf numFmtId="9" fontId="6" fillId="0" borderId="23" xfId="3" applyNumberFormat="1" applyFont="1" applyFill="1" applyBorder="1" applyAlignment="1">
      <alignment horizontal="center" vertical="center" wrapText="1"/>
    </xf>
    <xf numFmtId="0" fontId="6" fillId="0" borderId="28" xfId="2" applyFont="1" applyFill="1" applyBorder="1" applyAlignment="1">
      <alignment horizontal="center" vertical="center" wrapText="1"/>
    </xf>
    <xf numFmtId="0" fontId="6" fillId="0" borderId="29" xfId="2" applyFont="1" applyFill="1" applyBorder="1" applyAlignment="1">
      <alignment horizontal="center" vertical="center" wrapText="1"/>
    </xf>
    <xf numFmtId="0" fontId="4" fillId="3" borderId="14" xfId="2" applyFont="1" applyFill="1" applyBorder="1" applyAlignment="1">
      <alignment horizontal="center" vertical="center" wrapText="1"/>
    </xf>
    <xf numFmtId="0" fontId="4" fillId="3" borderId="15"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9" xfId="2" applyFont="1" applyFill="1" applyBorder="1" applyAlignment="1">
      <alignment horizontal="center" vertical="center" wrapText="1"/>
    </xf>
    <xf numFmtId="0" fontId="4" fillId="3" borderId="20" xfId="2" applyFont="1" applyFill="1" applyBorder="1" applyAlignment="1">
      <alignment horizontal="center" vertical="center" wrapText="1"/>
    </xf>
    <xf numFmtId="0" fontId="2" fillId="0" borderId="1" xfId="2" applyFont="1" applyFill="1" applyBorder="1" applyAlignment="1">
      <alignment horizontal="center"/>
    </xf>
    <xf numFmtId="0" fontId="2" fillId="0" borderId="2" xfId="2" applyFont="1" applyFill="1" applyBorder="1" applyAlignment="1">
      <alignment horizontal="center"/>
    </xf>
    <xf numFmtId="0" fontId="2" fillId="0" borderId="4" xfId="2" applyFont="1" applyFill="1" applyBorder="1" applyAlignment="1">
      <alignment horizontal="center"/>
    </xf>
    <xf numFmtId="0" fontId="2" fillId="0" borderId="5" xfId="2" applyFont="1" applyFill="1" applyBorder="1" applyAlignment="1">
      <alignment horizontal="center"/>
    </xf>
    <xf numFmtId="0" fontId="2" fillId="0" borderId="7" xfId="2" applyFont="1" applyFill="1" applyBorder="1" applyAlignment="1">
      <alignment horizontal="center"/>
    </xf>
    <xf numFmtId="0" fontId="2" fillId="0" borderId="8" xfId="2" applyFont="1" applyFill="1" applyBorder="1" applyAlignment="1">
      <alignment horizontal="center"/>
    </xf>
    <xf numFmtId="0" fontId="3" fillId="0" borderId="2" xfId="2" applyFont="1" applyFill="1" applyBorder="1" applyAlignment="1">
      <alignment horizontal="center" vertical="center" wrapText="1"/>
    </xf>
    <xf numFmtId="0" fontId="3" fillId="0" borderId="3" xfId="2" applyFont="1" applyFill="1" applyBorder="1" applyAlignment="1">
      <alignment horizontal="center" vertical="center" wrapText="1"/>
    </xf>
    <xf numFmtId="0" fontId="4" fillId="0" borderId="5" xfId="2" applyFont="1" applyFill="1" applyBorder="1" applyAlignment="1">
      <alignment horizontal="left" vertical="center" wrapText="1"/>
    </xf>
    <xf numFmtId="0" fontId="4" fillId="0" borderId="6" xfId="2" applyFont="1" applyFill="1" applyBorder="1" applyAlignment="1">
      <alignment horizontal="left" vertical="center" wrapText="1"/>
    </xf>
    <xf numFmtId="0" fontId="4" fillId="0" borderId="8" xfId="2" applyFont="1" applyFill="1" applyBorder="1" applyAlignment="1">
      <alignment horizontal="left" vertical="center" wrapText="1"/>
    </xf>
    <xf numFmtId="0" fontId="4" fillId="0" borderId="9" xfId="2" applyFont="1" applyFill="1" applyBorder="1" applyAlignment="1">
      <alignment horizontal="left" vertical="center" wrapText="1"/>
    </xf>
    <xf numFmtId="0" fontId="6" fillId="3" borderId="14" xfId="2" applyFont="1" applyFill="1" applyBorder="1" applyAlignment="1">
      <alignment horizontal="center" vertical="center" wrapText="1"/>
    </xf>
    <xf numFmtId="0" fontId="6" fillId="3" borderId="15" xfId="2" applyFont="1" applyFill="1" applyBorder="1" applyAlignment="1">
      <alignment horizontal="center" vertical="center" wrapText="1"/>
    </xf>
    <xf numFmtId="0" fontId="6" fillId="3" borderId="16" xfId="2" applyFont="1" applyFill="1" applyBorder="1" applyAlignment="1">
      <alignment horizontal="center" vertical="center" wrapText="1"/>
    </xf>
    <xf numFmtId="0" fontId="6" fillId="3" borderId="18" xfId="2" applyFont="1" applyFill="1" applyBorder="1" applyAlignment="1">
      <alignment horizontal="center" vertical="center" wrapText="1"/>
    </xf>
    <xf numFmtId="0" fontId="6" fillId="3" borderId="19" xfId="2" applyFont="1" applyFill="1" applyBorder="1" applyAlignment="1">
      <alignment horizontal="center" vertical="center" wrapText="1"/>
    </xf>
    <xf numFmtId="0" fontId="6" fillId="3" borderId="20" xfId="2" applyFont="1" applyFill="1" applyBorder="1" applyAlignment="1">
      <alignment horizontal="center" vertical="center" wrapText="1"/>
    </xf>
    <xf numFmtId="0" fontId="4" fillId="2" borderId="14" xfId="2" applyFont="1" applyFill="1" applyBorder="1" applyAlignment="1">
      <alignment horizontal="center" vertical="center" wrapText="1"/>
    </xf>
    <xf numFmtId="0" fontId="4" fillId="2" borderId="15" xfId="2" applyFont="1" applyFill="1" applyBorder="1" applyAlignment="1">
      <alignment horizontal="center" vertical="center" wrapText="1"/>
    </xf>
    <xf numFmtId="0" fontId="4" fillId="2" borderId="16" xfId="2" applyFont="1" applyFill="1" applyBorder="1" applyAlignment="1">
      <alignment horizontal="center" vertical="center" wrapText="1"/>
    </xf>
    <xf numFmtId="0" fontId="6" fillId="0" borderId="21" xfId="2" applyFont="1" applyFill="1" applyBorder="1" applyAlignment="1">
      <alignment horizontal="center" vertical="center"/>
    </xf>
    <xf numFmtId="0" fontId="6" fillId="0" borderId="22" xfId="2" applyFont="1" applyFill="1" applyBorder="1" applyAlignment="1">
      <alignment horizontal="center" vertical="center"/>
    </xf>
    <xf numFmtId="0" fontId="6" fillId="0" borderId="23" xfId="2" applyFont="1" applyFill="1" applyBorder="1" applyAlignment="1">
      <alignment horizontal="center" vertical="center"/>
    </xf>
    <xf numFmtId="0" fontId="6" fillId="0" borderId="27" xfId="2" applyFont="1" applyBorder="1" applyAlignment="1">
      <alignment horizontal="center" vertical="center" wrapText="1"/>
    </xf>
    <xf numFmtId="0" fontId="6" fillId="0" borderId="28" xfId="2" applyFont="1" applyBorder="1" applyAlignment="1">
      <alignment horizontal="center" vertical="center" wrapText="1"/>
    </xf>
    <xf numFmtId="0" fontId="6" fillId="0" borderId="29" xfId="2" applyFont="1" applyBorder="1" applyAlignment="1">
      <alignment horizontal="center" vertical="center" wrapText="1"/>
    </xf>
    <xf numFmtId="9" fontId="6" fillId="0" borderId="7" xfId="2" applyNumberFormat="1" applyFont="1" applyFill="1" applyBorder="1" applyAlignment="1">
      <alignment horizontal="center"/>
    </xf>
    <xf numFmtId="164" fontId="5" fillId="0" borderId="57" xfId="0" applyNumberFormat="1" applyFont="1" applyFill="1" applyBorder="1" applyAlignment="1">
      <alignment horizontal="center" vertical="center" wrapText="1"/>
    </xf>
    <xf numFmtId="0" fontId="5" fillId="0" borderId="38" xfId="0" applyFont="1" applyFill="1" applyBorder="1" applyAlignment="1"/>
    <xf numFmtId="0" fontId="5" fillId="0" borderId="39" xfId="0" applyFont="1" applyFill="1" applyBorder="1" applyAlignment="1"/>
    <xf numFmtId="0" fontId="12" fillId="0" borderId="41" xfId="4" applyNumberFormat="1" applyFont="1" applyFill="1" applyBorder="1" applyAlignment="1">
      <alignment horizontal="justify" vertical="top" wrapText="1"/>
    </xf>
    <xf numFmtId="0" fontId="12" fillId="0" borderId="38" xfId="4" applyNumberFormat="1" applyFont="1" applyFill="1" applyBorder="1" applyAlignment="1">
      <alignment horizontal="justify" vertical="top" wrapText="1"/>
    </xf>
    <xf numFmtId="0" fontId="12" fillId="0" borderId="39" xfId="4" applyNumberFormat="1" applyFont="1" applyFill="1" applyBorder="1" applyAlignment="1">
      <alignment horizontal="justify" vertical="top" wrapText="1"/>
    </xf>
    <xf numFmtId="0" fontId="12" fillId="0" borderId="48"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43" xfId="0" applyFont="1" applyBorder="1" applyAlignment="1">
      <alignment horizontal="center" vertical="center" wrapText="1"/>
    </xf>
    <xf numFmtId="0" fontId="26" fillId="4" borderId="14" xfId="0" applyFont="1" applyFill="1" applyBorder="1" applyAlignment="1">
      <alignment horizontal="center" vertical="center" wrapText="1"/>
    </xf>
    <xf numFmtId="0" fontId="26" fillId="4" borderId="15" xfId="0" applyFont="1" applyFill="1" applyBorder="1" applyAlignment="1">
      <alignment horizontal="center" vertical="center" wrapText="1"/>
    </xf>
    <xf numFmtId="0" fontId="26" fillId="4" borderId="16" xfId="0" applyFont="1" applyFill="1" applyBorder="1" applyAlignment="1">
      <alignment horizontal="center" vertical="center" wrapText="1"/>
    </xf>
    <xf numFmtId="0" fontId="26" fillId="4" borderId="44" xfId="0" applyFont="1" applyFill="1" applyBorder="1" applyAlignment="1">
      <alignment horizontal="center" vertical="center" wrapText="1"/>
    </xf>
    <xf numFmtId="0" fontId="26" fillId="4" borderId="0" xfId="0" applyFont="1" applyFill="1" applyBorder="1" applyAlignment="1">
      <alignment horizontal="center" vertical="center" wrapText="1"/>
    </xf>
    <xf numFmtId="0" fontId="26" fillId="4" borderId="45" xfId="0" applyFont="1" applyFill="1" applyBorder="1" applyAlignment="1">
      <alignment horizontal="center" vertical="center" wrapText="1"/>
    </xf>
    <xf numFmtId="0" fontId="26" fillId="4" borderId="15" xfId="0" applyFont="1" applyFill="1" applyBorder="1" applyAlignment="1">
      <alignment horizontal="center" vertical="center"/>
    </xf>
    <xf numFmtId="0" fontId="26" fillId="4" borderId="16" xfId="0" applyFont="1" applyFill="1" applyBorder="1" applyAlignment="1">
      <alignment horizontal="center" vertical="center"/>
    </xf>
    <xf numFmtId="0" fontId="26" fillId="4" borderId="0" xfId="0" applyFont="1" applyFill="1" applyBorder="1" applyAlignment="1">
      <alignment horizontal="center" vertical="center"/>
    </xf>
    <xf numFmtId="0" fontId="26" fillId="4" borderId="45" xfId="0" applyFont="1" applyFill="1" applyBorder="1" applyAlignment="1">
      <alignment horizontal="center" vertical="center"/>
    </xf>
    <xf numFmtId="164" fontId="12" fillId="0" borderId="57" xfId="0" applyNumberFormat="1" applyFont="1" applyFill="1" applyBorder="1" applyAlignment="1">
      <alignment horizontal="center" vertical="center" wrapText="1"/>
    </xf>
    <xf numFmtId="0" fontId="12" fillId="0" borderId="38" xfId="0" applyFont="1" applyFill="1" applyBorder="1" applyAlignment="1"/>
    <xf numFmtId="0" fontId="12" fillId="0" borderId="39" xfId="0" applyFont="1" applyFill="1" applyBorder="1" applyAlignment="1"/>
    <xf numFmtId="0" fontId="21" fillId="0" borderId="5" xfId="2" applyFont="1" applyFill="1" applyBorder="1" applyAlignment="1">
      <alignment horizontal="center" vertical="top" wrapText="1"/>
    </xf>
    <xf numFmtId="0" fontId="21" fillId="0" borderId="6" xfId="2" applyFont="1" applyFill="1" applyBorder="1" applyAlignment="1">
      <alignment horizontal="center" vertical="top" wrapText="1"/>
    </xf>
    <xf numFmtId="9" fontId="21" fillId="0" borderId="5" xfId="0" applyNumberFormat="1" applyFont="1" applyBorder="1" applyAlignment="1">
      <alignment horizontal="center" vertical="center"/>
    </xf>
    <xf numFmtId="0" fontId="15" fillId="2" borderId="30" xfId="2" applyFont="1" applyFill="1" applyBorder="1" applyAlignment="1">
      <alignment horizontal="center"/>
    </xf>
    <xf numFmtId="0" fontId="15" fillId="2" borderId="31" xfId="2" applyFont="1" applyFill="1" applyBorder="1" applyAlignment="1">
      <alignment horizontal="center"/>
    </xf>
    <xf numFmtId="0" fontId="15" fillId="2" borderId="32" xfId="2" applyFont="1" applyFill="1" applyBorder="1" applyAlignment="1">
      <alignment horizontal="center"/>
    </xf>
    <xf numFmtId="0" fontId="12" fillId="2" borderId="21" xfId="2" applyFont="1" applyFill="1" applyBorder="1" applyAlignment="1">
      <alignment horizontal="center"/>
    </xf>
    <xf numFmtId="0" fontId="12" fillId="2" borderId="22" xfId="2" applyFont="1" applyFill="1" applyBorder="1" applyAlignment="1">
      <alignment horizontal="center"/>
    </xf>
    <xf numFmtId="0" fontId="12" fillId="2" borderId="23" xfId="2" applyFont="1" applyFill="1" applyBorder="1" applyAlignment="1">
      <alignment horizontal="center"/>
    </xf>
    <xf numFmtId="0" fontId="15" fillId="2" borderId="14" xfId="2" applyFont="1" applyFill="1" applyBorder="1" applyAlignment="1">
      <alignment horizontal="center" vertical="center" wrapText="1"/>
    </xf>
    <xf numFmtId="0" fontId="15" fillId="2" borderId="15" xfId="2" applyFont="1" applyFill="1" applyBorder="1" applyAlignment="1">
      <alignment horizontal="center" vertical="center" wrapText="1"/>
    </xf>
    <xf numFmtId="0" fontId="15" fillId="2" borderId="16" xfId="2" applyFont="1" applyFill="1" applyBorder="1" applyAlignment="1">
      <alignment horizontal="center" vertical="center" wrapText="1"/>
    </xf>
    <xf numFmtId="0" fontId="15" fillId="2" borderId="44" xfId="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5" fillId="2" borderId="45" xfId="2" applyFont="1" applyFill="1" applyBorder="1" applyAlignment="1">
      <alignment horizontal="center" vertical="center" wrapText="1"/>
    </xf>
    <xf numFmtId="0" fontId="12" fillId="0" borderId="14" xfId="2" applyFont="1" applyFill="1" applyBorder="1" applyAlignment="1">
      <alignment horizontal="center" vertical="center" wrapText="1"/>
    </xf>
    <xf numFmtId="0" fontId="12" fillId="0" borderId="15" xfId="2" applyFont="1" applyFill="1" applyBorder="1" applyAlignment="1">
      <alignment horizontal="center" vertical="center" wrapText="1"/>
    </xf>
    <xf numFmtId="0" fontId="12" fillId="0" borderId="16" xfId="2" applyFont="1" applyFill="1" applyBorder="1" applyAlignment="1">
      <alignment horizontal="center" vertical="center" wrapText="1"/>
    </xf>
    <xf numFmtId="0" fontId="12" fillId="0" borderId="44" xfId="2" applyFont="1" applyFill="1" applyBorder="1" applyAlignment="1">
      <alignment horizontal="center" vertical="center" wrapText="1"/>
    </xf>
    <xf numFmtId="0" fontId="12" fillId="0" borderId="0" xfId="2" applyFont="1" applyFill="1" applyBorder="1" applyAlignment="1">
      <alignment horizontal="center" vertical="center" wrapText="1"/>
    </xf>
    <xf numFmtId="0" fontId="12" fillId="0" borderId="45" xfId="2" applyFont="1" applyFill="1" applyBorder="1" applyAlignment="1">
      <alignment horizontal="center" vertical="center" wrapText="1"/>
    </xf>
    <xf numFmtId="0" fontId="12" fillId="0" borderId="18" xfId="2" applyFont="1" applyFill="1" applyBorder="1" applyAlignment="1">
      <alignment horizontal="center" vertical="center" wrapText="1"/>
    </xf>
    <xf numFmtId="0" fontId="12" fillId="0" borderId="19" xfId="2" applyFont="1" applyFill="1" applyBorder="1" applyAlignment="1">
      <alignment horizontal="center" vertical="center" wrapText="1"/>
    </xf>
    <xf numFmtId="0" fontId="12" fillId="0" borderId="20" xfId="2" applyFont="1" applyFill="1" applyBorder="1" applyAlignment="1">
      <alignment horizontal="center" vertical="center" wrapText="1"/>
    </xf>
    <xf numFmtId="0" fontId="21" fillId="0" borderId="1" xfId="2" applyFont="1" applyFill="1" applyBorder="1" applyAlignment="1">
      <alignment horizontal="center" vertical="center"/>
    </xf>
    <xf numFmtId="0" fontId="21" fillId="0" borderId="2" xfId="2" applyFont="1" applyFill="1" applyBorder="1" applyAlignment="1">
      <alignment horizontal="center" vertical="center"/>
    </xf>
    <xf numFmtId="9" fontId="21" fillId="0" borderId="2" xfId="2" applyNumberFormat="1" applyFont="1" applyFill="1" applyBorder="1" applyAlignment="1">
      <alignment horizontal="center" vertical="center"/>
    </xf>
    <xf numFmtId="9" fontId="23" fillId="0" borderId="2" xfId="2" applyNumberFormat="1" applyFont="1" applyFill="1" applyBorder="1" applyAlignment="1">
      <alignment horizontal="center" vertical="center"/>
    </xf>
    <xf numFmtId="0" fontId="23" fillId="0" borderId="2" xfId="2" applyFont="1" applyFill="1" applyBorder="1" applyAlignment="1">
      <alignment horizontal="center" vertical="center"/>
    </xf>
    <xf numFmtId="0" fontId="21" fillId="0" borderId="2" xfId="2" applyFont="1" applyFill="1" applyBorder="1" applyAlignment="1">
      <alignment horizontal="center" vertical="top" wrapText="1"/>
    </xf>
    <xf numFmtId="0" fontId="21" fillId="0" borderId="3" xfId="2" applyFont="1" applyFill="1" applyBorder="1" applyAlignment="1">
      <alignment horizontal="center" vertical="top" wrapText="1"/>
    </xf>
    <xf numFmtId="0" fontId="21" fillId="0" borderId="4" xfId="2" applyFont="1" applyFill="1" applyBorder="1" applyAlignment="1">
      <alignment horizontal="center" vertical="center"/>
    </xf>
    <xf numFmtId="0" fontId="21" fillId="0" borderId="5" xfId="2" applyFont="1" applyFill="1" applyBorder="1" applyAlignment="1">
      <alignment horizontal="center" vertical="center"/>
    </xf>
    <xf numFmtId="0" fontId="21" fillId="0" borderId="7" xfId="2" applyFont="1" applyFill="1" applyBorder="1" applyAlignment="1">
      <alignment horizontal="center"/>
    </xf>
    <xf numFmtId="0" fontId="21" fillId="0" borderId="8" xfId="2" applyFont="1" applyFill="1" applyBorder="1" applyAlignment="1">
      <alignment horizontal="center"/>
    </xf>
    <xf numFmtId="0" fontId="21" fillId="0" borderId="52" xfId="2" applyFont="1" applyFill="1" applyBorder="1" applyAlignment="1">
      <alignment horizontal="center"/>
    </xf>
    <xf numFmtId="0" fontId="21" fillId="0" borderId="28" xfId="2" applyFont="1" applyFill="1" applyBorder="1" applyAlignment="1">
      <alignment horizontal="center"/>
    </xf>
    <xf numFmtId="0" fontId="21" fillId="0" borderId="34" xfId="2" applyFont="1" applyFill="1" applyBorder="1" applyAlignment="1">
      <alignment horizontal="center"/>
    </xf>
    <xf numFmtId="0" fontId="21" fillId="0" borderId="29" xfId="2" applyFont="1" applyFill="1" applyBorder="1" applyAlignment="1">
      <alignment horizontal="center"/>
    </xf>
    <xf numFmtId="0" fontId="21" fillId="0" borderId="7" xfId="2" applyFont="1" applyFill="1" applyBorder="1" applyAlignment="1">
      <alignment horizontal="center" vertical="center"/>
    </xf>
    <xf numFmtId="0" fontId="21" fillId="0" borderId="8" xfId="2" applyFont="1" applyFill="1" applyBorder="1" applyAlignment="1">
      <alignment horizontal="center" vertical="center"/>
    </xf>
    <xf numFmtId="9" fontId="21" fillId="0" borderId="8" xfId="2" applyNumberFormat="1" applyFont="1" applyFill="1" applyBorder="1" applyAlignment="1">
      <alignment horizontal="center" vertical="center"/>
    </xf>
    <xf numFmtId="0" fontId="21" fillId="0" borderId="8" xfId="2" applyFont="1" applyFill="1" applyBorder="1" applyAlignment="1">
      <alignment horizontal="center" vertical="top" wrapText="1"/>
    </xf>
    <xf numFmtId="0" fontId="21" fillId="0" borderId="9" xfId="2" applyFont="1" applyFill="1" applyBorder="1" applyAlignment="1">
      <alignment horizontal="center" vertical="top" wrapText="1"/>
    </xf>
    <xf numFmtId="1" fontId="12" fillId="0" borderId="64" xfId="4" applyNumberFormat="1" applyFont="1" applyFill="1" applyBorder="1" applyAlignment="1">
      <alignment horizontal="center" vertical="center" wrapText="1"/>
    </xf>
    <xf numFmtId="1" fontId="12" fillId="0" borderId="11" xfId="4" applyNumberFormat="1" applyFont="1" applyFill="1" applyBorder="1" applyAlignment="1">
      <alignment horizontal="center" vertical="center" wrapText="1"/>
    </xf>
    <xf numFmtId="1" fontId="12" fillId="0" borderId="62" xfId="4" applyNumberFormat="1" applyFont="1" applyFill="1" applyBorder="1" applyAlignment="1">
      <alignment horizontal="center" vertical="center" wrapText="1"/>
    </xf>
    <xf numFmtId="0" fontId="15" fillId="2" borderId="14"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9" fontId="2" fillId="0" borderId="2" xfId="2" applyNumberFormat="1" applyFont="1" applyFill="1" applyBorder="1" applyAlignment="1">
      <alignment horizontal="center" vertical="center"/>
    </xf>
    <xf numFmtId="0" fontId="2" fillId="0" borderId="2" xfId="2" applyFont="1" applyFill="1" applyBorder="1" applyAlignment="1">
      <alignment horizontal="center" vertical="center"/>
    </xf>
    <xf numFmtId="0" fontId="2" fillId="0" borderId="53" xfId="2" applyFont="1" applyBorder="1" applyAlignment="1">
      <alignment horizontal="center" vertical="top" wrapText="1"/>
    </xf>
    <xf numFmtId="0" fontId="2" fillId="0" borderId="25" xfId="2" applyFont="1" applyBorder="1" applyAlignment="1">
      <alignment horizontal="center" vertical="top" wrapText="1"/>
    </xf>
    <xf numFmtId="0" fontId="2" fillId="0" borderId="37" xfId="2" applyFont="1" applyBorder="1" applyAlignment="1">
      <alignment horizontal="center" vertical="top" wrapText="1"/>
    </xf>
    <xf numFmtId="0" fontId="2" fillId="0" borderId="26" xfId="2" applyFont="1" applyBorder="1" applyAlignment="1">
      <alignment horizontal="center" vertical="top" wrapText="1"/>
    </xf>
    <xf numFmtId="0" fontId="26" fillId="4" borderId="18" xfId="0" applyFont="1" applyFill="1" applyBorder="1" applyAlignment="1">
      <alignment horizontal="center" vertical="center" wrapText="1"/>
    </xf>
    <xf numFmtId="0" fontId="26" fillId="4" borderId="19" xfId="0" applyFont="1" applyFill="1" applyBorder="1" applyAlignment="1">
      <alignment horizontal="center" vertical="center" wrapText="1"/>
    </xf>
    <xf numFmtId="0" fontId="26" fillId="4" borderId="20" xfId="0" applyFont="1" applyFill="1" applyBorder="1" applyAlignment="1">
      <alignment horizontal="center" vertical="center" wrapText="1"/>
    </xf>
    <xf numFmtId="0" fontId="26" fillId="4" borderId="19" xfId="0" applyFont="1" applyFill="1" applyBorder="1" applyAlignment="1">
      <alignment horizontal="center" vertical="center"/>
    </xf>
    <xf numFmtId="0" fontId="26" fillId="4" borderId="20" xfId="0" applyFont="1" applyFill="1" applyBorder="1" applyAlignment="1">
      <alignment horizontal="center" vertical="center"/>
    </xf>
    <xf numFmtId="164" fontId="12" fillId="0" borderId="7" xfId="0" applyNumberFormat="1" applyFont="1" applyBorder="1" applyAlignment="1">
      <alignment horizontal="center" vertical="center" wrapText="1"/>
    </xf>
    <xf numFmtId="0" fontId="12" fillId="0" borderId="8" xfId="0" applyFont="1" applyBorder="1"/>
    <xf numFmtId="0" fontId="12" fillId="0" borderId="9" xfId="0" applyFont="1" applyBorder="1"/>
    <xf numFmtId="9" fontId="21" fillId="0" borderId="5" xfId="2" applyNumberFormat="1" applyFont="1" applyBorder="1" applyAlignment="1">
      <alignment horizontal="center" vertical="center" wrapText="1"/>
    </xf>
    <xf numFmtId="0" fontId="21" fillId="0" borderId="5" xfId="2" applyFont="1" applyBorder="1" applyAlignment="1">
      <alignment horizontal="center" vertical="center" wrapText="1"/>
    </xf>
    <xf numFmtId="0" fontId="21" fillId="0" borderId="8" xfId="2" applyFont="1" applyBorder="1" applyAlignment="1">
      <alignment horizontal="center" vertical="top" wrapText="1"/>
    </xf>
    <xf numFmtId="0" fontId="21" fillId="0" borderId="8" xfId="2" applyFont="1" applyBorder="1" applyAlignment="1">
      <alignment horizontal="center" vertical="top"/>
    </xf>
    <xf numFmtId="0" fontId="21" fillId="0" borderId="52" xfId="2" applyFont="1" applyBorder="1" applyAlignment="1">
      <alignment horizontal="center" vertical="center" wrapText="1"/>
    </xf>
    <xf numFmtId="0" fontId="21" fillId="0" borderId="28" xfId="2" applyFont="1" applyBorder="1" applyAlignment="1">
      <alignment horizontal="center" vertical="center" wrapText="1"/>
    </xf>
    <xf numFmtId="0" fontId="21" fillId="0" borderId="34" xfId="2" applyFont="1" applyBorder="1" applyAlignment="1">
      <alignment horizontal="center" vertical="center" wrapText="1"/>
    </xf>
    <xf numFmtId="0" fontId="21" fillId="0" borderId="52" xfId="2" applyFont="1" applyBorder="1" applyAlignment="1">
      <alignment vertical="center" wrapText="1"/>
    </xf>
    <xf numFmtId="0" fontId="21" fillId="0" borderId="28" xfId="2" applyFont="1" applyBorder="1" applyAlignment="1">
      <alignment vertical="center" wrapText="1"/>
    </xf>
    <xf numFmtId="0" fontId="21" fillId="0" borderId="29" xfId="2" applyFont="1" applyBorder="1" applyAlignment="1">
      <alignment vertical="center" wrapText="1"/>
    </xf>
    <xf numFmtId="164" fontId="12" fillId="0" borderId="57" xfId="0" applyNumberFormat="1" applyFont="1" applyBorder="1" applyAlignment="1">
      <alignment horizontal="center" vertical="center" wrapText="1"/>
    </xf>
    <xf numFmtId="0" fontId="12" fillId="0" borderId="38" xfId="0" applyFont="1" applyBorder="1"/>
    <xf numFmtId="0" fontId="12" fillId="0" borderId="39" xfId="0" applyFont="1" applyBorder="1"/>
    <xf numFmtId="0" fontId="21" fillId="0" borderId="38" xfId="2" applyFont="1" applyBorder="1" applyAlignment="1">
      <alignment horizontal="center" vertical="center" wrapText="1"/>
    </xf>
    <xf numFmtId="0" fontId="21" fillId="0" borderId="50" xfId="2" applyFont="1" applyBorder="1" applyAlignment="1">
      <alignment horizontal="center" vertical="center" wrapText="1"/>
    </xf>
    <xf numFmtId="0" fontId="21" fillId="0" borderId="49" xfId="2" applyFont="1" applyBorder="1" applyAlignment="1">
      <alignment horizontal="center" vertical="center" wrapText="1"/>
    </xf>
    <xf numFmtId="0" fontId="21" fillId="0" borderId="43" xfId="2" applyFont="1" applyBorder="1" applyAlignment="1">
      <alignment horizontal="center" vertical="center" wrapText="1"/>
    </xf>
    <xf numFmtId="0" fontId="21" fillId="0" borderId="5" xfId="2" applyFont="1" applyBorder="1" applyAlignment="1">
      <alignment horizontal="center" vertical="center"/>
    </xf>
    <xf numFmtId="9" fontId="21" fillId="0" borderId="47" xfId="2" applyNumberFormat="1" applyFont="1" applyBorder="1" applyAlignment="1">
      <alignment horizontal="center" vertical="center"/>
    </xf>
    <xf numFmtId="0" fontId="21" fillId="0" borderId="46" xfId="2" applyFont="1" applyBorder="1" applyAlignment="1">
      <alignment horizontal="center" vertical="center"/>
    </xf>
    <xf numFmtId="0" fontId="21" fillId="0" borderId="41" xfId="2" applyFont="1" applyBorder="1" applyAlignment="1">
      <alignment horizontal="center" vertical="center"/>
    </xf>
    <xf numFmtId="0" fontId="21" fillId="0" borderId="38" xfId="2" applyFont="1" applyBorder="1" applyAlignment="1">
      <alignment horizontal="center" vertical="center"/>
    </xf>
    <xf numFmtId="0" fontId="21" fillId="0" borderId="53" xfId="2" applyFont="1" applyBorder="1" applyAlignment="1">
      <alignment horizontal="center" vertical="center" wrapText="1"/>
    </xf>
    <xf numFmtId="0" fontId="21" fillId="0" borderId="25" xfId="2" applyFont="1" applyBorder="1" applyAlignment="1">
      <alignment horizontal="center" vertical="center" wrapText="1"/>
    </xf>
    <xf numFmtId="0" fontId="21" fillId="0" borderId="26" xfId="2" applyFont="1" applyBorder="1" applyAlignment="1">
      <alignment horizontal="center" vertical="center" wrapText="1"/>
    </xf>
    <xf numFmtId="0" fontId="26" fillId="4" borderId="0" xfId="0" applyFont="1" applyFill="1" applyAlignment="1">
      <alignment horizontal="center" vertical="center" wrapText="1"/>
    </xf>
    <xf numFmtId="0" fontId="6" fillId="0" borderId="14"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44" xfId="2" applyFont="1" applyBorder="1" applyAlignment="1">
      <alignment horizontal="center" vertical="center" wrapText="1"/>
    </xf>
    <xf numFmtId="0" fontId="6" fillId="0" borderId="0" xfId="2" applyFont="1" applyAlignment="1">
      <alignment horizontal="center" vertical="center" wrapText="1"/>
    </xf>
    <xf numFmtId="0" fontId="6" fillId="0" borderId="45"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19" xfId="2" applyFont="1" applyBorder="1" applyAlignment="1">
      <alignment horizontal="center" vertical="center" wrapText="1"/>
    </xf>
    <xf numFmtId="0" fontId="6" fillId="0" borderId="20" xfId="2" applyFont="1" applyBorder="1" applyAlignment="1">
      <alignment horizontal="center" vertical="center" wrapText="1"/>
    </xf>
    <xf numFmtId="164" fontId="6" fillId="0" borderId="57" xfId="0" applyNumberFormat="1" applyFont="1" applyBorder="1" applyAlignment="1">
      <alignment horizontal="center" vertical="center" wrapText="1"/>
    </xf>
    <xf numFmtId="0" fontId="6" fillId="0" borderId="38" xfId="0" applyFont="1" applyBorder="1"/>
    <xf numFmtId="0" fontId="6" fillId="0" borderId="39" xfId="0" applyFont="1" applyBorder="1"/>
    <xf numFmtId="0" fontId="5" fillId="0" borderId="41" xfId="4" applyNumberFormat="1" applyFont="1" applyFill="1" applyBorder="1" applyAlignment="1">
      <alignment horizontal="left" vertical="center" wrapText="1"/>
    </xf>
    <xf numFmtId="0" fontId="5" fillId="0" borderId="38" xfId="4" applyNumberFormat="1" applyFont="1" applyFill="1" applyBorder="1" applyAlignment="1">
      <alignment horizontal="left" vertical="center" wrapText="1"/>
    </xf>
    <xf numFmtId="0" fontId="5" fillId="0" borderId="39" xfId="4" applyNumberFormat="1" applyFont="1" applyFill="1" applyBorder="1" applyAlignment="1">
      <alignment horizontal="left" vertical="center" wrapText="1"/>
    </xf>
    <xf numFmtId="164" fontId="6" fillId="0" borderId="48" xfId="0" applyNumberFormat="1" applyFont="1" applyBorder="1" applyAlignment="1">
      <alignment horizontal="center" vertical="center" wrapText="1"/>
    </xf>
    <xf numFmtId="164" fontId="6" fillId="0" borderId="49" xfId="0" applyNumberFormat="1" applyFont="1" applyBorder="1" applyAlignment="1">
      <alignment horizontal="center" vertical="center" wrapText="1"/>
    </xf>
    <xf numFmtId="164" fontId="6" fillId="0" borderId="51" xfId="0" applyNumberFormat="1" applyFont="1" applyBorder="1" applyAlignment="1">
      <alignment horizontal="center" vertical="center" wrapText="1"/>
    </xf>
    <xf numFmtId="0" fontId="4" fillId="2" borderId="30" xfId="2" applyFont="1" applyFill="1" applyBorder="1" applyAlignment="1">
      <alignment horizontal="center"/>
    </xf>
    <xf numFmtId="0" fontId="4" fillId="2" borderId="31" xfId="2" applyFont="1" applyFill="1" applyBorder="1" applyAlignment="1">
      <alignment horizontal="center"/>
    </xf>
    <xf numFmtId="0" fontId="4" fillId="2" borderId="32" xfId="2" applyFont="1" applyFill="1" applyBorder="1" applyAlignment="1">
      <alignment horizontal="center"/>
    </xf>
    <xf numFmtId="0" fontId="6" fillId="2" borderId="21" xfId="2" applyFont="1" applyFill="1" applyBorder="1" applyAlignment="1">
      <alignment horizontal="center"/>
    </xf>
    <xf numFmtId="0" fontId="6" fillId="2" borderId="22" xfId="2" applyFont="1" applyFill="1" applyBorder="1" applyAlignment="1">
      <alignment horizontal="center"/>
    </xf>
    <xf numFmtId="0" fontId="6" fillId="2" borderId="23" xfId="2" applyFont="1" applyFill="1" applyBorder="1" applyAlignment="1">
      <alignment horizontal="center"/>
    </xf>
    <xf numFmtId="0" fontId="4" fillId="2" borderId="18" xfId="2" applyFont="1" applyFill="1" applyBorder="1" applyAlignment="1">
      <alignment horizontal="center" vertical="center" wrapText="1"/>
    </xf>
    <xf numFmtId="0" fontId="4" fillId="2" borderId="19" xfId="2" applyFont="1" applyFill="1" applyBorder="1" applyAlignment="1">
      <alignment horizontal="center" vertical="center" wrapText="1"/>
    </xf>
    <xf numFmtId="0" fontId="4" fillId="2" borderId="20" xfId="2" applyFont="1" applyFill="1" applyBorder="1" applyAlignment="1">
      <alignment horizontal="center" vertical="center" wrapText="1"/>
    </xf>
    <xf numFmtId="0" fontId="5" fillId="0" borderId="41" xfId="4" applyNumberFormat="1" applyFont="1" applyFill="1" applyBorder="1" applyAlignment="1">
      <alignment horizontal="center" vertical="center" wrapText="1"/>
    </xf>
    <xf numFmtId="0" fontId="5" fillId="0" borderId="38" xfId="4" applyNumberFormat="1" applyFont="1" applyFill="1" applyBorder="1" applyAlignment="1">
      <alignment horizontal="center" vertical="center" wrapText="1"/>
    </xf>
    <xf numFmtId="164" fontId="6" fillId="3" borderId="48" xfId="0" applyNumberFormat="1" applyFont="1" applyFill="1" applyBorder="1" applyAlignment="1">
      <alignment horizontal="center" vertical="center" wrapText="1"/>
    </xf>
    <xf numFmtId="164" fontId="6" fillId="3" borderId="49" xfId="0" applyNumberFormat="1" applyFont="1" applyFill="1" applyBorder="1" applyAlignment="1">
      <alignment horizontal="center" vertical="center" wrapText="1"/>
    </xf>
    <xf numFmtId="164" fontId="6" fillId="3" borderId="5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61"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4" borderId="0" xfId="2" applyFont="1" applyFill="1" applyAlignment="1">
      <alignment horizontal="center" vertical="center"/>
    </xf>
    <xf numFmtId="0" fontId="4" fillId="8" borderId="24" xfId="2" applyFont="1" applyFill="1" applyBorder="1" applyAlignment="1">
      <alignment horizontal="center" vertical="center"/>
    </xf>
    <xf numFmtId="0" fontId="4" fillId="8" borderId="25" xfId="2" applyFont="1" applyFill="1" applyBorder="1" applyAlignment="1">
      <alignment horizontal="center" vertical="center"/>
    </xf>
    <xf numFmtId="0" fontId="4" fillId="8" borderId="37" xfId="2" applyFont="1" applyFill="1" applyBorder="1" applyAlignment="1">
      <alignment horizontal="center" vertical="center"/>
    </xf>
    <xf numFmtId="0" fontId="4" fillId="5" borderId="53" xfId="2" applyFont="1" applyFill="1" applyBorder="1" applyAlignment="1">
      <alignment horizontal="center" vertical="center"/>
    </xf>
    <xf numFmtId="0" fontId="4" fillId="5" borderId="25" xfId="2" applyFont="1" applyFill="1" applyBorder="1" applyAlignment="1">
      <alignment horizontal="center" vertical="center"/>
    </xf>
    <xf numFmtId="0" fontId="4" fillId="5" borderId="37" xfId="2" applyFont="1" applyFill="1" applyBorder="1" applyAlignment="1">
      <alignment horizontal="center" vertical="center"/>
    </xf>
    <xf numFmtId="0" fontId="4" fillId="7" borderId="53" xfId="2" applyFont="1" applyFill="1" applyBorder="1" applyAlignment="1">
      <alignment horizontal="center" vertical="center"/>
    </xf>
    <xf numFmtId="0" fontId="4" fillId="7" borderId="25" xfId="2" applyFont="1" applyFill="1" applyBorder="1" applyAlignment="1">
      <alignment horizontal="center" vertical="center"/>
    </xf>
    <xf numFmtId="0" fontId="6" fillId="0" borderId="5" xfId="2" applyFont="1" applyBorder="1" applyAlignment="1">
      <alignment horizontal="center"/>
    </xf>
    <xf numFmtId="9" fontId="6" fillId="0" borderId="5" xfId="2" applyNumberFormat="1" applyFont="1" applyBorder="1" applyAlignment="1">
      <alignment horizontal="center"/>
    </xf>
    <xf numFmtId="0" fontId="12" fillId="0" borderId="33" xfId="3" applyFont="1" applyBorder="1" applyAlignment="1">
      <alignment horizontal="center" vertical="center" wrapText="1"/>
    </xf>
    <xf numFmtId="0" fontId="12" fillId="0" borderId="31" xfId="3" applyFont="1" applyBorder="1" applyAlignment="1">
      <alignment horizontal="center" vertical="center" wrapText="1"/>
    </xf>
    <xf numFmtId="0" fontId="12" fillId="0" borderId="32" xfId="3" applyFont="1" applyBorder="1" applyAlignment="1">
      <alignment horizontal="center" vertical="center" wrapText="1"/>
    </xf>
    <xf numFmtId="9" fontId="6" fillId="0" borderId="21" xfId="3" applyNumberFormat="1" applyFont="1" applyBorder="1" applyAlignment="1">
      <alignment horizontal="center" vertical="center" wrapText="1"/>
    </xf>
    <xf numFmtId="0" fontId="6" fillId="0" borderId="33" xfId="3" applyFont="1" applyBorder="1" applyAlignment="1">
      <alignment horizontal="center" vertical="center" wrapText="1"/>
    </xf>
    <xf numFmtId="0" fontId="4" fillId="2" borderId="21" xfId="2" applyFont="1" applyFill="1" applyBorder="1" applyAlignment="1">
      <alignment horizontal="center" vertical="center" wrapText="1"/>
    </xf>
    <xf numFmtId="0" fontId="4" fillId="2" borderId="22" xfId="2" applyFont="1" applyFill="1" applyBorder="1" applyAlignment="1">
      <alignment horizontal="center" vertical="center" wrapText="1"/>
    </xf>
    <xf numFmtId="0" fontId="4" fillId="2" borderId="33" xfId="2" applyFont="1" applyFill="1" applyBorder="1" applyAlignment="1">
      <alignment horizontal="center" vertical="center" wrapText="1"/>
    </xf>
    <xf numFmtId="0" fontId="7" fillId="0" borderId="65" xfId="3" applyFont="1" applyBorder="1" applyAlignment="1">
      <alignment horizontal="center" vertical="center" wrapText="1"/>
    </xf>
    <xf numFmtId="0" fontId="7" fillId="0" borderId="22" xfId="3" applyFont="1" applyBorder="1" applyAlignment="1">
      <alignment horizontal="center" vertical="center" wrapText="1"/>
    </xf>
    <xf numFmtId="0" fontId="7" fillId="0" borderId="21" xfId="3" applyFont="1" applyBorder="1" applyAlignment="1">
      <alignment horizontal="center" vertical="center" wrapText="1"/>
    </xf>
    <xf numFmtId="0" fontId="7" fillId="0" borderId="23" xfId="3" applyFont="1" applyBorder="1" applyAlignment="1">
      <alignment horizontal="center" vertical="center" wrapText="1"/>
    </xf>
    <xf numFmtId="0" fontId="5" fillId="0" borderId="7" xfId="3" applyBorder="1" applyAlignment="1">
      <alignment horizontal="center" vertical="center" wrapText="1"/>
    </xf>
    <xf numFmtId="0" fontId="5" fillId="0" borderId="8" xfId="3" applyBorder="1" applyAlignment="1">
      <alignment horizontal="center" vertical="center" wrapText="1"/>
    </xf>
    <xf numFmtId="0" fontId="5" fillId="0" borderId="9" xfId="3" applyBorder="1" applyAlignment="1">
      <alignment horizontal="center" vertical="center" wrapText="1"/>
    </xf>
    <xf numFmtId="0" fontId="5" fillId="0" borderId="34" xfId="2"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0" fontId="6" fillId="0" borderId="31" xfId="3" applyFont="1" applyBorder="1" applyAlignment="1">
      <alignment horizontal="center" vertical="center" wrapText="1"/>
    </xf>
    <xf numFmtId="0" fontId="6" fillId="0" borderId="32" xfId="3" applyFont="1" applyBorder="1" applyAlignment="1">
      <alignment horizontal="center" vertical="center" wrapText="1"/>
    </xf>
    <xf numFmtId="49" fontId="6" fillId="0" borderId="14" xfId="2" applyNumberFormat="1" applyFont="1" applyBorder="1" applyAlignment="1">
      <alignment horizontal="center" vertical="center" wrapText="1"/>
    </xf>
    <xf numFmtId="49" fontId="6" fillId="0" borderId="15" xfId="2" applyNumberFormat="1" applyFont="1" applyBorder="1" applyAlignment="1">
      <alignment horizontal="center" vertical="center" wrapText="1"/>
    </xf>
    <xf numFmtId="49" fontId="6" fillId="0" borderId="16" xfId="2" applyNumberFormat="1" applyFont="1" applyBorder="1" applyAlignment="1">
      <alignment horizontal="center" vertical="center" wrapText="1"/>
    </xf>
    <xf numFmtId="49" fontId="6" fillId="0" borderId="18" xfId="2" applyNumberFormat="1" applyFont="1" applyBorder="1" applyAlignment="1">
      <alignment horizontal="center" vertical="center" wrapText="1"/>
    </xf>
    <xf numFmtId="49" fontId="6" fillId="0" borderId="19" xfId="2" applyNumberFormat="1" applyFont="1" applyBorder="1" applyAlignment="1">
      <alignment horizontal="center" vertical="center" wrapText="1"/>
    </xf>
    <xf numFmtId="49" fontId="6" fillId="0" borderId="20" xfId="2" applyNumberFormat="1" applyFont="1" applyBorder="1" applyAlignment="1">
      <alignment horizontal="center" vertical="center" wrapText="1"/>
    </xf>
    <xf numFmtId="0" fontId="6" fillId="0" borderId="27" xfId="2" applyFont="1" applyBorder="1" applyAlignment="1">
      <alignment horizontal="center" vertical="center"/>
    </xf>
    <xf numFmtId="0" fontId="6" fillId="0" borderId="28" xfId="2" applyFont="1" applyBorder="1" applyAlignment="1">
      <alignment horizontal="center" vertical="center"/>
    </xf>
    <xf numFmtId="0" fontId="6" fillId="0" borderId="29" xfId="2" applyFont="1" applyBorder="1" applyAlignment="1">
      <alignment horizontal="center" vertical="center"/>
    </xf>
    <xf numFmtId="9" fontId="6" fillId="0" borderId="37" xfId="3" applyNumberFormat="1" applyFont="1" applyBorder="1" applyAlignment="1">
      <alignment horizontal="center" vertical="center" wrapText="1"/>
    </xf>
    <xf numFmtId="9" fontId="6" fillId="0" borderId="2" xfId="3" applyNumberFormat="1" applyFont="1" applyBorder="1" applyAlignment="1">
      <alignment horizontal="center" vertical="center" wrapText="1"/>
    </xf>
    <xf numFmtId="9" fontId="6" fillId="0" borderId="53" xfId="3" applyNumberFormat="1" applyFont="1" applyBorder="1" applyAlignment="1">
      <alignment horizontal="center" vertical="center" wrapText="1"/>
    </xf>
    <xf numFmtId="9" fontId="6" fillId="0" borderId="34" xfId="3" applyNumberFormat="1" applyFont="1" applyBorder="1" applyAlignment="1">
      <alignment horizontal="center" vertical="center" wrapText="1"/>
    </xf>
    <xf numFmtId="9" fontId="6" fillId="0" borderId="8" xfId="3" applyNumberFormat="1" applyFont="1" applyBorder="1" applyAlignment="1">
      <alignment horizontal="center" vertical="center" wrapText="1"/>
    </xf>
    <xf numFmtId="9" fontId="6" fillId="0" borderId="52" xfId="3" applyNumberFormat="1" applyFont="1" applyBorder="1" applyAlignment="1">
      <alignment horizontal="center" vertical="center" wrapText="1"/>
    </xf>
    <xf numFmtId="0" fontId="6" fillId="0" borderId="7" xfId="2" applyFont="1" applyBorder="1" applyAlignment="1">
      <alignment horizontal="center" vertical="center" wrapText="1"/>
    </xf>
    <xf numFmtId="0" fontId="6" fillId="0" borderId="8" xfId="2" applyFont="1" applyBorder="1" applyAlignment="1">
      <alignment horizontal="center" vertical="center" wrapText="1"/>
    </xf>
    <xf numFmtId="0" fontId="6" fillId="0" borderId="9" xfId="2" applyFont="1" applyBorder="1" applyAlignment="1">
      <alignment horizontal="center" vertical="center" wrapText="1"/>
    </xf>
    <xf numFmtId="0" fontId="2" fillId="0" borderId="14" xfId="2" applyFont="1" applyBorder="1" applyAlignment="1">
      <alignment horizontal="center" vertical="center" wrapText="1"/>
    </xf>
    <xf numFmtId="0" fontId="2" fillId="0" borderId="15" xfId="2" applyFont="1" applyBorder="1" applyAlignment="1">
      <alignment horizontal="center" vertical="center"/>
    </xf>
    <xf numFmtId="0" fontId="2" fillId="0" borderId="16" xfId="2" applyFont="1" applyBorder="1" applyAlignment="1">
      <alignment horizontal="center" vertical="center"/>
    </xf>
    <xf numFmtId="0" fontId="2" fillId="0" borderId="18" xfId="2" applyFont="1" applyBorder="1" applyAlignment="1">
      <alignment horizontal="center" vertical="center"/>
    </xf>
    <xf numFmtId="0" fontId="2" fillId="0" borderId="19" xfId="2" applyFont="1" applyBorder="1" applyAlignment="1">
      <alignment horizontal="center" vertical="center"/>
    </xf>
    <xf numFmtId="0" fontId="2" fillId="0" borderId="20" xfId="2" applyFont="1" applyBorder="1" applyAlignment="1">
      <alignment horizontal="center" vertical="center"/>
    </xf>
    <xf numFmtId="9" fontId="6" fillId="0" borderId="22" xfId="3" applyNumberFormat="1" applyFont="1" applyBorder="1" applyAlignment="1">
      <alignment horizontal="center" vertical="center" wrapText="1"/>
    </xf>
    <xf numFmtId="9" fontId="6" fillId="0" borderId="23" xfId="3" applyNumberFormat="1" applyFont="1" applyBorder="1" applyAlignment="1">
      <alignment horizontal="center" vertical="center" wrapText="1"/>
    </xf>
    <xf numFmtId="0" fontId="2" fillId="0" borderId="1" xfId="2" applyFont="1" applyBorder="1" applyAlignment="1">
      <alignment horizontal="center"/>
    </xf>
    <xf numFmtId="0" fontId="2" fillId="0" borderId="2" xfId="2" applyFont="1" applyBorder="1" applyAlignment="1">
      <alignment horizontal="center"/>
    </xf>
    <xf numFmtId="0" fontId="2" fillId="0" borderId="4" xfId="2" applyFont="1" applyBorder="1" applyAlignment="1">
      <alignment horizontal="center"/>
    </xf>
    <xf numFmtId="0" fontId="2" fillId="0" borderId="5" xfId="2" applyFont="1" applyBorder="1" applyAlignment="1">
      <alignment horizontal="center"/>
    </xf>
    <xf numFmtId="0" fontId="2" fillId="0" borderId="7" xfId="2" applyFont="1" applyBorder="1" applyAlignment="1">
      <alignment horizontal="center"/>
    </xf>
    <xf numFmtId="0" fontId="2" fillId="0" borderId="8" xfId="2" applyFont="1" applyBorder="1" applyAlignment="1">
      <alignment horizontal="center"/>
    </xf>
    <xf numFmtId="0" fontId="3" fillId="0" borderId="2" xfId="2" applyFont="1" applyBorder="1" applyAlignment="1">
      <alignment horizontal="center" vertical="center" wrapText="1"/>
    </xf>
    <xf numFmtId="0" fontId="3" fillId="0" borderId="3" xfId="2" applyFont="1" applyBorder="1" applyAlignment="1">
      <alignment horizontal="center" vertical="center" wrapText="1"/>
    </xf>
    <xf numFmtId="0" fontId="4" fillId="0" borderId="5" xfId="2" applyFont="1" applyBorder="1" applyAlignment="1">
      <alignment horizontal="left" vertical="center" wrapText="1"/>
    </xf>
    <xf numFmtId="0" fontId="4" fillId="0" borderId="6" xfId="2" applyFont="1" applyBorder="1" applyAlignment="1">
      <alignment horizontal="left" vertical="center" wrapText="1"/>
    </xf>
    <xf numFmtId="0" fontId="4" fillId="0" borderId="8" xfId="2" applyFont="1" applyBorder="1" applyAlignment="1">
      <alignment horizontal="left" vertical="center" wrapText="1"/>
    </xf>
    <xf numFmtId="0" fontId="4" fillId="0" borderId="9" xfId="2" applyFont="1" applyBorder="1" applyAlignment="1">
      <alignment horizontal="left" vertical="center" wrapText="1"/>
    </xf>
    <xf numFmtId="0" fontId="21" fillId="0" borderId="7" xfId="2" applyFont="1" applyBorder="1" applyAlignment="1">
      <alignment horizontal="center"/>
    </xf>
    <xf numFmtId="0" fontId="21" fillId="0" borderId="8" xfId="2" applyFont="1" applyBorder="1" applyAlignment="1">
      <alignment horizontal="center"/>
    </xf>
    <xf numFmtId="0" fontId="21" fillId="0" borderId="52" xfId="2" applyFont="1" applyBorder="1" applyAlignment="1">
      <alignment horizontal="center"/>
    </xf>
    <xf numFmtId="0" fontId="21" fillId="0" borderId="28" xfId="2" applyFont="1" applyBorder="1" applyAlignment="1">
      <alignment horizontal="center"/>
    </xf>
    <xf numFmtId="0" fontId="21" fillId="0" borderId="34" xfId="2" applyFont="1" applyBorder="1" applyAlignment="1">
      <alignment horizontal="center"/>
    </xf>
    <xf numFmtId="0" fontId="21" fillId="0" borderId="29" xfId="2" applyFont="1" applyBorder="1" applyAlignment="1">
      <alignment horizontal="center"/>
    </xf>
    <xf numFmtId="0" fontId="21" fillId="0" borderId="4" xfId="2" applyFont="1" applyBorder="1" applyAlignment="1">
      <alignment horizontal="center"/>
    </xf>
    <xf numFmtId="0" fontId="21" fillId="0" borderId="5" xfId="2" applyFont="1" applyBorder="1" applyAlignment="1">
      <alignment horizontal="center"/>
    </xf>
    <xf numFmtId="0" fontId="21" fillId="0" borderId="50" xfId="2" applyFont="1" applyBorder="1" applyAlignment="1">
      <alignment horizontal="center"/>
    </xf>
    <xf numFmtId="0" fontId="21" fillId="0" borderId="49" xfId="2" applyFont="1" applyBorder="1" applyAlignment="1">
      <alignment horizontal="center"/>
    </xf>
    <xf numFmtId="0" fontId="21" fillId="0" borderId="43" xfId="2" applyFont="1" applyBorder="1" applyAlignment="1">
      <alignment horizontal="center"/>
    </xf>
    <xf numFmtId="0" fontId="21" fillId="0" borderId="51" xfId="2" applyFont="1" applyBorder="1" applyAlignment="1">
      <alignment horizontal="center"/>
    </xf>
    <xf numFmtId="0" fontId="21" fillId="0" borderId="1" xfId="2" applyFont="1" applyBorder="1" applyAlignment="1">
      <alignment horizontal="center"/>
    </xf>
    <xf numFmtId="0" fontId="21" fillId="0" borderId="2" xfId="2" applyFont="1" applyBorder="1" applyAlignment="1">
      <alignment horizontal="center"/>
    </xf>
    <xf numFmtId="0" fontId="21" fillId="0" borderId="53" xfId="2" applyFont="1" applyBorder="1" applyAlignment="1">
      <alignment horizontal="center" wrapText="1"/>
    </xf>
    <xf numFmtId="0" fontId="21" fillId="0" borderId="25" xfId="2" applyFont="1" applyBorder="1" applyAlignment="1">
      <alignment horizontal="center" wrapText="1"/>
    </xf>
    <xf numFmtId="0" fontId="21" fillId="0" borderId="37" xfId="2" applyFont="1" applyBorder="1" applyAlignment="1">
      <alignment horizontal="center" wrapText="1"/>
    </xf>
    <xf numFmtId="0" fontId="21" fillId="0" borderId="26" xfId="2" applyFont="1" applyBorder="1" applyAlignment="1">
      <alignment horizontal="center" wrapText="1"/>
    </xf>
    <xf numFmtId="0" fontId="15" fillId="2" borderId="0" xfId="2" applyFont="1" applyFill="1" applyAlignment="1">
      <alignment horizontal="center" vertical="center" wrapText="1"/>
    </xf>
    <xf numFmtId="0" fontId="12" fillId="0" borderId="14" xfId="2" applyFont="1" applyBorder="1" applyAlignment="1">
      <alignment horizontal="center" vertical="center" wrapText="1"/>
    </xf>
    <xf numFmtId="0" fontId="12" fillId="0" borderId="15" xfId="2" applyFont="1" applyBorder="1" applyAlignment="1">
      <alignment horizontal="center" vertical="center" wrapText="1"/>
    </xf>
    <xf numFmtId="0" fontId="12" fillId="0" borderId="16" xfId="2" applyFont="1" applyBorder="1" applyAlignment="1">
      <alignment horizontal="center" vertical="center" wrapText="1"/>
    </xf>
    <xf numFmtId="0" fontId="12" fillId="0" borderId="44" xfId="2" applyFont="1" applyBorder="1" applyAlignment="1">
      <alignment horizontal="center" vertical="center" wrapText="1"/>
    </xf>
    <xf numFmtId="0" fontId="12" fillId="0" borderId="0" xfId="2" applyFont="1" applyAlignment="1">
      <alignment horizontal="center" vertical="center" wrapText="1"/>
    </xf>
    <xf numFmtId="0" fontId="12" fillId="0" borderId="45" xfId="2" applyFont="1" applyBorder="1" applyAlignment="1">
      <alignment horizontal="center" vertical="center" wrapText="1"/>
    </xf>
    <xf numFmtId="0" fontId="12" fillId="0" borderId="18" xfId="2" applyFont="1" applyBorder="1" applyAlignment="1">
      <alignment horizontal="center" vertical="center" wrapText="1"/>
    </xf>
    <xf numFmtId="0" fontId="12" fillId="0" borderId="19" xfId="2" applyFont="1" applyBorder="1" applyAlignment="1">
      <alignment horizontal="center" vertical="center" wrapText="1"/>
    </xf>
    <xf numFmtId="0" fontId="12" fillId="0" borderId="20" xfId="2" applyFont="1" applyBorder="1" applyAlignment="1">
      <alignment horizontal="center" vertical="center" wrapText="1"/>
    </xf>
    <xf numFmtId="0" fontId="26" fillId="4" borderId="0" xfId="0" applyFont="1" applyFill="1" applyAlignment="1">
      <alignment horizontal="center" vertical="center"/>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51" xfId="0" applyNumberFormat="1" applyFont="1" applyBorder="1" applyAlignment="1">
      <alignment horizontal="center" vertical="center" wrapText="1"/>
    </xf>
    <xf numFmtId="0" fontId="12" fillId="0" borderId="24" xfId="4" applyNumberFormat="1" applyFont="1" applyFill="1" applyBorder="1" applyAlignment="1">
      <alignment horizontal="justify" vertical="center" wrapText="1"/>
    </xf>
    <xf numFmtId="0" fontId="12" fillId="0" borderId="25" xfId="4" applyNumberFormat="1" applyFont="1" applyFill="1" applyBorder="1" applyAlignment="1">
      <alignment horizontal="justify" vertical="center" wrapText="1"/>
    </xf>
    <xf numFmtId="0" fontId="12" fillId="0" borderId="26" xfId="4" applyNumberFormat="1" applyFont="1" applyFill="1" applyBorder="1" applyAlignment="1">
      <alignment horizontal="justify" vertical="center" wrapText="1"/>
    </xf>
    <xf numFmtId="0" fontId="6" fillId="0" borderId="7" xfId="2" applyFont="1" applyBorder="1" applyAlignment="1">
      <alignment horizontal="center"/>
    </xf>
    <xf numFmtId="0" fontId="6" fillId="0" borderId="8" xfId="2" applyFont="1" applyBorder="1" applyAlignment="1">
      <alignment horizontal="center"/>
    </xf>
    <xf numFmtId="9" fontId="6" fillId="0" borderId="8" xfId="2" applyNumberFormat="1" applyFont="1" applyBorder="1" applyAlignment="1">
      <alignment horizontal="center"/>
    </xf>
    <xf numFmtId="0" fontId="6" fillId="0" borderId="9" xfId="2" applyFont="1" applyBorder="1" applyAlignment="1">
      <alignment horizontal="center"/>
    </xf>
    <xf numFmtId="0" fontId="6" fillId="0" borderId="4" xfId="2" applyFont="1" applyBorder="1" applyAlignment="1">
      <alignment horizontal="center"/>
    </xf>
    <xf numFmtId="0" fontId="6" fillId="0" borderId="6" xfId="2" applyFont="1" applyBorder="1" applyAlignment="1">
      <alignment horizontal="center"/>
    </xf>
    <xf numFmtId="0" fontId="6" fillId="0" borderId="7" xfId="3" applyFont="1" applyBorder="1" applyAlignment="1">
      <alignment horizontal="center" vertical="center" wrapText="1"/>
    </xf>
    <xf numFmtId="0" fontId="6" fillId="0" borderId="8" xfId="3" applyFont="1" applyBorder="1" applyAlignment="1">
      <alignment horizontal="center" vertical="center" wrapText="1"/>
    </xf>
    <xf numFmtId="0" fontId="6" fillId="0" borderId="9" xfId="3" applyFont="1" applyBorder="1" applyAlignment="1">
      <alignment horizontal="center" vertical="center" wrapText="1"/>
    </xf>
    <xf numFmtId="0" fontId="6" fillId="0" borderId="34" xfId="2" applyFont="1" applyBorder="1" applyAlignment="1">
      <alignment horizontal="center" vertical="center"/>
    </xf>
    <xf numFmtId="0" fontId="6" fillId="0" borderId="8" xfId="2" applyFont="1" applyBorder="1" applyAlignment="1">
      <alignment horizontal="center" vertical="center"/>
    </xf>
    <xf numFmtId="0" fontId="6" fillId="0" borderId="9" xfId="2" applyFont="1" applyBorder="1" applyAlignment="1">
      <alignment horizontal="center" vertical="center"/>
    </xf>
    <xf numFmtId="0" fontId="6" fillId="0" borderId="27" xfId="2" applyFont="1" applyBorder="1" applyAlignment="1">
      <alignment horizontal="center"/>
    </xf>
    <xf numFmtId="0" fontId="6" fillId="0" borderId="28" xfId="2" applyFont="1" applyBorder="1" applyAlignment="1">
      <alignment horizontal="center"/>
    </xf>
    <xf numFmtId="0" fontId="6" fillId="0" borderId="29" xfId="2" applyFont="1" applyBorder="1" applyAlignment="1">
      <alignment horizontal="center"/>
    </xf>
    <xf numFmtId="0" fontId="7" fillId="0" borderId="27" xfId="2" applyFont="1" applyBorder="1" applyAlignment="1">
      <alignment horizontal="center" wrapText="1"/>
    </xf>
    <xf numFmtId="0" fontId="7" fillId="0" borderId="28" xfId="2" applyFont="1" applyBorder="1" applyAlignment="1">
      <alignment horizontal="center"/>
    </xf>
    <xf numFmtId="0" fontId="7" fillId="0" borderId="29" xfId="2" applyFont="1" applyBorder="1" applyAlignment="1">
      <alignment horizontal="center"/>
    </xf>
    <xf numFmtId="0" fontId="12" fillId="4" borderId="36" xfId="0" applyFont="1" applyFill="1" applyBorder="1" applyAlignment="1">
      <alignment horizontal="center" vertical="center" wrapText="1"/>
    </xf>
    <xf numFmtId="0" fontId="12" fillId="4" borderId="61" xfId="0" applyFont="1" applyFill="1" applyBorder="1" applyAlignment="1">
      <alignment horizontal="center" vertical="center" wrapText="1"/>
    </xf>
    <xf numFmtId="0" fontId="5" fillId="2" borderId="21" xfId="2" applyFont="1" applyFill="1" applyBorder="1" applyAlignment="1">
      <alignment horizontal="center" vertical="center" wrapText="1"/>
    </xf>
    <xf numFmtId="0" fontId="5" fillId="2" borderId="22" xfId="2" applyFont="1" applyFill="1" applyBorder="1" applyAlignment="1">
      <alignment horizontal="center" vertical="center" wrapText="1"/>
    </xf>
    <xf numFmtId="0" fontId="5" fillId="2" borderId="23" xfId="2" applyFont="1" applyFill="1" applyBorder="1" applyAlignment="1">
      <alignment horizontal="center" vertical="center" wrapText="1"/>
    </xf>
    <xf numFmtId="164" fontId="6" fillId="0" borderId="57" xfId="0" applyNumberFormat="1" applyFont="1" applyFill="1" applyBorder="1" applyAlignment="1">
      <alignment horizontal="center" vertical="center" wrapText="1"/>
    </xf>
    <xf numFmtId="0" fontId="6" fillId="0" borderId="38" xfId="0" applyFont="1" applyFill="1" applyBorder="1"/>
    <xf numFmtId="0" fontId="6" fillId="0" borderId="39" xfId="0" applyFont="1" applyFill="1" applyBorder="1"/>
    <xf numFmtId="0" fontId="7" fillId="0" borderId="7" xfId="2" applyFont="1" applyBorder="1" applyAlignment="1">
      <alignment horizontal="center" vertical="center" wrapText="1"/>
    </xf>
    <xf numFmtId="0" fontId="7" fillId="0" borderId="8" xfId="2" applyFont="1" applyBorder="1" applyAlignment="1">
      <alignment horizontal="center" vertical="center" wrapText="1"/>
    </xf>
    <xf numFmtId="9" fontId="7" fillId="0" borderId="47" xfId="2" applyNumberFormat="1" applyFont="1" applyBorder="1" applyAlignment="1">
      <alignment horizontal="center" vertical="center"/>
    </xf>
    <xf numFmtId="0" fontId="7" fillId="0" borderId="46" xfId="2" applyFont="1" applyBorder="1" applyAlignment="1">
      <alignment horizontal="center" vertical="center"/>
    </xf>
    <xf numFmtId="0" fontId="7" fillId="0" borderId="41" xfId="2" applyFont="1" applyBorder="1" applyAlignment="1">
      <alignment horizontal="center" vertical="center"/>
    </xf>
    <xf numFmtId="0" fontId="7" fillId="0" borderId="50" xfId="2" applyFont="1" applyBorder="1" applyAlignment="1">
      <alignment horizontal="center" vertical="center" wrapText="1"/>
    </xf>
    <xf numFmtId="0" fontId="7" fillId="0" borderId="49" xfId="2" applyFont="1" applyBorder="1" applyAlignment="1">
      <alignment horizontal="center" vertical="center" wrapText="1"/>
    </xf>
    <xf numFmtId="0" fontId="7" fillId="0" borderId="43" xfId="2" applyFont="1" applyBorder="1" applyAlignment="1">
      <alignment horizontal="center" vertical="center" wrapText="1"/>
    </xf>
    <xf numFmtId="0" fontId="8" fillId="4" borderId="14"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44" xfId="0" applyFont="1" applyFill="1" applyBorder="1" applyAlignment="1">
      <alignment horizontal="center" vertical="center" wrapText="1"/>
    </xf>
    <xf numFmtId="0" fontId="8" fillId="4" borderId="0" xfId="0" applyFont="1" applyFill="1" applyAlignment="1">
      <alignment horizontal="center" vertical="center" wrapText="1"/>
    </xf>
    <xf numFmtId="0" fontId="8" fillId="4" borderId="45"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7" fillId="0" borderId="5" xfId="2" applyFont="1" applyBorder="1" applyAlignment="1">
      <alignment horizontal="center" vertical="center" wrapText="1"/>
    </xf>
    <xf numFmtId="164" fontId="6" fillId="0" borderId="7" xfId="0" applyNumberFormat="1" applyFont="1" applyBorder="1" applyAlignment="1">
      <alignment horizontal="center" vertical="center" wrapText="1"/>
    </xf>
    <xf numFmtId="0" fontId="6" fillId="0" borderId="8" xfId="0" applyFont="1" applyBorder="1"/>
    <xf numFmtId="0" fontId="6" fillId="0" borderId="9" xfId="0" applyFont="1" applyBorder="1"/>
    <xf numFmtId="0" fontId="13" fillId="0" borderId="8" xfId="2" applyFont="1" applyBorder="1" applyAlignment="1">
      <alignment horizontal="center" vertical="center" wrapText="1"/>
    </xf>
    <xf numFmtId="0" fontId="13" fillId="0" borderId="38" xfId="2" applyFont="1" applyBorder="1" applyAlignment="1">
      <alignment horizontal="center" vertical="center" wrapText="1"/>
    </xf>
    <xf numFmtId="9" fontId="13" fillId="0" borderId="53" xfId="1" applyFont="1" applyBorder="1" applyAlignment="1">
      <alignment horizontal="center" vertical="center" wrapText="1"/>
    </xf>
    <xf numFmtId="9" fontId="13" fillId="0" borderId="25" xfId="1" applyFont="1" applyBorder="1" applyAlignment="1">
      <alignment horizontal="center" vertical="center" wrapText="1"/>
    </xf>
    <xf numFmtId="9" fontId="13" fillId="0" borderId="37" xfId="1" applyFont="1" applyBorder="1" applyAlignment="1">
      <alignment horizontal="center" vertical="center" wrapText="1"/>
    </xf>
    <xf numFmtId="0" fontId="13" fillId="0" borderId="53" xfId="2" applyFont="1" applyBorder="1" applyAlignment="1">
      <alignment horizontal="center" vertical="center" wrapText="1"/>
    </xf>
    <xf numFmtId="0" fontId="13" fillId="0" borderId="25" xfId="2" applyFont="1" applyBorder="1" applyAlignment="1">
      <alignment horizontal="center" vertical="center" wrapText="1"/>
    </xf>
    <xf numFmtId="0" fontId="13" fillId="0" borderId="37" xfId="2" applyFont="1" applyBorder="1" applyAlignment="1">
      <alignment horizontal="center" vertical="center" wrapText="1"/>
    </xf>
    <xf numFmtId="0" fontId="13" fillId="0" borderId="26" xfId="2" applyFont="1" applyBorder="1" applyAlignment="1">
      <alignment horizontal="center" vertical="center" wrapText="1"/>
    </xf>
    <xf numFmtId="0" fontId="5" fillId="0" borderId="0" xfId="4" applyNumberFormat="1" applyFont="1" applyFill="1" applyBorder="1" applyAlignment="1">
      <alignment horizontal="center" vertical="center" wrapText="1"/>
    </xf>
    <xf numFmtId="0" fontId="4" fillId="9" borderId="21" xfId="2" applyFont="1" applyFill="1" applyBorder="1" applyAlignment="1">
      <alignment horizontal="center"/>
    </xf>
    <xf numFmtId="0" fontId="4" fillId="9" borderId="22" xfId="2" applyFont="1" applyFill="1" applyBorder="1" applyAlignment="1">
      <alignment horizontal="center"/>
    </xf>
    <xf numFmtId="0" fontId="4" fillId="9" borderId="23" xfId="2" applyFont="1" applyFill="1" applyBorder="1" applyAlignment="1">
      <alignment horizontal="center"/>
    </xf>
    <xf numFmtId="0" fontId="5" fillId="0" borderId="1" xfId="4" applyNumberFormat="1" applyFont="1" applyFill="1" applyBorder="1" applyAlignment="1">
      <alignment horizontal="left" vertical="center" wrapText="1"/>
    </xf>
    <xf numFmtId="0" fontId="5" fillId="0" borderId="2" xfId="4" applyNumberFormat="1" applyFont="1" applyFill="1" applyBorder="1" applyAlignment="1">
      <alignment horizontal="left" vertical="center" wrapText="1"/>
    </xf>
    <xf numFmtId="0" fontId="5" fillId="0" borderId="3" xfId="4" applyNumberFormat="1" applyFont="1" applyFill="1" applyBorder="1" applyAlignment="1">
      <alignment horizontal="left" vertical="center" wrapText="1"/>
    </xf>
    <xf numFmtId="0" fontId="29" fillId="0" borderId="4" xfId="4" applyNumberFormat="1" applyFont="1" applyFill="1" applyBorder="1" applyAlignment="1">
      <alignment horizontal="left" vertical="center" wrapText="1"/>
    </xf>
    <xf numFmtId="0" fontId="29" fillId="0" borderId="5" xfId="4" applyNumberFormat="1" applyFont="1" applyFill="1" applyBorder="1" applyAlignment="1">
      <alignment horizontal="left" vertical="center" wrapText="1"/>
    </xf>
    <xf numFmtId="0" fontId="29" fillId="0" borderId="6" xfId="4" applyNumberFormat="1" applyFont="1" applyFill="1" applyBorder="1" applyAlignment="1">
      <alignment horizontal="left" vertical="center" wrapText="1"/>
    </xf>
    <xf numFmtId="0" fontId="2" fillId="0" borderId="52" xfId="2" applyFont="1" applyFill="1" applyBorder="1" applyAlignment="1">
      <alignment horizontal="center"/>
    </xf>
    <xf numFmtId="0" fontId="2" fillId="0" borderId="28" xfId="2" applyFont="1" applyFill="1" applyBorder="1" applyAlignment="1">
      <alignment horizontal="center"/>
    </xf>
    <xf numFmtId="0" fontId="2" fillId="0" borderId="34" xfId="2" applyFont="1" applyFill="1" applyBorder="1" applyAlignment="1">
      <alignment horizontal="center"/>
    </xf>
    <xf numFmtId="0" fontId="2" fillId="0" borderId="29" xfId="2" applyFont="1" applyFill="1" applyBorder="1" applyAlignment="1">
      <alignment horizontal="center"/>
    </xf>
    <xf numFmtId="0" fontId="2" fillId="0" borderId="1" xfId="2" applyFont="1" applyFill="1" applyBorder="1" applyAlignment="1">
      <alignment horizontal="center" vertical="center"/>
    </xf>
    <xf numFmtId="0" fontId="21" fillId="0" borderId="53" xfId="2" applyFont="1" applyFill="1" applyBorder="1" applyAlignment="1">
      <alignment horizontal="center" vertical="top" wrapText="1"/>
    </xf>
    <xf numFmtId="0" fontId="21" fillId="0" borderId="25" xfId="2" applyFont="1" applyFill="1" applyBorder="1" applyAlignment="1">
      <alignment horizontal="center" vertical="top" wrapText="1"/>
    </xf>
    <xf numFmtId="0" fontId="21" fillId="0" borderId="37" xfId="2" applyFont="1" applyFill="1" applyBorder="1" applyAlignment="1">
      <alignment horizontal="center" vertical="top" wrapText="1"/>
    </xf>
    <xf numFmtId="0" fontId="21" fillId="0" borderId="26" xfId="2" applyFont="1" applyFill="1" applyBorder="1" applyAlignment="1">
      <alignment horizontal="center" vertical="top" wrapText="1"/>
    </xf>
    <xf numFmtId="0" fontId="2" fillId="0" borderId="50" xfId="2" applyFont="1" applyFill="1" applyBorder="1" applyAlignment="1">
      <alignment horizontal="center"/>
    </xf>
    <xf numFmtId="0" fontId="2" fillId="0" borderId="49" xfId="2" applyFont="1" applyFill="1" applyBorder="1" applyAlignment="1">
      <alignment horizontal="center"/>
    </xf>
    <xf numFmtId="0" fontId="2" fillId="0" borderId="43" xfId="2" applyFont="1" applyFill="1" applyBorder="1" applyAlignment="1">
      <alignment horizontal="center"/>
    </xf>
    <xf numFmtId="0" fontId="2" fillId="0" borderId="51" xfId="2" applyFont="1" applyFill="1" applyBorder="1" applyAlignment="1">
      <alignment horizontal="center"/>
    </xf>
    <xf numFmtId="9" fontId="2" fillId="0" borderId="65" xfId="2" applyNumberFormat="1" applyFont="1" applyFill="1" applyBorder="1" applyAlignment="1">
      <alignment horizontal="center" vertical="center"/>
    </xf>
    <xf numFmtId="9" fontId="2" fillId="0" borderId="22" xfId="2" applyNumberFormat="1" applyFont="1" applyFill="1" applyBorder="1" applyAlignment="1">
      <alignment horizontal="center" vertical="center"/>
    </xf>
    <xf numFmtId="9" fontId="2" fillId="0" borderId="33" xfId="2" applyNumberFormat="1" applyFont="1" applyFill="1" applyBorder="1" applyAlignment="1">
      <alignment horizontal="center" vertical="center"/>
    </xf>
    <xf numFmtId="0" fontId="11" fillId="2" borderId="30" xfId="2" applyFont="1" applyFill="1" applyBorder="1" applyAlignment="1">
      <alignment horizontal="center"/>
    </xf>
    <xf numFmtId="0" fontId="11" fillId="2" borderId="31" xfId="2" applyFont="1" applyFill="1" applyBorder="1" applyAlignment="1">
      <alignment horizontal="center"/>
    </xf>
    <xf numFmtId="0" fontId="11" fillId="2" borderId="32" xfId="2" applyFont="1" applyFill="1" applyBorder="1" applyAlignment="1">
      <alignment horizontal="center"/>
    </xf>
    <xf numFmtId="0" fontId="5" fillId="2" borderId="22" xfId="2" applyFont="1" applyFill="1" applyBorder="1" applyAlignment="1">
      <alignment horizontal="center"/>
    </xf>
    <xf numFmtId="0" fontId="5" fillId="2" borderId="23" xfId="2" applyFont="1" applyFill="1" applyBorder="1" applyAlignment="1">
      <alignment horizontal="center"/>
    </xf>
    <xf numFmtId="0" fontId="11" fillId="2" borderId="14" xfId="2" applyFont="1" applyFill="1" applyBorder="1" applyAlignment="1">
      <alignment horizontal="center" vertical="center" wrapText="1"/>
    </xf>
    <xf numFmtId="0" fontId="11" fillId="2" borderId="15" xfId="2" applyFont="1" applyFill="1" applyBorder="1" applyAlignment="1">
      <alignment horizontal="center" vertical="center" wrapText="1"/>
    </xf>
    <xf numFmtId="0" fontId="11" fillId="2" borderId="16" xfId="2" applyFont="1" applyFill="1" applyBorder="1" applyAlignment="1">
      <alignment horizontal="center" vertical="center" wrapText="1"/>
    </xf>
    <xf numFmtId="0" fontId="11" fillId="2" borderId="44" xfId="2" applyFont="1" applyFill="1" applyBorder="1" applyAlignment="1">
      <alignment horizontal="center" vertical="center" wrapText="1"/>
    </xf>
    <xf numFmtId="0" fontId="11" fillId="2" borderId="0" xfId="2" applyFont="1" applyFill="1" applyBorder="1" applyAlignment="1">
      <alignment horizontal="center" vertical="center" wrapText="1"/>
    </xf>
    <xf numFmtId="0" fontId="11" fillId="2" borderId="45" xfId="2" applyFont="1" applyFill="1" applyBorder="1" applyAlignment="1">
      <alignment horizontal="center" vertical="center" wrapText="1"/>
    </xf>
    <xf numFmtId="0" fontId="5" fillId="0" borderId="14" xfId="2" applyFont="1" applyFill="1" applyBorder="1" applyAlignment="1">
      <alignment horizontal="center" vertical="center" wrapText="1"/>
    </xf>
    <xf numFmtId="0" fontId="5" fillId="0" borderId="15" xfId="2" applyFont="1" applyFill="1" applyBorder="1" applyAlignment="1">
      <alignment horizontal="center" vertical="center" wrapText="1"/>
    </xf>
    <xf numFmtId="0" fontId="5" fillId="0" borderId="16" xfId="2" applyFont="1" applyFill="1" applyBorder="1" applyAlignment="1">
      <alignment horizontal="center" vertical="center" wrapText="1"/>
    </xf>
    <xf numFmtId="0" fontId="5" fillId="0" borderId="44" xfId="2" applyFont="1" applyFill="1" applyBorder="1" applyAlignment="1">
      <alignment horizontal="center" vertical="center" wrapText="1"/>
    </xf>
    <xf numFmtId="0" fontId="5" fillId="0" borderId="0" xfId="2" applyFont="1" applyFill="1" applyBorder="1" applyAlignment="1">
      <alignment horizontal="center" vertical="center" wrapText="1"/>
    </xf>
    <xf numFmtId="0" fontId="5" fillId="0" borderId="45" xfId="2" applyFont="1" applyFill="1" applyBorder="1" applyAlignment="1">
      <alignment horizontal="center" vertical="center" wrapText="1"/>
    </xf>
    <xf numFmtId="0" fontId="5" fillId="0" borderId="18" xfId="2" applyFont="1" applyFill="1" applyBorder="1" applyAlignment="1">
      <alignment horizontal="center" vertical="center" wrapText="1"/>
    </xf>
    <xf numFmtId="0" fontId="5" fillId="0" borderId="19" xfId="2" applyFont="1" applyFill="1" applyBorder="1" applyAlignment="1">
      <alignment horizontal="center" vertical="center" wrapText="1"/>
    </xf>
    <xf numFmtId="0" fontId="5" fillId="0" borderId="20" xfId="2" applyFont="1" applyFill="1" applyBorder="1" applyAlignment="1">
      <alignment horizontal="center" vertical="center" wrapText="1"/>
    </xf>
    <xf numFmtId="0" fontId="5" fillId="0" borderId="12" xfId="4" applyNumberFormat="1" applyFont="1" applyFill="1" applyBorder="1" applyAlignment="1">
      <alignment horizontal="center" vertical="center" wrapText="1"/>
    </xf>
    <xf numFmtId="0" fontId="5" fillId="0" borderId="55" xfId="4" applyNumberFormat="1" applyFont="1" applyFill="1" applyBorder="1" applyAlignment="1">
      <alignment horizontal="center" vertical="center" wrapText="1"/>
    </xf>
    <xf numFmtId="0" fontId="5" fillId="0" borderId="56" xfId="4"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9" fontId="6" fillId="3" borderId="21" xfId="3" applyNumberFormat="1" applyFont="1" applyFill="1" applyBorder="1" applyAlignment="1">
      <alignment horizontal="center" vertical="center" wrapText="1"/>
    </xf>
    <xf numFmtId="0" fontId="6" fillId="3" borderId="33" xfId="3" applyFont="1" applyFill="1" applyBorder="1" applyAlignment="1">
      <alignment horizontal="center" vertical="center" wrapText="1"/>
    </xf>
    <xf numFmtId="9" fontId="6" fillId="3" borderId="22" xfId="3" applyNumberFormat="1" applyFont="1" applyFill="1" applyBorder="1" applyAlignment="1">
      <alignment horizontal="center" vertical="center" wrapText="1"/>
    </xf>
    <xf numFmtId="9" fontId="6" fillId="3" borderId="23" xfId="3" applyNumberFormat="1" applyFont="1" applyFill="1" applyBorder="1" applyAlignment="1">
      <alignment horizontal="center" vertical="center" wrapText="1"/>
    </xf>
    <xf numFmtId="0" fontId="6" fillId="0" borderId="38" xfId="0" applyFont="1" applyFill="1" applyBorder="1" applyAlignment="1"/>
    <xf numFmtId="0" fontId="6" fillId="0" borderId="39" xfId="0" applyFont="1" applyFill="1" applyBorder="1" applyAlignment="1"/>
    <xf numFmtId="0" fontId="6" fillId="0" borderId="43" xfId="4" applyNumberFormat="1" applyFont="1" applyFill="1" applyBorder="1" applyAlignment="1">
      <alignment horizontal="center" vertical="center" wrapText="1"/>
    </xf>
    <xf numFmtId="0" fontId="6" fillId="0" borderId="5" xfId="4" applyNumberFormat="1" applyFont="1" applyFill="1" applyBorder="1" applyAlignment="1">
      <alignment horizontal="center" vertical="center" wrapText="1"/>
    </xf>
    <xf numFmtId="0" fontId="6" fillId="0" borderId="6" xfId="4" applyNumberFormat="1"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6" fillId="0" borderId="12" xfId="4" applyNumberFormat="1" applyFont="1" applyFill="1" applyBorder="1" applyAlignment="1">
      <alignment horizontal="center" vertical="center" wrapText="1"/>
    </xf>
    <xf numFmtId="0" fontId="6" fillId="0" borderId="55" xfId="4" applyNumberFormat="1" applyFont="1" applyFill="1" applyBorder="1" applyAlignment="1">
      <alignment horizontal="center" vertical="center" wrapText="1"/>
    </xf>
    <xf numFmtId="0" fontId="6" fillId="0" borderId="56" xfId="4" applyNumberFormat="1" applyFont="1" applyFill="1" applyBorder="1" applyAlignment="1">
      <alignment horizontal="center" vertical="center" wrapText="1"/>
    </xf>
    <xf numFmtId="0" fontId="4" fillId="2" borderId="44" xfId="2" applyFont="1" applyFill="1" applyBorder="1" applyAlignment="1">
      <alignment horizontal="center" vertical="center" wrapText="1"/>
    </xf>
    <xf numFmtId="0" fontId="4" fillId="2" borderId="0" xfId="2" applyFont="1" applyFill="1" applyBorder="1" applyAlignment="1">
      <alignment horizontal="center" vertical="center" wrapText="1"/>
    </xf>
    <xf numFmtId="0" fontId="4" fillId="2" borderId="45" xfId="2"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15" xfId="0" applyFont="1" applyFill="1" applyBorder="1" applyAlignment="1">
      <alignment horizontal="center" vertical="center"/>
    </xf>
    <xf numFmtId="0" fontId="8" fillId="4" borderId="16" xfId="0" applyFont="1" applyFill="1" applyBorder="1" applyAlignment="1">
      <alignment horizontal="center" vertical="center"/>
    </xf>
    <xf numFmtId="0" fontId="8" fillId="4" borderId="0" xfId="0" applyFont="1" applyFill="1" applyBorder="1" applyAlignment="1">
      <alignment horizontal="center" vertical="center"/>
    </xf>
    <xf numFmtId="0" fontId="8" fillId="4" borderId="45" xfId="0" applyFont="1" applyFill="1" applyBorder="1" applyAlignment="1">
      <alignment horizontal="center" vertical="center"/>
    </xf>
    <xf numFmtId="0" fontId="8" fillId="4" borderId="19" xfId="0" applyFont="1" applyFill="1" applyBorder="1" applyAlignment="1">
      <alignment horizontal="center" vertical="center"/>
    </xf>
    <xf numFmtId="0" fontId="8" fillId="4" borderId="20" xfId="0" applyFont="1" applyFill="1" applyBorder="1" applyAlignment="1">
      <alignment horizontal="center" vertical="center"/>
    </xf>
    <xf numFmtId="0" fontId="6" fillId="0" borderId="14"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6" fillId="0" borderId="16" xfId="2" applyFont="1" applyFill="1" applyBorder="1" applyAlignment="1">
      <alignment horizontal="center" vertical="center" wrapText="1"/>
    </xf>
    <xf numFmtId="0" fontId="6" fillId="0" borderId="44" xfId="2" applyFont="1" applyFill="1" applyBorder="1" applyAlignment="1">
      <alignment horizontal="center" vertical="center" wrapText="1"/>
    </xf>
    <xf numFmtId="0" fontId="6" fillId="0" borderId="0" xfId="2" applyFont="1" applyFill="1" applyBorder="1" applyAlignment="1">
      <alignment horizontal="center" vertical="center" wrapText="1"/>
    </xf>
    <xf numFmtId="0" fontId="6" fillId="0" borderId="45" xfId="2" applyFont="1" applyFill="1" applyBorder="1" applyAlignment="1">
      <alignment horizontal="center" vertical="center" wrapText="1"/>
    </xf>
    <xf numFmtId="0" fontId="6" fillId="0" borderId="18" xfId="2" applyFont="1" applyFill="1" applyBorder="1" applyAlignment="1">
      <alignment horizontal="center" vertical="center" wrapText="1"/>
    </xf>
    <xf numFmtId="0" fontId="6" fillId="0" borderId="19" xfId="2" applyFont="1" applyFill="1" applyBorder="1" applyAlignment="1">
      <alignment horizontal="center" vertical="center" wrapText="1"/>
    </xf>
    <xf numFmtId="0" fontId="6" fillId="0" borderId="20" xfId="2" applyFont="1" applyFill="1" applyBorder="1" applyAlignment="1">
      <alignment horizontal="center" vertical="center" wrapText="1"/>
    </xf>
    <xf numFmtId="9" fontId="2" fillId="0" borderId="2" xfId="2" applyNumberFormat="1" applyFont="1" applyFill="1" applyBorder="1" applyAlignment="1">
      <alignment horizontal="center" vertical="center" wrapText="1"/>
    </xf>
    <xf numFmtId="0" fontId="2" fillId="0" borderId="53" xfId="2" applyFont="1" applyFill="1" applyBorder="1" applyAlignment="1">
      <alignment horizontal="center" vertical="center" wrapText="1"/>
    </xf>
    <xf numFmtId="0" fontId="2" fillId="0" borderId="25" xfId="2" applyFont="1" applyFill="1" applyBorder="1" applyAlignment="1">
      <alignment horizontal="center" vertical="center" wrapText="1"/>
    </xf>
    <xf numFmtId="0" fontId="2" fillId="0" borderId="37" xfId="2" applyFont="1" applyFill="1" applyBorder="1" applyAlignment="1">
      <alignment horizontal="center" vertical="center" wrapText="1"/>
    </xf>
    <xf numFmtId="0" fontId="2" fillId="0" borderId="26" xfId="2" applyFont="1" applyFill="1" applyBorder="1" applyAlignment="1">
      <alignment horizontal="center" vertical="center" wrapText="1"/>
    </xf>
    <xf numFmtId="0" fontId="6" fillId="0" borderId="34" xfId="2" applyFont="1" applyBorder="1" applyAlignment="1">
      <alignment horizontal="center"/>
    </xf>
    <xf numFmtId="9" fontId="6" fillId="3" borderId="33" xfId="3" applyNumberFormat="1" applyFont="1" applyFill="1" applyBorder="1" applyAlignment="1">
      <alignment horizontal="center" vertical="center" wrapText="1"/>
    </xf>
    <xf numFmtId="0" fontId="12" fillId="0" borderId="43" xfId="4" applyNumberFormat="1" applyFont="1" applyFill="1" applyBorder="1" applyAlignment="1">
      <alignment horizontal="justify" vertical="center" wrapText="1"/>
    </xf>
    <xf numFmtId="0" fontId="12" fillId="0" borderId="5" xfId="4" applyNumberFormat="1" applyFont="1" applyFill="1" applyBorder="1" applyAlignment="1">
      <alignment horizontal="justify" vertical="center" wrapText="1"/>
    </xf>
    <xf numFmtId="0" fontId="12" fillId="0" borderId="6" xfId="4" applyNumberFormat="1" applyFont="1" applyFill="1" applyBorder="1" applyAlignment="1">
      <alignment horizontal="justify" vertical="center" wrapText="1"/>
    </xf>
    <xf numFmtId="0" fontId="12" fillId="0" borderId="41" xfId="4" applyNumberFormat="1" applyFont="1" applyFill="1" applyBorder="1" applyAlignment="1">
      <alignment horizontal="justify" vertical="center" wrapText="1"/>
    </xf>
    <xf numFmtId="0" fontId="12" fillId="0" borderId="38" xfId="4" applyNumberFormat="1" applyFont="1" applyFill="1" applyBorder="1" applyAlignment="1">
      <alignment horizontal="justify" vertical="center" wrapText="1"/>
    </xf>
    <xf numFmtId="0" fontId="12" fillId="0" borderId="39" xfId="4" applyNumberFormat="1" applyFont="1" applyFill="1" applyBorder="1" applyAlignment="1">
      <alignment horizontal="justify" vertical="center" wrapText="1"/>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8" xfId="0" applyFont="1" applyFill="1" applyBorder="1" applyAlignment="1">
      <alignment horizontal="center" vertical="center"/>
    </xf>
    <xf numFmtId="0" fontId="8" fillId="4" borderId="9" xfId="0" applyFont="1" applyFill="1" applyBorder="1" applyAlignment="1">
      <alignment horizontal="center" vertical="center"/>
    </xf>
    <xf numFmtId="0" fontId="12" fillId="0" borderId="5" xfId="2" applyFont="1" applyFill="1" applyBorder="1" applyAlignment="1">
      <alignment horizontal="justify" vertical="center" wrapText="1"/>
    </xf>
    <xf numFmtId="0" fontId="12" fillId="0" borderId="38" xfId="2" applyFont="1" applyFill="1" applyBorder="1" applyAlignment="1">
      <alignment horizontal="justify" vertical="center" wrapText="1"/>
    </xf>
    <xf numFmtId="0" fontId="12" fillId="0" borderId="39" xfId="2" applyFont="1" applyFill="1" applyBorder="1" applyAlignment="1">
      <alignment horizontal="justify" vertical="center" wrapText="1"/>
    </xf>
    <xf numFmtId="0" fontId="12" fillId="0" borderId="6" xfId="2" applyFont="1" applyFill="1" applyBorder="1" applyAlignment="1">
      <alignment horizontal="justify" vertical="center" wrapText="1"/>
    </xf>
    <xf numFmtId="0" fontId="6" fillId="0" borderId="4" xfId="2" applyFont="1" applyFill="1" applyBorder="1" applyAlignment="1">
      <alignment horizontal="center" vertical="center" wrapText="1"/>
    </xf>
    <xf numFmtId="0" fontId="6" fillId="0" borderId="5" xfId="2" applyFont="1" applyFill="1" applyBorder="1" applyAlignment="1">
      <alignment horizontal="center" vertical="center" wrapText="1"/>
    </xf>
    <xf numFmtId="10" fontId="6" fillId="0" borderId="5" xfId="2" applyNumberFormat="1" applyFont="1" applyFill="1" applyBorder="1" applyAlignment="1">
      <alignment horizontal="center" vertical="center" wrapText="1"/>
    </xf>
    <xf numFmtId="9" fontId="6" fillId="0" borderId="5" xfId="2" applyNumberFormat="1" applyFont="1" applyFill="1" applyBorder="1" applyAlignment="1">
      <alignment horizontal="center" vertical="center" wrapText="1"/>
    </xf>
    <xf numFmtId="0" fontId="6" fillId="0" borderId="57" xfId="2" applyFont="1" applyFill="1" applyBorder="1" applyAlignment="1">
      <alignment horizontal="center" vertical="center" wrapText="1"/>
    </xf>
    <xf numFmtId="0" fontId="6" fillId="0" borderId="38" xfId="2" applyFont="1" applyFill="1" applyBorder="1" applyAlignment="1">
      <alignment horizontal="center" vertical="center" wrapText="1"/>
    </xf>
    <xf numFmtId="10" fontId="6" fillId="0" borderId="38" xfId="2" applyNumberFormat="1" applyFont="1" applyFill="1" applyBorder="1" applyAlignment="1">
      <alignment horizontal="center" vertical="center" wrapText="1"/>
    </xf>
    <xf numFmtId="0" fontId="12" fillId="0" borderId="8" xfId="2" applyFont="1" applyFill="1" applyBorder="1" applyAlignment="1">
      <alignment horizontal="justify" vertical="center" wrapText="1"/>
    </xf>
    <xf numFmtId="0" fontId="12" fillId="0" borderId="9" xfId="2" applyFont="1" applyFill="1" applyBorder="1" applyAlignment="1">
      <alignment horizontal="justify" vertical="center" wrapText="1"/>
    </xf>
    <xf numFmtId="10" fontId="6" fillId="0" borderId="8" xfId="2" applyNumberFormat="1" applyFont="1" applyFill="1" applyBorder="1" applyAlignment="1">
      <alignment horizontal="center" vertical="center" wrapText="1"/>
    </xf>
    <xf numFmtId="9" fontId="6" fillId="0" borderId="8" xfId="2" applyNumberFormat="1" applyFont="1" applyFill="1" applyBorder="1" applyAlignment="1">
      <alignment horizontal="center" vertical="center" wrapText="1"/>
    </xf>
    <xf numFmtId="0" fontId="2" fillId="0" borderId="4" xfId="2" applyFont="1" applyFill="1" applyBorder="1" applyAlignment="1">
      <alignment horizontal="center" vertical="center" wrapText="1"/>
    </xf>
    <xf numFmtId="0" fontId="2" fillId="0" borderId="5" xfId="2" applyFont="1" applyFill="1" applyBorder="1" applyAlignment="1">
      <alignment horizontal="center" vertical="center" wrapText="1"/>
    </xf>
    <xf numFmtId="9" fontId="2" fillId="0" borderId="5" xfId="1" applyFont="1" applyFill="1" applyBorder="1" applyAlignment="1">
      <alignment horizontal="center" vertical="center"/>
    </xf>
    <xf numFmtId="0" fontId="13" fillId="0" borderId="8" xfId="2" applyFont="1" applyFill="1" applyBorder="1" applyAlignment="1">
      <alignment horizontal="justify" vertical="center" wrapText="1"/>
    </xf>
    <xf numFmtId="0" fontId="13" fillId="0" borderId="8" xfId="2" applyFont="1" applyFill="1" applyBorder="1" applyAlignment="1">
      <alignment horizontal="justify" vertical="center"/>
    </xf>
    <xf numFmtId="0" fontId="21" fillId="0" borderId="8" xfId="2" applyFont="1" applyFill="1" applyBorder="1" applyAlignment="1">
      <alignment horizontal="justify" vertical="center"/>
    </xf>
    <xf numFmtId="0" fontId="21" fillId="0" borderId="9" xfId="2" applyFont="1" applyFill="1" applyBorder="1" applyAlignment="1">
      <alignment horizontal="justify" vertical="center"/>
    </xf>
    <xf numFmtId="0" fontId="2" fillId="0" borderId="7" xfId="2" applyFont="1" applyFill="1" applyBorder="1" applyAlignment="1">
      <alignment horizontal="center" vertical="center" wrapText="1"/>
    </xf>
    <xf numFmtId="0" fontId="2" fillId="0" borderId="8" xfId="2" applyFont="1" applyFill="1" applyBorder="1" applyAlignment="1">
      <alignment horizontal="center" vertical="center" wrapText="1"/>
    </xf>
    <xf numFmtId="9" fontId="2" fillId="0" borderId="8" xfId="1" applyFont="1" applyFill="1" applyBorder="1" applyAlignment="1">
      <alignment horizontal="center" vertical="center"/>
    </xf>
    <xf numFmtId="0" fontId="2" fillId="0" borderId="1" xfId="2" applyFont="1" applyFill="1" applyBorder="1" applyAlignment="1">
      <alignment horizontal="center" vertical="center" wrapText="1"/>
    </xf>
    <xf numFmtId="0" fontId="2" fillId="0" borderId="2" xfId="2" applyFont="1" applyFill="1" applyBorder="1" applyAlignment="1">
      <alignment horizontal="center" vertical="center" wrapText="1"/>
    </xf>
    <xf numFmtId="9" fontId="2" fillId="0" borderId="2" xfId="1" applyFont="1" applyFill="1" applyBorder="1" applyAlignment="1">
      <alignment horizontal="center" vertical="center"/>
    </xf>
    <xf numFmtId="0" fontId="4" fillId="2" borderId="7" xfId="2" applyFont="1" applyFill="1" applyBorder="1" applyAlignment="1">
      <alignment horizontal="center"/>
    </xf>
    <xf numFmtId="0" fontId="4" fillId="2" borderId="8" xfId="2" applyFont="1" applyFill="1" applyBorder="1" applyAlignment="1">
      <alignment horizontal="center"/>
    </xf>
    <xf numFmtId="0" fontId="6" fillId="2" borderId="8" xfId="2" applyFont="1" applyFill="1" applyBorder="1" applyAlignment="1">
      <alignment horizontal="center"/>
    </xf>
    <xf numFmtId="0" fontId="6" fillId="2" borderId="9" xfId="2" applyFont="1" applyFill="1" applyBorder="1" applyAlignment="1">
      <alignment horizontal="center"/>
    </xf>
    <xf numFmtId="0" fontId="7" fillId="0" borderId="2" xfId="2" applyFont="1" applyFill="1" applyBorder="1" applyAlignment="1">
      <alignment horizontal="justify" vertical="center" wrapText="1"/>
    </xf>
    <xf numFmtId="0" fontId="7" fillId="0" borderId="38" xfId="2" applyFont="1" applyFill="1" applyBorder="1" applyAlignment="1">
      <alignment horizontal="justify" vertical="center" wrapText="1"/>
    </xf>
    <xf numFmtId="0" fontId="7" fillId="0" borderId="5" xfId="2" applyFont="1" applyFill="1" applyBorder="1" applyAlignment="1">
      <alignment horizontal="justify" vertical="center" wrapText="1"/>
    </xf>
    <xf numFmtId="0" fontId="7" fillId="0" borderId="5" xfId="2" applyFont="1" applyFill="1" applyBorder="1" applyAlignment="1">
      <alignment horizontal="justify" vertical="center"/>
    </xf>
    <xf numFmtId="0" fontId="7" fillId="0" borderId="3" xfId="2" applyFont="1" applyFill="1" applyBorder="1" applyAlignment="1">
      <alignment horizontal="justify" vertical="center" wrapText="1"/>
    </xf>
    <xf numFmtId="0" fontId="7" fillId="0" borderId="39" xfId="2" applyFont="1" applyFill="1" applyBorder="1" applyAlignment="1">
      <alignment horizontal="justify" vertical="center" wrapText="1"/>
    </xf>
    <xf numFmtId="0" fontId="7" fillId="0" borderId="6" xfId="2" applyFont="1" applyFill="1" applyBorder="1" applyAlignment="1">
      <alignment horizontal="justify" vertical="center"/>
    </xf>
    <xf numFmtId="0" fontId="2" fillId="0" borderId="57" xfId="2" applyFont="1" applyFill="1" applyBorder="1" applyAlignment="1">
      <alignment horizontal="center" vertical="center" wrapText="1"/>
    </xf>
    <xf numFmtId="0" fontId="2" fillId="0" borderId="38" xfId="2" applyFont="1" applyFill="1" applyBorder="1" applyAlignment="1">
      <alignment horizontal="center" vertical="center" wrapText="1"/>
    </xf>
    <xf numFmtId="0" fontId="7" fillId="0" borderId="38" xfId="4" applyNumberFormat="1" applyFont="1" applyFill="1" applyBorder="1" applyAlignment="1">
      <alignment horizontal="justify" vertical="center" wrapText="1"/>
    </xf>
    <xf numFmtId="0" fontId="7" fillId="0" borderId="39" xfId="4" applyNumberFormat="1" applyFont="1" applyFill="1" applyBorder="1" applyAlignment="1">
      <alignment horizontal="justify" vertical="center" wrapText="1"/>
    </xf>
    <xf numFmtId="0" fontId="7" fillId="0" borderId="5" xfId="4" applyNumberFormat="1" applyFont="1" applyFill="1" applyBorder="1" applyAlignment="1">
      <alignment horizontal="justify" vertical="center" wrapText="1"/>
    </xf>
    <xf numFmtId="0" fontId="7" fillId="0" borderId="6" xfId="4" applyNumberFormat="1" applyFont="1" applyFill="1" applyBorder="1" applyAlignment="1">
      <alignment horizontal="justify" vertical="center" wrapText="1"/>
    </xf>
    <xf numFmtId="0" fontId="4" fillId="2" borderId="69" xfId="0" applyFont="1" applyFill="1" applyBorder="1" applyAlignment="1">
      <alignment horizontal="center" vertical="center" wrapText="1"/>
    </xf>
    <xf numFmtId="0" fontId="4" fillId="2" borderId="68" xfId="0" applyFont="1" applyFill="1" applyBorder="1" applyAlignment="1">
      <alignment horizontal="center" vertical="center" wrapText="1"/>
    </xf>
    <xf numFmtId="0" fontId="4" fillId="2" borderId="67"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6" fillId="0" borderId="7" xfId="3" applyFont="1" applyBorder="1" applyAlignment="1">
      <alignment horizontal="justify" vertical="center" wrapText="1"/>
    </xf>
    <xf numFmtId="0" fontId="6" fillId="0" borderId="8" xfId="3" applyFont="1" applyBorder="1" applyAlignment="1">
      <alignment horizontal="justify" vertical="center" wrapText="1"/>
    </xf>
    <xf numFmtId="0" fontId="6" fillId="0" borderId="9" xfId="3" applyFont="1" applyBorder="1" applyAlignment="1">
      <alignment horizontal="justify" vertical="center" wrapText="1"/>
    </xf>
    <xf numFmtId="0" fontId="6" fillId="0" borderId="71" xfId="2" applyFont="1" applyFill="1" applyBorder="1" applyAlignment="1">
      <alignment horizontal="center" vertical="center" wrapText="1"/>
    </xf>
    <xf numFmtId="0" fontId="6" fillId="0" borderId="70" xfId="2" applyFont="1" applyFill="1" applyBorder="1" applyAlignment="1">
      <alignment horizontal="center" vertical="center" wrapText="1"/>
    </xf>
    <xf numFmtId="9" fontId="4" fillId="2" borderId="30" xfId="3" applyNumberFormat="1" applyFont="1" applyFill="1" applyBorder="1" applyAlignment="1">
      <alignment horizontal="center" vertical="center" wrapText="1"/>
    </xf>
    <xf numFmtId="9" fontId="4" fillId="2" borderId="31" xfId="3" applyNumberFormat="1" applyFont="1" applyFill="1" applyBorder="1" applyAlignment="1">
      <alignment horizontal="center" vertical="center" wrapText="1"/>
    </xf>
    <xf numFmtId="9" fontId="6" fillId="0" borderId="72" xfId="3" applyNumberFormat="1" applyFont="1" applyFill="1" applyBorder="1" applyAlignment="1">
      <alignment horizontal="center" vertical="center" wrapText="1"/>
    </xf>
    <xf numFmtId="9" fontId="6" fillId="0" borderId="71" xfId="3" applyNumberFormat="1" applyFont="1" applyFill="1" applyBorder="1" applyAlignment="1">
      <alignment horizontal="center" vertical="center" wrapText="1"/>
    </xf>
    <xf numFmtId="0" fontId="6" fillId="0" borderId="27" xfId="2" applyFont="1" applyFill="1" applyBorder="1" applyAlignment="1">
      <alignment horizontal="center"/>
    </xf>
    <xf numFmtId="0" fontId="6" fillId="0" borderId="28" xfId="2" applyFont="1" applyFill="1" applyBorder="1" applyAlignment="1">
      <alignment horizontal="center"/>
    </xf>
    <xf numFmtId="0" fontId="6" fillId="0" borderId="29" xfId="2" applyFont="1" applyFill="1" applyBorder="1" applyAlignment="1">
      <alignment horizontal="center"/>
    </xf>
    <xf numFmtId="0" fontId="6" fillId="0" borderId="34" xfId="2" applyFont="1" applyFill="1" applyBorder="1" applyAlignment="1">
      <alignment horizontal="center"/>
    </xf>
    <xf numFmtId="0" fontId="6" fillId="0" borderId="24" xfId="4" applyNumberFormat="1" applyFont="1" applyFill="1" applyBorder="1" applyAlignment="1">
      <alignment horizontal="justify" vertical="justify" wrapText="1"/>
    </xf>
    <xf numFmtId="0" fontId="6" fillId="0" borderId="25" xfId="4" applyNumberFormat="1" applyFont="1" applyFill="1" applyBorder="1" applyAlignment="1">
      <alignment horizontal="justify" vertical="justify" wrapText="1"/>
    </xf>
    <xf numFmtId="0" fontId="6" fillId="0" borderId="26" xfId="4" applyNumberFormat="1" applyFont="1" applyFill="1" applyBorder="1" applyAlignment="1">
      <alignment horizontal="justify" vertical="justify" wrapText="1"/>
    </xf>
    <xf numFmtId="0" fontId="2" fillId="0" borderId="5" xfId="2" applyFont="1" applyFill="1" applyBorder="1" applyAlignment="1">
      <alignment horizontal="center" vertical="center"/>
    </xf>
    <xf numFmtId="0" fontId="2" fillId="0" borderId="5" xfId="2" applyFont="1" applyBorder="1" applyAlignment="1">
      <alignment horizontal="center" vertical="center"/>
    </xf>
    <xf numFmtId="0" fontId="2" fillId="0" borderId="5" xfId="2" applyFont="1" applyFill="1" applyBorder="1" applyAlignment="1">
      <alignment horizontal="center" wrapText="1"/>
    </xf>
    <xf numFmtId="0" fontId="2" fillId="0" borderId="5" xfId="2" applyFont="1" applyBorder="1" applyAlignment="1">
      <alignment horizontal="center" vertical="center" wrapText="1"/>
    </xf>
    <xf numFmtId="0" fontId="6" fillId="0" borderId="27" xfId="3" applyFont="1" applyFill="1" applyBorder="1" applyAlignment="1">
      <alignment horizontal="center" vertical="center" wrapText="1"/>
    </xf>
    <xf numFmtId="0" fontId="6" fillId="0" borderId="28" xfId="3" applyFont="1" applyFill="1" applyBorder="1" applyAlignment="1">
      <alignment horizontal="center" vertical="center" wrapText="1"/>
    </xf>
    <xf numFmtId="0" fontId="6" fillId="0" borderId="34" xfId="3" applyFont="1" applyFill="1" applyBorder="1" applyAlignment="1">
      <alignment horizontal="center" vertical="center" wrapText="1"/>
    </xf>
    <xf numFmtId="0" fontId="6" fillId="0" borderId="41" xfId="4" applyNumberFormat="1" applyFont="1" applyFill="1" applyBorder="1" applyAlignment="1">
      <alignment horizontal="center" vertical="center" wrapText="1"/>
    </xf>
    <xf numFmtId="0" fontId="6" fillId="0" borderId="38" xfId="4" applyNumberFormat="1" applyFont="1" applyFill="1" applyBorder="1" applyAlignment="1">
      <alignment horizontal="center" vertical="center" wrapText="1"/>
    </xf>
    <xf numFmtId="0" fontId="6" fillId="0" borderId="39" xfId="4" applyNumberFormat="1" applyFont="1" applyFill="1" applyBorder="1" applyAlignment="1">
      <alignment horizontal="center" vertical="center" wrapText="1"/>
    </xf>
    <xf numFmtId="0" fontId="6" fillId="0" borderId="24" xfId="0" applyFont="1" applyBorder="1" applyAlignment="1">
      <alignment horizontal="justify" vertical="justify" wrapText="1"/>
    </xf>
    <xf numFmtId="0" fontId="6" fillId="0" borderId="25" xfId="0" applyFont="1" applyBorder="1" applyAlignment="1">
      <alignment horizontal="justify" vertical="justify" wrapText="1"/>
    </xf>
    <xf numFmtId="0" fontId="6" fillId="0" borderId="37" xfId="0" applyFont="1" applyBorder="1" applyAlignment="1">
      <alignment horizontal="justify" vertical="justify" wrapText="1"/>
    </xf>
    <xf numFmtId="0" fontId="2" fillId="0" borderId="1" xfId="2" applyFont="1" applyBorder="1" applyAlignment="1">
      <alignment horizontal="center" vertical="center"/>
    </xf>
    <xf numFmtId="0" fontId="2" fillId="0" borderId="2" xfId="2" applyFont="1" applyBorder="1" applyAlignment="1">
      <alignment horizontal="center" vertical="center"/>
    </xf>
    <xf numFmtId="0" fontId="2" fillId="0" borderId="53" xfId="2" applyFont="1" applyBorder="1" applyAlignment="1">
      <alignment horizontal="center" wrapText="1"/>
    </xf>
    <xf numFmtId="0" fontId="2" fillId="0" borderId="25" xfId="2" applyFont="1" applyBorder="1" applyAlignment="1">
      <alignment horizontal="center" wrapText="1"/>
    </xf>
    <xf numFmtId="0" fontId="2" fillId="0" borderId="37" xfId="2" applyFont="1" applyBorder="1" applyAlignment="1">
      <alignment horizontal="center" wrapText="1"/>
    </xf>
    <xf numFmtId="0" fontId="2" fillId="0" borderId="50" xfId="2" applyFont="1" applyFill="1" applyBorder="1" applyAlignment="1">
      <alignment horizontal="center" wrapText="1"/>
    </xf>
    <xf numFmtId="0" fontId="2" fillId="0" borderId="49" xfId="2" applyFont="1" applyFill="1" applyBorder="1" applyAlignment="1">
      <alignment horizontal="center" wrapText="1"/>
    </xf>
    <xf numFmtId="0" fontId="2" fillId="0" borderId="43" xfId="2" applyFont="1" applyFill="1" applyBorder="1" applyAlignment="1">
      <alignment horizontal="center" wrapText="1"/>
    </xf>
    <xf numFmtId="0" fontId="2" fillId="0" borderId="53" xfId="2" applyFont="1" applyBorder="1" applyAlignment="1">
      <alignment horizontal="center" vertical="center" wrapText="1"/>
    </xf>
    <xf numFmtId="0" fontId="2" fillId="0" borderId="25" xfId="2" applyFont="1" applyBorder="1" applyAlignment="1">
      <alignment horizontal="center" vertical="center" wrapText="1"/>
    </xf>
    <xf numFmtId="0" fontId="2" fillId="0" borderId="26" xfId="2" applyFont="1" applyBorder="1" applyAlignment="1">
      <alignment horizontal="center" vertical="center" wrapText="1"/>
    </xf>
    <xf numFmtId="0" fontId="2" fillId="0" borderId="37" xfId="2" applyFont="1" applyBorder="1" applyAlignment="1">
      <alignment horizontal="center" vertical="center" wrapText="1"/>
    </xf>
    <xf numFmtId="0" fontId="6" fillId="0" borderId="43" xfId="4" applyNumberFormat="1" applyFont="1" applyFill="1" applyBorder="1" applyAlignment="1">
      <alignment horizontal="left" vertical="center" wrapText="1"/>
    </xf>
    <xf numFmtId="0" fontId="6" fillId="0" borderId="5" xfId="4" applyNumberFormat="1" applyFont="1" applyFill="1" applyBorder="1" applyAlignment="1">
      <alignment horizontal="left" vertical="center" wrapText="1"/>
    </xf>
    <xf numFmtId="0" fontId="6" fillId="0" borderId="6" xfId="4" applyNumberFormat="1" applyFont="1" applyFill="1" applyBorder="1" applyAlignment="1">
      <alignment horizontal="left" vertical="center" wrapText="1"/>
    </xf>
    <xf numFmtId="9" fontId="6" fillId="0" borderId="7" xfId="1" applyFont="1" applyFill="1" applyBorder="1" applyAlignment="1">
      <alignment horizontal="center"/>
    </xf>
    <xf numFmtId="9" fontId="6" fillId="0" borderId="8" xfId="1" applyFont="1" applyFill="1" applyBorder="1" applyAlignment="1">
      <alignment horizontal="center"/>
    </xf>
    <xf numFmtId="9" fontId="6" fillId="0" borderId="9" xfId="1" applyFont="1" applyFill="1" applyBorder="1" applyAlignment="1">
      <alignment horizontal="center"/>
    </xf>
    <xf numFmtId="0" fontId="2" fillId="0" borderId="50" xfId="2" applyFont="1" applyFill="1" applyBorder="1" applyAlignment="1">
      <alignment horizontal="center" vertical="center"/>
    </xf>
    <xf numFmtId="0" fontId="2" fillId="0" borderId="49" xfId="2" applyFont="1" applyFill="1" applyBorder="1" applyAlignment="1">
      <alignment horizontal="center" vertical="center"/>
    </xf>
    <xf numFmtId="0" fontId="2" fillId="0" borderId="43" xfId="2" applyFont="1" applyFill="1" applyBorder="1" applyAlignment="1">
      <alignment horizontal="center" vertical="center"/>
    </xf>
    <xf numFmtId="0" fontId="2" fillId="0" borderId="51" xfId="2" applyFont="1" applyFill="1" applyBorder="1" applyAlignment="1">
      <alignment horizontal="center" vertical="center"/>
    </xf>
    <xf numFmtId="0" fontId="2" fillId="0" borderId="50" xfId="2" applyFont="1" applyBorder="1" applyAlignment="1">
      <alignment horizontal="center"/>
    </xf>
    <xf numFmtId="0" fontId="2" fillId="0" borderId="49" xfId="2" applyFont="1" applyBorder="1" applyAlignment="1">
      <alignment horizontal="center"/>
    </xf>
    <xf numFmtId="0" fontId="2" fillId="0" borderId="43" xfId="2" applyFont="1" applyBorder="1" applyAlignment="1">
      <alignment horizontal="center"/>
    </xf>
    <xf numFmtId="0" fontId="2" fillId="0" borderId="57" xfId="2" applyFont="1" applyFill="1" applyBorder="1" applyAlignment="1">
      <alignment horizontal="center" vertical="center"/>
    </xf>
    <xf numFmtId="0" fontId="2" fillId="0" borderId="38" xfId="2" applyFont="1" applyFill="1" applyBorder="1" applyAlignment="1">
      <alignment horizontal="center" vertical="center"/>
    </xf>
    <xf numFmtId="0" fontId="23" fillId="0" borderId="58" xfId="2" applyFont="1" applyBorder="1" applyAlignment="1">
      <alignment horizontal="justify" vertical="justify" wrapText="1"/>
    </xf>
    <xf numFmtId="0" fontId="23" fillId="0" borderId="15" xfId="2" applyFont="1" applyBorder="1" applyAlignment="1">
      <alignment horizontal="justify" vertical="justify" wrapText="1"/>
    </xf>
    <xf numFmtId="0" fontId="23" fillId="0" borderId="59" xfId="2" applyFont="1" applyBorder="1" applyAlignment="1">
      <alignment horizontal="justify" vertical="justify" wrapText="1"/>
    </xf>
    <xf numFmtId="0" fontId="23" fillId="0" borderId="50" xfId="2" applyFont="1" applyBorder="1" applyAlignment="1">
      <alignment horizontal="justify" vertical="justify" wrapText="1"/>
    </xf>
    <xf numFmtId="0" fontId="23" fillId="0" borderId="49" xfId="2" applyFont="1" applyBorder="1" applyAlignment="1">
      <alignment horizontal="justify" vertical="justify" wrapText="1"/>
    </xf>
    <xf numFmtId="0" fontId="23" fillId="0" borderId="43" xfId="2" applyFont="1" applyBorder="1" applyAlignment="1">
      <alignment horizontal="justify" vertical="justify" wrapText="1"/>
    </xf>
    <xf numFmtId="0" fontId="2" fillId="0" borderId="50" xfId="2" applyFont="1" applyFill="1" applyBorder="1" applyAlignment="1">
      <alignment horizontal="center" vertical="center" wrapText="1"/>
    </xf>
    <xf numFmtId="0" fontId="2" fillId="0" borderId="49" xfId="2" applyFont="1" applyFill="1" applyBorder="1" applyAlignment="1">
      <alignment horizontal="center" vertical="center" wrapText="1"/>
    </xf>
    <xf numFmtId="0" fontId="2" fillId="0" borderId="43" xfId="2" applyFont="1" applyFill="1" applyBorder="1" applyAlignment="1">
      <alignment horizontal="center" vertical="center" wrapText="1"/>
    </xf>
    <xf numFmtId="0" fontId="2" fillId="0" borderId="58" xfId="2" applyFont="1" applyBorder="1" applyAlignment="1">
      <alignment horizontal="center" vertical="center" wrapText="1"/>
    </xf>
    <xf numFmtId="0" fontId="2" fillId="0" borderId="15" xfId="2" applyFont="1" applyBorder="1" applyAlignment="1">
      <alignment horizontal="center" vertical="center" wrapText="1"/>
    </xf>
    <xf numFmtId="0" fontId="2" fillId="0" borderId="16" xfId="2" applyFont="1" applyBorder="1" applyAlignment="1">
      <alignment horizontal="center" vertical="center" wrapText="1"/>
    </xf>
    <xf numFmtId="0" fontId="2" fillId="0" borderId="50" xfId="2" applyFont="1" applyBorder="1" applyAlignment="1">
      <alignment horizontal="center" vertical="center" wrapText="1"/>
    </xf>
    <xf numFmtId="0" fontId="2" fillId="0" borderId="49" xfId="2" applyFont="1" applyBorder="1" applyAlignment="1">
      <alignment horizontal="center" vertical="center" wrapText="1"/>
    </xf>
    <xf numFmtId="0" fontId="2" fillId="0" borderId="51" xfId="2" applyFont="1" applyBorder="1" applyAlignment="1">
      <alignment horizontal="center" vertical="center" wrapText="1"/>
    </xf>
    <xf numFmtId="0" fontId="30" fillId="0" borderId="100" xfId="6" applyFont="1" applyBorder="1" applyAlignment="1">
      <alignment horizontal="center"/>
    </xf>
    <xf numFmtId="0" fontId="6" fillId="0" borderId="99" xfId="6" applyFont="1" applyBorder="1" applyAlignment="1"/>
    <xf numFmtId="0" fontId="6" fillId="0" borderId="118" xfId="6" applyFont="1" applyBorder="1" applyAlignment="1"/>
    <xf numFmtId="0" fontId="6" fillId="0" borderId="97" xfId="6" applyFont="1" applyBorder="1" applyAlignment="1"/>
    <xf numFmtId="0" fontId="24" fillId="0" borderId="0" xfId="6" applyFont="1" applyAlignment="1"/>
    <xf numFmtId="0" fontId="6" fillId="0" borderId="76" xfId="6" applyFont="1" applyBorder="1" applyAlignment="1"/>
    <xf numFmtId="0" fontId="6" fillId="0" borderId="95" xfId="6" applyFont="1" applyBorder="1" applyAlignment="1"/>
    <xf numFmtId="0" fontId="6" fillId="0" borderId="94" xfId="6" applyFont="1" applyBorder="1" applyAlignment="1"/>
    <xf numFmtId="0" fontId="6" fillId="0" borderId="117" xfId="6" applyFont="1" applyBorder="1" applyAlignment="1"/>
    <xf numFmtId="0" fontId="43" fillId="0" borderId="89" xfId="6" applyFont="1" applyBorder="1" applyAlignment="1">
      <alignment horizontal="center" vertical="center" wrapText="1"/>
    </xf>
    <xf numFmtId="0" fontId="6" fillId="0" borderId="88" xfId="6" applyFont="1" applyBorder="1" applyAlignment="1"/>
    <xf numFmtId="0" fontId="6" fillId="0" borderId="91" xfId="6" applyFont="1" applyBorder="1" applyAlignment="1"/>
    <xf numFmtId="0" fontId="37" fillId="0" borderId="85" xfId="6" applyFont="1" applyBorder="1" applyAlignment="1">
      <alignment horizontal="left" vertical="center" wrapText="1"/>
    </xf>
    <xf numFmtId="0" fontId="6" fillId="0" borderId="84" xfId="6" applyFont="1" applyBorder="1" applyAlignment="1"/>
    <xf numFmtId="0" fontId="6" fillId="0" borderId="86" xfId="6" applyFont="1" applyBorder="1" applyAlignment="1"/>
    <xf numFmtId="0" fontId="6" fillId="0" borderId="83" xfId="6" applyFont="1" applyBorder="1" applyAlignment="1"/>
    <xf numFmtId="0" fontId="37" fillId="0" borderId="79" xfId="6" applyFont="1" applyBorder="1" applyAlignment="1">
      <alignment horizontal="left" vertical="center" wrapText="1"/>
    </xf>
    <xf numFmtId="0" fontId="6" fillId="0" borderId="78" xfId="6" applyFont="1" applyBorder="1" applyAlignment="1"/>
    <xf numFmtId="0" fontId="6" fillId="0" borderId="77" xfId="6" applyFont="1" applyBorder="1" applyAlignment="1"/>
    <xf numFmtId="0" fontId="37" fillId="12" borderId="100" xfId="6" applyFont="1" applyFill="1" applyBorder="1" applyAlignment="1">
      <alignment horizontal="center" vertical="center" wrapText="1"/>
    </xf>
    <xf numFmtId="0" fontId="6" fillId="0" borderId="98" xfId="6" applyFont="1" applyBorder="1" applyAlignment="1"/>
    <xf numFmtId="0" fontId="6" fillId="0" borderId="93" xfId="6" applyFont="1" applyBorder="1" applyAlignment="1"/>
    <xf numFmtId="0" fontId="25" fillId="10" borderId="100" xfId="6" applyFont="1" applyFill="1" applyBorder="1" applyAlignment="1">
      <alignment horizontal="center" vertical="center" wrapText="1"/>
    </xf>
    <xf numFmtId="0" fontId="37" fillId="12" borderId="106" xfId="6" applyFont="1" applyFill="1" applyBorder="1" applyAlignment="1">
      <alignment horizontal="center" vertical="center" wrapText="1"/>
    </xf>
    <xf numFmtId="0" fontId="6" fillId="0" borderId="105" xfId="6" applyFont="1" applyBorder="1" applyAlignment="1"/>
    <xf numFmtId="0" fontId="6" fillId="0" borderId="104" xfId="6" applyFont="1" applyBorder="1" applyAlignment="1"/>
    <xf numFmtId="0" fontId="24" fillId="0" borderId="105" xfId="6" applyFont="1" applyBorder="1" applyAlignment="1">
      <alignment horizontal="center" vertical="center" wrapText="1"/>
    </xf>
    <xf numFmtId="0" fontId="36" fillId="0" borderId="99" xfId="6" applyFont="1" applyBorder="1" applyAlignment="1">
      <alignment horizontal="center" vertical="center" wrapText="1"/>
    </xf>
    <xf numFmtId="0" fontId="37" fillId="12" borderId="115" xfId="6" applyFont="1" applyFill="1" applyBorder="1" applyAlignment="1">
      <alignment horizontal="center" vertical="center" wrapText="1"/>
    </xf>
    <xf numFmtId="0" fontId="24" fillId="0" borderId="81" xfId="6" applyFont="1" applyBorder="1" applyAlignment="1">
      <alignment horizontal="center" vertical="center" wrapText="1"/>
    </xf>
    <xf numFmtId="0" fontId="30" fillId="0" borderId="103" xfId="6" applyFont="1" applyBorder="1" applyAlignment="1">
      <alignment horizontal="center" vertical="center" wrapText="1"/>
    </xf>
    <xf numFmtId="0" fontId="6" fillId="0" borderId="102" xfId="6" applyFont="1" applyBorder="1" applyAlignment="1">
      <alignment vertical="center"/>
    </xf>
    <xf numFmtId="0" fontId="6" fillId="0" borderId="109" xfId="6" applyFont="1" applyBorder="1" applyAlignment="1">
      <alignment vertical="center"/>
    </xf>
    <xf numFmtId="0" fontId="6" fillId="0" borderId="120" xfId="6" applyFont="1" applyBorder="1" applyAlignment="1">
      <alignment vertical="center"/>
    </xf>
    <xf numFmtId="0" fontId="6" fillId="0" borderId="94" xfId="6" applyFont="1" applyBorder="1" applyAlignment="1">
      <alignment vertical="center"/>
    </xf>
    <xf numFmtId="0" fontId="6" fillId="0" borderId="93" xfId="6" applyFont="1" applyBorder="1" applyAlignment="1">
      <alignment vertical="center"/>
    </xf>
    <xf numFmtId="9" fontId="37" fillId="12" borderId="106" xfId="6" applyNumberFormat="1" applyFont="1" applyFill="1" applyBorder="1" applyAlignment="1">
      <alignment horizontal="center" vertical="center" wrapText="1"/>
    </xf>
    <xf numFmtId="9" fontId="24" fillId="0" borderId="106" xfId="6" applyNumberFormat="1" applyFont="1" applyBorder="1" applyAlignment="1">
      <alignment horizontal="center" vertical="center" wrapText="1"/>
    </xf>
    <xf numFmtId="49" fontId="36" fillId="0" borderId="100" xfId="6" applyNumberFormat="1" applyFont="1" applyBorder="1" applyAlignment="1">
      <alignment horizontal="center" vertical="center" wrapText="1"/>
    </xf>
    <xf numFmtId="0" fontId="24" fillId="0" borderId="81" xfId="6" applyFont="1" applyBorder="1" applyAlignment="1">
      <alignment horizontal="center" vertical="center"/>
    </xf>
    <xf numFmtId="0" fontId="40" fillId="12" borderId="115" xfId="6" applyFont="1" applyFill="1" applyBorder="1" applyAlignment="1">
      <alignment horizontal="center" vertical="center" wrapText="1"/>
    </xf>
    <xf numFmtId="0" fontId="36" fillId="0" borderId="81" xfId="6" applyFont="1" applyBorder="1" applyAlignment="1">
      <alignment horizontal="center" vertical="center" wrapText="1"/>
    </xf>
    <xf numFmtId="0" fontId="24" fillId="0" borderId="78" xfId="6" applyFont="1" applyBorder="1" applyAlignment="1">
      <alignment horizontal="center" vertical="center"/>
    </xf>
    <xf numFmtId="0" fontId="24" fillId="12" borderId="100" xfId="6" applyFont="1" applyFill="1" applyBorder="1" applyAlignment="1">
      <alignment horizontal="center" vertical="center" wrapText="1"/>
    </xf>
    <xf numFmtId="0" fontId="36" fillId="0" borderId="106" xfId="6" applyFont="1" applyBorder="1" applyAlignment="1">
      <alignment horizontal="center" vertical="center" wrapText="1"/>
    </xf>
    <xf numFmtId="0" fontId="6" fillId="0" borderId="116" xfId="6" applyFont="1" applyBorder="1" applyAlignment="1"/>
    <xf numFmtId="0" fontId="38" fillId="0" borderId="106" xfId="6" applyFont="1" applyBorder="1" applyAlignment="1">
      <alignment horizontal="center" vertical="center" wrapText="1"/>
    </xf>
    <xf numFmtId="0" fontId="38" fillId="0" borderId="105" xfId="6" applyFont="1" applyBorder="1" applyAlignment="1">
      <alignment horizontal="center" vertical="center" wrapText="1"/>
    </xf>
    <xf numFmtId="0" fontId="38" fillId="10" borderId="106" xfId="6" applyFont="1" applyFill="1" applyBorder="1" applyAlignment="1">
      <alignment horizontal="center" vertical="center" wrapText="1"/>
    </xf>
    <xf numFmtId="0" fontId="37" fillId="15" borderId="115" xfId="6" applyFont="1" applyFill="1" applyBorder="1" applyAlignment="1">
      <alignment horizontal="center"/>
    </xf>
    <xf numFmtId="0" fontId="6" fillId="0" borderId="87" xfId="6" applyFont="1" applyBorder="1" applyAlignment="1"/>
    <xf numFmtId="0" fontId="40" fillId="14" borderId="89" xfId="6" applyFont="1" applyFill="1" applyBorder="1" applyAlignment="1">
      <alignment horizontal="center"/>
    </xf>
    <xf numFmtId="0" fontId="37" fillId="13" borderId="89" xfId="6" applyFont="1" applyFill="1" applyBorder="1" applyAlignment="1">
      <alignment horizontal="center"/>
    </xf>
    <xf numFmtId="0" fontId="39" fillId="12" borderId="106" xfId="6" applyFont="1" applyFill="1" applyBorder="1" applyAlignment="1">
      <alignment horizontal="center" vertical="center" wrapText="1"/>
    </xf>
    <xf numFmtId="171" fontId="33" fillId="0" borderId="92" xfId="6" applyNumberFormat="1" applyFont="1" applyBorder="1" applyAlignment="1">
      <alignment horizontal="center" vertical="center" wrapText="1"/>
    </xf>
    <xf numFmtId="0" fontId="12" fillId="0" borderId="74" xfId="6" applyFont="1" applyBorder="1" applyAlignment="1"/>
    <xf numFmtId="0" fontId="12" fillId="0" borderId="112" xfId="6" applyFont="1" applyBorder="1" applyAlignment="1"/>
    <xf numFmtId="0" fontId="35" fillId="12" borderId="106" xfId="6" applyFont="1" applyFill="1" applyBorder="1" applyAlignment="1">
      <alignment horizontal="center"/>
    </xf>
    <xf numFmtId="0" fontId="12" fillId="0" borderId="105" xfId="6" applyFont="1" applyBorder="1" applyAlignment="1"/>
    <xf numFmtId="0" fontId="12" fillId="0" borderId="104" xfId="6" applyFont="1" applyBorder="1" applyAlignment="1"/>
    <xf numFmtId="0" fontId="34" fillId="11" borderId="100" xfId="6" applyFont="1" applyFill="1" applyBorder="1" applyAlignment="1">
      <alignment horizontal="center" vertical="center" wrapText="1"/>
    </xf>
    <xf numFmtId="0" fontId="12" fillId="0" borderId="99" xfId="6" applyFont="1" applyBorder="1" applyAlignment="1"/>
    <xf numFmtId="0" fontId="12" fillId="0" borderId="98" xfId="6" applyFont="1" applyBorder="1" applyAlignment="1"/>
    <xf numFmtId="0" fontId="12" fillId="0" borderId="97" xfId="6" applyFont="1" applyBorder="1" applyAlignment="1"/>
    <xf numFmtId="0" fontId="33" fillId="0" borderId="0" xfId="6" applyFont="1" applyAlignment="1"/>
    <xf numFmtId="0" fontId="12" fillId="0" borderId="96" xfId="6" applyFont="1" applyBorder="1" applyAlignment="1"/>
    <xf numFmtId="0" fontId="12" fillId="0" borderId="0" xfId="6" applyFont="1" applyBorder="1" applyAlignment="1"/>
    <xf numFmtId="0" fontId="33" fillId="0" borderId="84" xfId="6" applyFont="1" applyBorder="1" applyAlignment="1">
      <alignment horizontal="center" vertical="center" wrapText="1"/>
    </xf>
    <xf numFmtId="0" fontId="12" fillId="0" borderId="84" xfId="6" applyFont="1" applyBorder="1" applyAlignment="1"/>
    <xf numFmtId="0" fontId="12" fillId="0" borderId="83" xfId="6" applyFont="1" applyBorder="1" applyAlignment="1"/>
    <xf numFmtId="0" fontId="33" fillId="12" borderId="106" xfId="6" applyFont="1" applyFill="1" applyBorder="1" applyAlignment="1">
      <alignment horizontal="center"/>
    </xf>
    <xf numFmtId="0" fontId="24" fillId="0" borderId="90" xfId="6" applyFont="1" applyBorder="1" applyAlignment="1">
      <alignment horizontal="center"/>
    </xf>
    <xf numFmtId="0" fontId="24" fillId="0" borderId="85" xfId="6" applyFont="1" applyBorder="1" applyAlignment="1">
      <alignment horizontal="center"/>
    </xf>
    <xf numFmtId="9" fontId="36" fillId="0" borderId="81" xfId="6" applyNumberFormat="1" applyFont="1" applyBorder="1" applyAlignment="1">
      <alignment horizontal="center"/>
    </xf>
    <xf numFmtId="0" fontId="6" fillId="0" borderId="80" xfId="6" applyFont="1" applyBorder="1" applyAlignment="1"/>
    <xf numFmtId="9" fontId="36" fillId="0" borderId="79" xfId="6" applyNumberFormat="1" applyFont="1" applyBorder="1" applyAlignment="1">
      <alignment horizontal="center"/>
    </xf>
    <xf numFmtId="9" fontId="31" fillId="0" borderId="75" xfId="6" applyNumberFormat="1" applyFont="1" applyBorder="1" applyAlignment="1">
      <alignment horizontal="center" vertical="center"/>
    </xf>
    <xf numFmtId="0" fontId="12" fillId="0" borderId="73" xfId="6" applyFont="1" applyBorder="1" applyAlignment="1"/>
    <xf numFmtId="0" fontId="31" fillId="0" borderId="75" xfId="6" applyFont="1" applyBorder="1" applyAlignment="1">
      <alignment horizontal="center" vertical="center" wrapText="1"/>
    </xf>
    <xf numFmtId="0" fontId="31" fillId="0" borderId="92" xfId="6" applyFont="1" applyBorder="1" applyAlignment="1">
      <alignment horizontal="center" vertical="center"/>
    </xf>
    <xf numFmtId="0" fontId="31" fillId="0" borderId="85" xfId="6" applyFont="1" applyBorder="1" applyAlignment="1">
      <alignment horizontal="center" vertical="center"/>
    </xf>
    <xf numFmtId="0" fontId="31" fillId="0" borderId="90" xfId="6" applyFont="1" applyBorder="1" applyAlignment="1">
      <alignment horizontal="center" vertical="center"/>
    </xf>
    <xf numFmtId="0" fontId="12" fillId="0" borderId="86" xfId="6" applyFont="1" applyBorder="1" applyAlignment="1"/>
    <xf numFmtId="0" fontId="44" fillId="0" borderId="75" xfId="6" applyFont="1" applyBorder="1" applyAlignment="1">
      <alignment horizontal="center" vertical="center" wrapText="1"/>
    </xf>
    <xf numFmtId="0" fontId="7" fillId="0" borderId="74" xfId="6" applyFont="1" applyBorder="1" applyAlignment="1"/>
    <xf numFmtId="0" fontId="7" fillId="0" borderId="112" xfId="6" applyFont="1" applyBorder="1" applyAlignment="1"/>
    <xf numFmtId="0" fontId="37" fillId="11" borderId="100" xfId="6" applyFont="1" applyFill="1" applyBorder="1" applyAlignment="1">
      <alignment horizontal="center" vertical="center"/>
    </xf>
    <xf numFmtId="0" fontId="6" fillId="0" borderId="96" xfId="6" applyFont="1" applyBorder="1" applyAlignment="1"/>
    <xf numFmtId="0" fontId="35" fillId="12" borderId="100" xfId="6" applyFont="1" applyFill="1" applyBorder="1" applyAlignment="1">
      <alignment horizontal="center" vertical="center" wrapText="1"/>
    </xf>
    <xf numFmtId="0" fontId="12" fillId="0" borderId="95" xfId="6" applyFont="1" applyBorder="1" applyAlignment="1"/>
    <xf numFmtId="0" fontId="12" fillId="0" borderId="94" xfId="6" applyFont="1" applyBorder="1" applyAlignment="1"/>
    <xf numFmtId="0" fontId="12" fillId="0" borderId="93" xfId="6" applyFont="1" applyBorder="1" applyAlignment="1"/>
    <xf numFmtId="0" fontId="47" fillId="12" borderId="113" xfId="6" applyFont="1" applyFill="1" applyBorder="1" applyAlignment="1">
      <alignment horizontal="center" vertical="center" wrapText="1"/>
    </xf>
    <xf numFmtId="0" fontId="12" fillId="0" borderId="114" xfId="6" applyFont="1" applyBorder="1" applyAlignment="1"/>
    <xf numFmtId="0" fontId="35" fillId="12" borderId="113" xfId="6" applyFont="1" applyFill="1" applyBorder="1" applyAlignment="1">
      <alignment horizontal="center" vertical="center" wrapText="1"/>
    </xf>
    <xf numFmtId="0" fontId="31" fillId="0" borderId="81" xfId="6" applyFont="1" applyBorder="1" applyAlignment="1">
      <alignment horizontal="center"/>
    </xf>
    <xf numFmtId="0" fontId="12" fillId="0" borderId="78" xfId="6" applyFont="1" applyBorder="1" applyAlignment="1"/>
    <xf numFmtId="0" fontId="12" fillId="0" borderId="80" xfId="6" applyFont="1" applyBorder="1" applyAlignment="1"/>
    <xf numFmtId="0" fontId="31" fillId="0" borderId="79" xfId="6" applyFont="1" applyBorder="1" applyAlignment="1">
      <alignment horizontal="center"/>
    </xf>
    <xf numFmtId="0" fontId="12" fillId="0" borderId="77" xfId="6" applyFont="1" applyBorder="1" applyAlignment="1"/>
    <xf numFmtId="0" fontId="35" fillId="12" borderId="115" xfId="6" applyFont="1" applyFill="1" applyBorder="1" applyAlignment="1">
      <alignment horizontal="center" vertical="center" wrapText="1"/>
    </xf>
    <xf numFmtId="0" fontId="12" fillId="0" borderId="88" xfId="6" applyFont="1" applyBorder="1" applyAlignment="1"/>
    <xf numFmtId="0" fontId="12" fillId="0" borderId="91" xfId="6" applyFont="1" applyBorder="1" applyAlignment="1"/>
    <xf numFmtId="0" fontId="46" fillId="0" borderId="74" xfId="6" applyFont="1" applyBorder="1" applyAlignment="1">
      <alignment horizontal="center" vertical="center" wrapText="1"/>
    </xf>
    <xf numFmtId="0" fontId="46" fillId="0" borderId="74" xfId="6" applyFont="1" applyBorder="1" applyAlignment="1"/>
    <xf numFmtId="0" fontId="46" fillId="0" borderId="112" xfId="6" applyFont="1" applyBorder="1" applyAlignment="1"/>
    <xf numFmtId="0" fontId="45" fillId="0" borderId="100" xfId="6" applyFont="1" applyBorder="1" applyAlignment="1">
      <alignment horizontal="center" vertical="center" wrapText="1"/>
    </xf>
    <xf numFmtId="0" fontId="34" fillId="11" borderId="99" xfId="6" applyFont="1" applyFill="1" applyBorder="1" applyAlignment="1">
      <alignment horizontal="center" vertical="center"/>
    </xf>
    <xf numFmtId="0" fontId="41" fillId="0" borderId="105" xfId="6" applyFont="1" applyBorder="1" applyAlignment="1">
      <alignment vertical="center" wrapText="1"/>
    </xf>
    <xf numFmtId="0" fontId="5" fillId="0" borderId="105" xfId="6" applyFont="1" applyBorder="1" applyAlignment="1"/>
    <xf numFmtId="0" fontId="5" fillId="0" borderId="104" xfId="6" applyFont="1" applyBorder="1" applyAlignment="1"/>
    <xf numFmtId="0" fontId="40" fillId="12" borderId="106" xfId="6" applyFont="1" applyFill="1" applyBorder="1" applyAlignment="1">
      <alignment horizontal="center" vertical="center" wrapText="1"/>
    </xf>
    <xf numFmtId="0" fontId="41" fillId="0" borderId="105" xfId="6" applyFont="1" applyBorder="1" applyAlignment="1">
      <alignment horizontal="center" vertical="center" wrapText="1"/>
    </xf>
    <xf numFmtId="0" fontId="41" fillId="0" borderId="99" xfId="6" applyFont="1" applyBorder="1" applyAlignment="1">
      <alignment horizontal="center" vertical="center" wrapText="1"/>
    </xf>
    <xf numFmtId="0" fontId="5" fillId="0" borderId="99" xfId="6" applyFont="1" applyBorder="1" applyAlignment="1"/>
    <xf numFmtId="0" fontId="5" fillId="0" borderId="118" xfId="6" applyFont="1" applyBorder="1" applyAlignment="1"/>
    <xf numFmtId="0" fontId="5" fillId="0" borderId="94" xfId="6" applyFont="1" applyBorder="1" applyAlignment="1"/>
    <xf numFmtId="0" fontId="5" fillId="0" borderId="117" xfId="6" applyFont="1" applyBorder="1" applyAlignment="1"/>
    <xf numFmtId="0" fontId="42" fillId="0" borderId="100" xfId="6" applyFont="1" applyBorder="1" applyAlignment="1">
      <alignment horizontal="center" vertical="center" wrapText="1"/>
    </xf>
    <xf numFmtId="0" fontId="5" fillId="0" borderId="98" xfId="6" applyFont="1" applyBorder="1" applyAlignment="1"/>
    <xf numFmtId="0" fontId="5" fillId="0" borderId="95" xfId="6" applyFont="1" applyBorder="1" applyAlignment="1"/>
    <xf numFmtId="0" fontId="5" fillId="0" borderId="93" xfId="6" applyFont="1" applyBorder="1" applyAlignment="1"/>
    <xf numFmtId="1" fontId="33" fillId="0" borderId="113" xfId="6" applyNumberFormat="1" applyFont="1" applyBorder="1" applyAlignment="1">
      <alignment horizontal="center" vertical="center" wrapText="1"/>
    </xf>
    <xf numFmtId="1" fontId="33" fillId="0" borderId="108" xfId="6" applyNumberFormat="1" applyFont="1" applyBorder="1" applyAlignment="1">
      <alignment horizontal="center" vertical="center" wrapText="1"/>
    </xf>
    <xf numFmtId="170" fontId="33" fillId="0" borderId="113" xfId="6" applyNumberFormat="1" applyFont="1" applyBorder="1" applyAlignment="1">
      <alignment horizontal="center" vertical="center" wrapText="1"/>
    </xf>
    <xf numFmtId="170" fontId="33" fillId="0" borderId="108" xfId="6" applyNumberFormat="1" applyFont="1" applyBorder="1" applyAlignment="1">
      <alignment horizontal="center" vertical="center" wrapText="1"/>
    </xf>
    <xf numFmtId="0" fontId="33" fillId="0" borderId="100" xfId="6" applyFont="1" applyBorder="1" applyAlignment="1">
      <alignment horizontal="center" vertical="top" wrapText="1"/>
    </xf>
    <xf numFmtId="0" fontId="33" fillId="0" borderId="99" xfId="6" applyFont="1" applyBorder="1" applyAlignment="1">
      <alignment horizontal="center" vertical="top" wrapText="1"/>
    </xf>
    <xf numFmtId="0" fontId="33" fillId="0" borderId="98" xfId="6" applyFont="1" applyBorder="1" applyAlignment="1">
      <alignment horizontal="center" vertical="top" wrapText="1"/>
    </xf>
    <xf numFmtId="0" fontId="33" fillId="0" borderId="92" xfId="6" applyFont="1" applyBorder="1" applyAlignment="1">
      <alignment horizontal="center" vertical="top" wrapText="1"/>
    </xf>
    <xf numFmtId="0" fontId="33" fillId="0" borderId="74" xfId="6" applyFont="1" applyBorder="1" applyAlignment="1">
      <alignment horizontal="center" vertical="top" wrapText="1"/>
    </xf>
    <xf numFmtId="0" fontId="33" fillId="0" borderId="112" xfId="6" applyFont="1" applyBorder="1" applyAlignment="1">
      <alignment horizontal="center" vertical="top" wrapText="1"/>
    </xf>
    <xf numFmtId="0" fontId="35" fillId="12" borderId="106" xfId="6" applyFont="1" applyFill="1" applyBorder="1" applyAlignment="1">
      <alignment horizontal="center" vertical="center"/>
    </xf>
    <xf numFmtId="0" fontId="12" fillId="0" borderId="105" xfId="6" applyFont="1" applyBorder="1" applyAlignment="1">
      <alignment horizontal="center" vertical="center"/>
    </xf>
    <xf numFmtId="0" fontId="12" fillId="0" borderId="104" xfId="6" applyFont="1" applyBorder="1" applyAlignment="1">
      <alignment horizontal="center" vertical="center"/>
    </xf>
    <xf numFmtId="0" fontId="31" fillId="0" borderId="100" xfId="6" applyFont="1" applyBorder="1" applyAlignment="1">
      <alignment horizontal="center" vertical="center"/>
    </xf>
    <xf numFmtId="0" fontId="31" fillId="0" borderId="99" xfId="6" applyFont="1" applyBorder="1" applyAlignment="1">
      <alignment horizontal="center" vertical="center"/>
    </xf>
    <xf numFmtId="0" fontId="31" fillId="0" borderId="98" xfId="6" applyFont="1" applyBorder="1" applyAlignment="1">
      <alignment horizontal="center" vertical="center"/>
    </xf>
    <xf numFmtId="0" fontId="31" fillId="0" borderId="74" xfId="6" applyFont="1" applyBorder="1" applyAlignment="1">
      <alignment horizontal="center" vertical="center"/>
    </xf>
    <xf numFmtId="0" fontId="31" fillId="0" borderId="112" xfId="6" applyFont="1" applyBorder="1" applyAlignment="1">
      <alignment horizontal="center" vertical="center"/>
    </xf>
    <xf numFmtId="171" fontId="33" fillId="0" borderId="110" xfId="6" applyNumberFormat="1" applyFont="1" applyBorder="1" applyAlignment="1">
      <alignment horizontal="center" vertical="center" wrapText="1"/>
    </xf>
    <xf numFmtId="171" fontId="33" fillId="0" borderId="102" xfId="6" applyNumberFormat="1" applyFont="1" applyBorder="1" applyAlignment="1">
      <alignment horizontal="center" vertical="center" wrapText="1"/>
    </xf>
    <xf numFmtId="171" fontId="33" fillId="0" borderId="109" xfId="6" applyNumberFormat="1" applyFont="1" applyBorder="1" applyAlignment="1">
      <alignment horizontal="center" vertical="center" wrapText="1"/>
    </xf>
    <xf numFmtId="171" fontId="33" fillId="0" borderId="74" xfId="6" applyNumberFormat="1" applyFont="1" applyBorder="1" applyAlignment="1">
      <alignment horizontal="center" vertical="center" wrapText="1"/>
    </xf>
    <xf numFmtId="171" fontId="33" fillId="0" borderId="112" xfId="6" applyNumberFormat="1" applyFont="1" applyBorder="1" applyAlignment="1">
      <alignment horizontal="center" vertical="center" wrapText="1"/>
    </xf>
    <xf numFmtId="0" fontId="33" fillId="0" borderId="110" xfId="6" applyFont="1" applyBorder="1" applyAlignment="1">
      <alignment horizontal="justify" vertical="top" wrapText="1"/>
    </xf>
    <xf numFmtId="0" fontId="33" fillId="0" borderId="102" xfId="6" applyFont="1" applyBorder="1" applyAlignment="1">
      <alignment horizontal="justify" vertical="top" wrapText="1"/>
    </xf>
    <xf numFmtId="0" fontId="33" fillId="0" borderId="109" xfId="6" applyFont="1" applyBorder="1" applyAlignment="1">
      <alignment horizontal="justify" vertical="top" wrapText="1"/>
    </xf>
    <xf numFmtId="0" fontId="33" fillId="0" borderId="92" xfId="6" applyFont="1" applyBorder="1" applyAlignment="1">
      <alignment horizontal="justify" vertical="top" wrapText="1"/>
    </xf>
    <xf numFmtId="0" fontId="33" fillId="0" borderId="74" xfId="6" applyFont="1" applyBorder="1" applyAlignment="1">
      <alignment horizontal="justify" vertical="top" wrapText="1"/>
    </xf>
    <xf numFmtId="0" fontId="33" fillId="0" borderId="112" xfId="6" applyFont="1" applyBorder="1" applyAlignment="1">
      <alignment horizontal="justify" vertical="top" wrapText="1"/>
    </xf>
    <xf numFmtId="9" fontId="33" fillId="0" borderId="111" xfId="6" applyNumberFormat="1" applyFont="1" applyBorder="1" applyAlignment="1">
      <alignment horizontal="center" vertical="center" wrapText="1"/>
    </xf>
    <xf numFmtId="9" fontId="33" fillId="0" borderId="108" xfId="6" applyNumberFormat="1" applyFont="1" applyBorder="1" applyAlignment="1">
      <alignment horizontal="center" vertical="center" wrapText="1"/>
    </xf>
    <xf numFmtId="1" fontId="33" fillId="0" borderId="111" xfId="6" applyNumberFormat="1" applyFont="1" applyBorder="1" applyAlignment="1">
      <alignment horizontal="center" vertical="center" wrapText="1"/>
    </xf>
    <xf numFmtId="0" fontId="37" fillId="14" borderId="89" xfId="6" applyFont="1" applyFill="1" applyBorder="1" applyAlignment="1">
      <alignment horizontal="center"/>
    </xf>
    <xf numFmtId="171" fontId="33" fillId="0" borderId="95" xfId="6" applyNumberFormat="1" applyFont="1" applyBorder="1" applyAlignment="1">
      <alignment horizontal="center" vertical="center" wrapText="1"/>
    </xf>
    <xf numFmtId="171" fontId="33" fillId="0" borderId="94" xfId="6" applyNumberFormat="1" applyFont="1" applyBorder="1" applyAlignment="1">
      <alignment horizontal="center" vertical="center" wrapText="1"/>
    </xf>
    <xf numFmtId="171" fontId="33" fillId="0" borderId="93" xfId="6" applyNumberFormat="1" applyFont="1" applyBorder="1" applyAlignment="1">
      <alignment horizontal="center" vertical="center" wrapText="1"/>
    </xf>
    <xf numFmtId="168" fontId="33" fillId="0" borderId="111" xfId="6" applyNumberFormat="1" applyFont="1" applyBorder="1" applyAlignment="1">
      <alignment horizontal="center" vertical="center" wrapText="1"/>
    </xf>
    <xf numFmtId="168" fontId="33" fillId="0" borderId="108" xfId="6" applyNumberFormat="1" applyFont="1" applyBorder="1" applyAlignment="1">
      <alignment horizontal="center" vertical="center" wrapText="1"/>
    </xf>
    <xf numFmtId="1" fontId="12" fillId="0" borderId="111" xfId="6" applyNumberFormat="1" applyFont="1" applyBorder="1" applyAlignment="1">
      <alignment horizontal="center" vertical="center" wrapText="1"/>
    </xf>
    <xf numFmtId="1" fontId="12" fillId="0" borderId="108" xfId="6" applyNumberFormat="1" applyFont="1" applyBorder="1" applyAlignment="1">
      <alignment horizontal="center" vertical="center" wrapText="1"/>
    </xf>
    <xf numFmtId="170" fontId="31" fillId="0" borderId="89" xfId="6" applyNumberFormat="1" applyFont="1" applyBorder="1" applyAlignment="1">
      <alignment horizontal="center" vertical="center"/>
    </xf>
    <xf numFmtId="0" fontId="12" fillId="0" borderId="87" xfId="6" applyFont="1" applyBorder="1" applyAlignment="1"/>
    <xf numFmtId="9" fontId="31" fillId="0" borderId="89" xfId="6" applyNumberFormat="1" applyFont="1" applyBorder="1" applyAlignment="1">
      <alignment horizontal="center" vertical="center"/>
    </xf>
    <xf numFmtId="0" fontId="31" fillId="0" borderId="89" xfId="6" applyFont="1" applyBorder="1" applyAlignment="1">
      <alignment horizontal="center" vertical="center" wrapText="1"/>
    </xf>
    <xf numFmtId="170" fontId="33" fillId="0" borderId="111" xfId="9" applyNumberFormat="1" applyFont="1" applyBorder="1" applyAlignment="1">
      <alignment horizontal="center" vertical="center" wrapText="1"/>
    </xf>
    <xf numFmtId="170" fontId="33" fillId="0" borderId="108" xfId="9" applyNumberFormat="1" applyFont="1" applyBorder="1" applyAlignment="1">
      <alignment horizontal="center" vertical="center" wrapText="1"/>
    </xf>
    <xf numFmtId="170" fontId="33" fillId="0" borderId="111" xfId="6" applyNumberFormat="1" applyFont="1" applyBorder="1" applyAlignment="1">
      <alignment horizontal="center" vertical="center" wrapText="1"/>
    </xf>
    <xf numFmtId="0" fontId="33" fillId="0" borderId="110" xfId="6" applyFont="1" applyBorder="1" applyAlignment="1">
      <alignment horizontal="left" vertical="center" wrapText="1"/>
    </xf>
    <xf numFmtId="0" fontId="33" fillId="0" borderId="102" xfId="6" applyFont="1" applyBorder="1" applyAlignment="1">
      <alignment horizontal="left" vertical="center" wrapText="1"/>
    </xf>
    <xf numFmtId="0" fontId="33" fillId="0" borderId="109" xfId="6" applyFont="1" applyBorder="1" applyAlignment="1">
      <alignment horizontal="left" vertical="center" wrapText="1"/>
    </xf>
    <xf numFmtId="0" fontId="33" fillId="0" borderId="92" xfId="6" applyFont="1" applyBorder="1" applyAlignment="1">
      <alignment horizontal="left" vertical="center" wrapText="1"/>
    </xf>
    <xf numFmtId="0" fontId="33" fillId="0" borderId="74" xfId="6" applyFont="1" applyBorder="1" applyAlignment="1">
      <alignment horizontal="left" vertical="center" wrapText="1"/>
    </xf>
    <xf numFmtId="0" fontId="33" fillId="0" borderId="112" xfId="6" applyFont="1" applyBorder="1" applyAlignment="1">
      <alignment horizontal="left" vertical="center" wrapText="1"/>
    </xf>
    <xf numFmtId="0" fontId="33" fillId="0" borderId="95" xfId="6" applyFont="1" applyBorder="1" applyAlignment="1">
      <alignment horizontal="left" vertical="center" wrapText="1"/>
    </xf>
    <xf numFmtId="0" fontId="33" fillId="0" borderId="94" xfId="6" applyFont="1" applyBorder="1" applyAlignment="1">
      <alignment horizontal="left" vertical="center" wrapText="1"/>
    </xf>
    <xf numFmtId="0" fontId="33" fillId="0" borderId="93" xfId="6" applyFont="1" applyBorder="1" applyAlignment="1">
      <alignment horizontal="left" vertical="center" wrapText="1"/>
    </xf>
    <xf numFmtId="9" fontId="31" fillId="0" borderId="85" xfId="6" applyNumberFormat="1" applyFont="1" applyBorder="1" applyAlignment="1">
      <alignment horizontal="center" vertical="center"/>
    </xf>
    <xf numFmtId="10" fontId="31" fillId="0" borderId="85" xfId="6" applyNumberFormat="1" applyFont="1" applyBorder="1" applyAlignment="1">
      <alignment horizontal="center" vertical="center"/>
    </xf>
    <xf numFmtId="0" fontId="33" fillId="0" borderId="100" xfId="6" applyFont="1" applyBorder="1" applyAlignment="1">
      <alignment horizontal="center" vertical="center" wrapText="1"/>
    </xf>
    <xf numFmtId="0" fontId="33" fillId="0" borderId="0" xfId="6" applyFont="1" applyBorder="1" applyAlignment="1"/>
    <xf numFmtId="0" fontId="31" fillId="0" borderId="0" xfId="6" applyFont="1" applyBorder="1" applyAlignment="1">
      <alignment horizontal="center"/>
    </xf>
    <xf numFmtId="10" fontId="31" fillId="0" borderId="8" xfId="6" applyNumberFormat="1" applyFont="1" applyBorder="1" applyAlignment="1">
      <alignment horizontal="center" vertical="center"/>
    </xf>
    <xf numFmtId="0" fontId="12" fillId="0" borderId="8" xfId="6" applyFont="1" applyBorder="1" applyAlignment="1"/>
    <xf numFmtId="9" fontId="31" fillId="0" borderId="8" xfId="6" applyNumberFormat="1" applyFont="1" applyBorder="1" applyAlignment="1">
      <alignment horizontal="center"/>
    </xf>
    <xf numFmtId="9" fontId="31" fillId="0" borderId="5" xfId="6" applyNumberFormat="1" applyFont="1" applyBorder="1" applyAlignment="1">
      <alignment horizontal="center"/>
    </xf>
    <xf numFmtId="0" fontId="12" fillId="0" borderId="5" xfId="6" applyFont="1" applyBorder="1" applyAlignment="1"/>
    <xf numFmtId="0" fontId="33" fillId="0" borderId="5" xfId="6" applyFont="1" applyBorder="1" applyAlignment="1">
      <alignment horizontal="center" vertical="center" wrapText="1"/>
    </xf>
    <xf numFmtId="0" fontId="31" fillId="0" borderId="8" xfId="6" applyFont="1" applyBorder="1" applyAlignment="1">
      <alignment horizontal="center"/>
    </xf>
    <xf numFmtId="0" fontId="12" fillId="0" borderId="9" xfId="6" applyFont="1" applyBorder="1" applyAlignment="1"/>
    <xf numFmtId="0" fontId="31" fillId="0" borderId="4" xfId="6" applyFont="1" applyBorder="1" applyAlignment="1">
      <alignment horizontal="center" vertical="center"/>
    </xf>
    <xf numFmtId="10" fontId="31" fillId="0" borderId="5" xfId="6" applyNumberFormat="1" applyFont="1" applyBorder="1" applyAlignment="1">
      <alignment horizontal="center" vertical="center"/>
    </xf>
    <xf numFmtId="0" fontId="31" fillId="0" borderId="5" xfId="6" applyFont="1" applyBorder="1" applyAlignment="1">
      <alignment horizontal="center" wrapText="1"/>
    </xf>
    <xf numFmtId="0" fontId="12" fillId="0" borderId="5" xfId="6" applyFont="1" applyBorder="1" applyAlignment="1">
      <alignment wrapText="1"/>
    </xf>
    <xf numFmtId="0" fontId="31" fillId="0" borderId="5" xfId="6" applyFont="1" applyBorder="1" applyAlignment="1">
      <alignment horizontal="center" vertical="center" wrapText="1"/>
    </xf>
    <xf numFmtId="0" fontId="12" fillId="0" borderId="6" xfId="6" applyFont="1" applyBorder="1" applyAlignment="1"/>
    <xf numFmtId="0" fontId="31" fillId="0" borderId="7" xfId="6" applyFont="1" applyBorder="1" applyAlignment="1">
      <alignment horizontal="center" vertical="center"/>
    </xf>
    <xf numFmtId="0" fontId="33" fillId="0" borderId="74" xfId="6" applyFont="1" applyBorder="1" applyAlignment="1">
      <alignment horizontal="center" vertical="center" wrapText="1"/>
    </xf>
    <xf numFmtId="0" fontId="34" fillId="11" borderId="2" xfId="6" applyFont="1" applyFill="1" applyBorder="1" applyAlignment="1">
      <alignment horizontal="center" vertical="center" wrapText="1"/>
    </xf>
    <xf numFmtId="0" fontId="12" fillId="0" borderId="2" xfId="6" applyFont="1" applyBorder="1" applyAlignment="1"/>
    <xf numFmtId="0" fontId="33" fillId="0" borderId="5" xfId="6" applyFont="1" applyBorder="1" applyAlignment="1"/>
    <xf numFmtId="0" fontId="34" fillId="11" borderId="2" xfId="6" applyFont="1" applyFill="1" applyBorder="1" applyAlignment="1">
      <alignment horizontal="center" vertical="center"/>
    </xf>
    <xf numFmtId="0" fontId="12" fillId="0" borderId="3" xfId="6" applyFont="1" applyBorder="1" applyAlignment="1"/>
    <xf numFmtId="0" fontId="34" fillId="11" borderId="1" xfId="6" applyFont="1" applyFill="1" applyBorder="1" applyAlignment="1">
      <alignment horizontal="center" vertical="center" wrapText="1"/>
    </xf>
    <xf numFmtId="0" fontId="12" fillId="0" borderId="4" xfId="6" applyFont="1" applyBorder="1" applyAlignment="1"/>
    <xf numFmtId="0" fontId="36" fillId="0" borderId="105" xfId="6" applyFont="1" applyBorder="1" applyAlignment="1">
      <alignment horizontal="center" vertical="center" wrapText="1"/>
    </xf>
    <xf numFmtId="0" fontId="25" fillId="0" borderId="106" xfId="6" applyFont="1" applyBorder="1" applyAlignment="1">
      <alignment horizontal="center" vertical="center" wrapText="1"/>
    </xf>
    <xf numFmtId="0" fontId="24" fillId="0" borderId="85" xfId="6" applyFont="1" applyBorder="1" applyAlignment="1">
      <alignment horizontal="center" vertical="center"/>
    </xf>
    <xf numFmtId="49" fontId="41" fillId="0" borderId="100" xfId="6" applyNumberFormat="1" applyFont="1" applyBorder="1" applyAlignment="1">
      <alignment horizontal="center" vertical="center" wrapText="1"/>
    </xf>
    <xf numFmtId="0" fontId="29" fillId="0" borderId="85" xfId="6" applyFont="1" applyBorder="1" applyAlignment="1">
      <alignment horizontal="center" vertical="center"/>
    </xf>
    <xf numFmtId="0" fontId="5" fillId="0" borderId="84" xfId="6" applyFont="1" applyBorder="1" applyAlignment="1"/>
    <xf numFmtId="0" fontId="5" fillId="0" borderId="86" xfId="6" applyFont="1" applyBorder="1" applyAlignment="1"/>
    <xf numFmtId="0" fontId="29" fillId="0" borderId="81" xfId="6" applyFont="1" applyBorder="1" applyAlignment="1">
      <alignment horizontal="center" vertical="center"/>
    </xf>
    <xf numFmtId="0" fontId="5" fillId="0" borderId="78" xfId="6" applyFont="1" applyBorder="1" applyAlignment="1"/>
    <xf numFmtId="0" fontId="5" fillId="0" borderId="77" xfId="6" applyFont="1" applyBorder="1" applyAlignment="1"/>
    <xf numFmtId="0" fontId="36" fillId="0" borderId="78" xfId="6" applyFont="1" applyBorder="1" applyAlignment="1"/>
    <xf numFmtId="0" fontId="36" fillId="0" borderId="77" xfId="6" applyFont="1" applyBorder="1" applyAlignment="1"/>
    <xf numFmtId="0" fontId="31" fillId="0" borderId="85" xfId="6" applyFont="1" applyBorder="1" applyAlignment="1">
      <alignment horizontal="center"/>
    </xf>
    <xf numFmtId="10" fontId="31" fillId="0" borderId="75" xfId="6" applyNumberFormat="1" applyFont="1" applyBorder="1" applyAlignment="1">
      <alignment horizontal="center" vertical="center"/>
    </xf>
    <xf numFmtId="9" fontId="31" fillId="0" borderId="75" xfId="6" applyNumberFormat="1" applyFont="1" applyBorder="1" applyAlignment="1">
      <alignment horizontal="center"/>
    </xf>
    <xf numFmtId="0" fontId="31" fillId="0" borderId="75" xfId="6" applyFont="1" applyBorder="1" applyAlignment="1">
      <alignment horizontal="center" wrapText="1"/>
    </xf>
    <xf numFmtId="0" fontId="12" fillId="0" borderId="74" xfId="6" applyFont="1" applyBorder="1" applyAlignment="1">
      <alignment horizontal="left"/>
    </xf>
    <xf numFmtId="0" fontId="12" fillId="0" borderId="112" xfId="6" applyFont="1" applyBorder="1" applyAlignment="1">
      <alignment horizontal="left"/>
    </xf>
    <xf numFmtId="0" fontId="33" fillId="0" borderId="84" xfId="6" applyFont="1" applyBorder="1" applyAlignment="1">
      <alignment horizontal="left" vertical="center" wrapText="1"/>
    </xf>
    <xf numFmtId="0" fontId="12" fillId="0" borderId="84" xfId="6" applyFont="1" applyBorder="1" applyAlignment="1">
      <alignment horizontal="left" wrapText="1"/>
    </xf>
    <xf numFmtId="0" fontId="12" fillId="0" borderId="83" xfId="6" applyFont="1" applyBorder="1" applyAlignment="1">
      <alignment horizontal="left" wrapText="1"/>
    </xf>
    <xf numFmtId="0" fontId="12" fillId="0" borderId="84" xfId="6" applyFont="1" applyBorder="1" applyAlignment="1">
      <alignment horizontal="left"/>
    </xf>
    <xf numFmtId="0" fontId="12" fillId="0" borderId="83" xfId="6" applyFont="1" applyBorder="1" applyAlignment="1">
      <alignment horizontal="left"/>
    </xf>
    <xf numFmtId="0" fontId="6" fillId="0" borderId="15" xfId="2" applyFont="1" applyFill="1" applyBorder="1" applyAlignment="1">
      <alignment horizontal="center" vertical="center"/>
    </xf>
    <xf numFmtId="0" fontId="6" fillId="0" borderId="16" xfId="2" applyFont="1" applyFill="1" applyBorder="1" applyAlignment="1">
      <alignment horizontal="center" vertical="center"/>
    </xf>
    <xf numFmtId="0" fontId="6" fillId="0" borderId="18" xfId="2" applyFont="1" applyFill="1" applyBorder="1" applyAlignment="1">
      <alignment horizontal="center" vertical="center"/>
    </xf>
    <xf numFmtId="0" fontId="6" fillId="0" borderId="19" xfId="2" applyFont="1" applyFill="1" applyBorder="1" applyAlignment="1">
      <alignment horizontal="center" vertical="center"/>
    </xf>
    <xf numFmtId="0" fontId="6" fillId="0" borderId="20" xfId="2" applyFont="1" applyFill="1" applyBorder="1" applyAlignment="1">
      <alignment horizontal="center" vertical="center"/>
    </xf>
    <xf numFmtId="9" fontId="5" fillId="0" borderId="37" xfId="3" applyNumberFormat="1" applyFont="1" applyFill="1" applyBorder="1" applyAlignment="1">
      <alignment horizontal="center" vertical="center" wrapText="1"/>
    </xf>
    <xf numFmtId="9" fontId="5" fillId="0" borderId="2" xfId="3" applyNumberFormat="1" applyFont="1" applyFill="1" applyBorder="1" applyAlignment="1">
      <alignment horizontal="center" vertical="center" wrapText="1"/>
    </xf>
    <xf numFmtId="9" fontId="5" fillId="0" borderId="53" xfId="3" applyNumberFormat="1" applyFont="1" applyFill="1" applyBorder="1" applyAlignment="1">
      <alignment horizontal="center" vertical="center" wrapText="1"/>
    </xf>
    <xf numFmtId="9" fontId="5" fillId="0" borderId="34" xfId="3" applyNumberFormat="1" applyFont="1" applyFill="1" applyBorder="1" applyAlignment="1">
      <alignment horizontal="center" vertical="center" wrapText="1"/>
    </xf>
    <xf numFmtId="9" fontId="5" fillId="0" borderId="8" xfId="3" applyNumberFormat="1" applyFont="1" applyFill="1" applyBorder="1" applyAlignment="1">
      <alignment horizontal="center" vertical="center" wrapText="1"/>
    </xf>
    <xf numFmtId="9" fontId="5" fillId="0" borderId="52" xfId="3" applyNumberFormat="1" applyFont="1" applyFill="1" applyBorder="1" applyAlignment="1">
      <alignment horizontal="center" vertical="center" wrapText="1"/>
    </xf>
    <xf numFmtId="0" fontId="6" fillId="0" borderId="21" xfId="3"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2" borderId="23" xfId="0" applyFont="1" applyFill="1" applyBorder="1" applyAlignment="1">
      <alignment horizontal="center" vertical="center" wrapText="1"/>
    </xf>
    <xf numFmtId="10" fontId="5" fillId="0" borderId="63" xfId="1" applyNumberFormat="1" applyFont="1" applyFill="1" applyBorder="1" applyAlignment="1">
      <alignment horizontal="center" vertical="center" wrapText="1"/>
    </xf>
    <xf numFmtId="10" fontId="5" fillId="0" borderId="46" xfId="1" applyNumberFormat="1" applyFont="1" applyFill="1" applyBorder="1" applyAlignment="1">
      <alignment horizontal="center" vertical="center" wrapText="1"/>
    </xf>
    <xf numFmtId="10" fontId="5" fillId="0" borderId="123" xfId="1" applyNumberFormat="1" applyFont="1" applyFill="1" applyBorder="1" applyAlignment="1">
      <alignment horizontal="center" vertical="center" wrapText="1"/>
    </xf>
    <xf numFmtId="0" fontId="50" fillId="0" borderId="14" xfId="4" applyNumberFormat="1" applyFont="1" applyFill="1" applyBorder="1" applyAlignment="1">
      <alignment horizontal="justify" vertical="center" wrapText="1"/>
    </xf>
    <xf numFmtId="0" fontId="50" fillId="0" borderId="15" xfId="4" applyNumberFormat="1" applyFont="1" applyFill="1" applyBorder="1" applyAlignment="1">
      <alignment horizontal="justify" vertical="center" wrapText="1"/>
    </xf>
    <xf numFmtId="0" fontId="50" fillId="0" borderId="16" xfId="4" applyNumberFormat="1" applyFont="1" applyFill="1" applyBorder="1" applyAlignment="1">
      <alignment horizontal="justify" vertical="center" wrapText="1"/>
    </xf>
    <xf numFmtId="0" fontId="52" fillId="0" borderId="44" xfId="0" applyFont="1" applyBorder="1" applyAlignment="1">
      <alignment horizontal="justify" vertical="center" wrapText="1"/>
    </xf>
    <xf numFmtId="0" fontId="52" fillId="0" borderId="0" xfId="0" applyFont="1" applyAlignment="1">
      <alignment horizontal="justify" vertical="center" wrapText="1"/>
    </xf>
    <xf numFmtId="0" fontId="52" fillId="0" borderId="45" xfId="0" applyFont="1" applyBorder="1" applyAlignment="1">
      <alignment horizontal="justify" vertical="center" wrapText="1"/>
    </xf>
    <xf numFmtId="0" fontId="52" fillId="0" borderId="63" xfId="0" applyFont="1" applyBorder="1" applyAlignment="1">
      <alignment horizontal="justify" vertical="center" wrapText="1"/>
    </xf>
    <xf numFmtId="0" fontId="52" fillId="0" borderId="46" xfId="0" applyFont="1" applyBorder="1" applyAlignment="1">
      <alignment horizontal="justify" vertical="center" wrapText="1"/>
    </xf>
    <xf numFmtId="0" fontId="52" fillId="0" borderId="123" xfId="0" applyFont="1" applyBorder="1" applyAlignment="1">
      <alignment horizontal="justify" vertical="center" wrapText="1"/>
    </xf>
    <xf numFmtId="164" fontId="5" fillId="0" borderId="1" xfId="0" applyNumberFormat="1" applyFont="1" applyFill="1" applyBorder="1" applyAlignment="1">
      <alignment horizontal="center" vertical="center" wrapText="1"/>
    </xf>
    <xf numFmtId="0" fontId="5" fillId="0" borderId="2" xfId="0" applyFont="1" applyFill="1" applyBorder="1" applyAlignment="1"/>
    <xf numFmtId="0" fontId="5" fillId="0" borderId="3" xfId="0" applyFont="1" applyFill="1" applyBorder="1" applyAlignment="1"/>
    <xf numFmtId="10" fontId="5" fillId="0" borderId="24" xfId="1" applyNumberFormat="1" applyFont="1" applyFill="1" applyBorder="1" applyAlignment="1">
      <alignment horizontal="center" vertical="center" wrapText="1"/>
    </xf>
    <xf numFmtId="10" fontId="5" fillId="0" borderId="25" xfId="1" applyNumberFormat="1" applyFont="1" applyFill="1" applyBorder="1" applyAlignment="1">
      <alignment horizontal="center" vertical="center" wrapText="1"/>
    </xf>
    <xf numFmtId="10" fontId="5" fillId="0" borderId="26" xfId="1" applyNumberFormat="1" applyFont="1" applyFill="1" applyBorder="1" applyAlignment="1">
      <alignment horizontal="center" vertical="center" wrapText="1"/>
    </xf>
    <xf numFmtId="0" fontId="50" fillId="0" borderId="14" xfId="4" applyNumberFormat="1" applyFont="1" applyFill="1" applyBorder="1" applyAlignment="1">
      <alignment horizontal="left" vertical="center" wrapText="1"/>
    </xf>
    <xf numFmtId="0" fontId="50" fillId="0" borderId="15" xfId="4" applyNumberFormat="1" applyFont="1" applyFill="1" applyBorder="1" applyAlignment="1">
      <alignment horizontal="left" vertical="center" wrapText="1"/>
    </xf>
    <xf numFmtId="0" fontId="50" fillId="0" borderId="16" xfId="4" applyNumberFormat="1" applyFont="1" applyFill="1" applyBorder="1" applyAlignment="1">
      <alignment horizontal="left" vertical="center" wrapText="1"/>
    </xf>
    <xf numFmtId="0" fontId="50" fillId="0" borderId="44" xfId="4" applyNumberFormat="1" applyFont="1" applyFill="1" applyBorder="1" applyAlignment="1">
      <alignment horizontal="left" vertical="center" wrapText="1"/>
    </xf>
    <xf numFmtId="0" fontId="50" fillId="0" borderId="0" xfId="4" applyNumberFormat="1" applyFont="1" applyFill="1" applyBorder="1" applyAlignment="1">
      <alignment horizontal="left" vertical="center" wrapText="1"/>
    </xf>
    <xf numFmtId="0" fontId="50" fillId="0" borderId="45" xfId="4" applyNumberFormat="1" applyFont="1" applyFill="1" applyBorder="1" applyAlignment="1">
      <alignment horizontal="left" vertical="center" wrapText="1"/>
    </xf>
    <xf numFmtId="0" fontId="50" fillId="0" borderId="18" xfId="4" applyNumberFormat="1" applyFont="1" applyFill="1" applyBorder="1" applyAlignment="1">
      <alignment horizontal="left" vertical="center" wrapText="1"/>
    </xf>
    <xf numFmtId="0" fontId="50" fillId="0" borderId="19" xfId="4" applyNumberFormat="1" applyFont="1" applyFill="1" applyBorder="1" applyAlignment="1">
      <alignment horizontal="left" vertical="center" wrapText="1"/>
    </xf>
    <xf numFmtId="0" fontId="50" fillId="0" borderId="20" xfId="4" applyNumberFormat="1" applyFont="1" applyFill="1" applyBorder="1" applyAlignment="1">
      <alignment horizontal="left" vertical="center" wrapText="1"/>
    </xf>
    <xf numFmtId="164" fontId="5" fillId="0" borderId="72" xfId="0" applyNumberFormat="1" applyFont="1" applyFill="1" applyBorder="1" applyAlignment="1">
      <alignment horizontal="center" vertical="center" wrapText="1"/>
    </xf>
    <xf numFmtId="0" fontId="5" fillId="0" borderId="71" xfId="0" applyFont="1" applyFill="1" applyBorder="1" applyAlignment="1"/>
    <xf numFmtId="0" fontId="5" fillId="0" borderId="70" xfId="0" applyFont="1" applyFill="1" applyBorder="1" applyAlignment="1"/>
    <xf numFmtId="10" fontId="5" fillId="0" borderId="18" xfId="1" applyNumberFormat="1" applyFont="1" applyFill="1" applyBorder="1" applyAlignment="1">
      <alignment horizontal="center" vertical="center" wrapText="1"/>
    </xf>
    <xf numFmtId="10" fontId="5" fillId="0" borderId="19" xfId="1" applyNumberFormat="1" applyFont="1" applyFill="1" applyBorder="1" applyAlignment="1">
      <alignment horizontal="center" vertical="center" wrapText="1"/>
    </xf>
    <xf numFmtId="10" fontId="5" fillId="0" borderId="20" xfId="1" applyNumberFormat="1" applyFont="1" applyFill="1" applyBorder="1" applyAlignment="1">
      <alignment horizontal="center" vertical="center" wrapText="1"/>
    </xf>
    <xf numFmtId="0" fontId="50" fillId="0" borderId="64" xfId="4" applyNumberFormat="1" applyFont="1" applyFill="1" applyBorder="1" applyAlignment="1">
      <alignment horizontal="left" vertical="center" wrapText="1"/>
    </xf>
    <xf numFmtId="0" fontId="50" fillId="0" borderId="11" xfId="4" applyNumberFormat="1" applyFont="1" applyFill="1" applyBorder="1" applyAlignment="1">
      <alignment horizontal="left" vertical="center" wrapText="1"/>
    </xf>
    <xf numFmtId="0" fontId="50" fillId="0" borderId="62" xfId="4" applyNumberFormat="1" applyFont="1" applyFill="1" applyBorder="1" applyAlignment="1">
      <alignment horizontal="left" vertical="center" wrapText="1"/>
    </xf>
    <xf numFmtId="164" fontId="5" fillId="0" borderId="126" xfId="0" applyNumberFormat="1" applyFont="1" applyFill="1" applyBorder="1" applyAlignment="1">
      <alignment horizontal="center" vertical="center" wrapText="1"/>
    </xf>
    <xf numFmtId="0" fontId="5" fillId="0" borderId="125" xfId="0" applyFont="1" applyFill="1" applyBorder="1" applyAlignment="1"/>
    <xf numFmtId="0" fontId="5" fillId="0" borderId="124" xfId="0" applyFont="1" applyFill="1" applyBorder="1" applyAlignment="1"/>
    <xf numFmtId="10" fontId="5" fillId="0" borderId="44" xfId="1" applyNumberFormat="1" applyFont="1" applyFill="1" applyBorder="1" applyAlignment="1">
      <alignment horizontal="center" vertical="center" wrapText="1"/>
    </xf>
    <xf numFmtId="10" fontId="5" fillId="0" borderId="0" xfId="1" applyNumberFormat="1" applyFont="1" applyFill="1" applyBorder="1" applyAlignment="1">
      <alignment horizontal="center" vertical="center" wrapText="1"/>
    </xf>
    <xf numFmtId="10" fontId="5" fillId="0" borderId="45" xfId="1" applyNumberFormat="1" applyFont="1" applyFill="1" applyBorder="1" applyAlignment="1">
      <alignment horizontal="center" vertical="center" wrapText="1"/>
    </xf>
    <xf numFmtId="9" fontId="5" fillId="2" borderId="21" xfId="1" applyFont="1" applyFill="1" applyBorder="1" applyAlignment="1">
      <alignment horizontal="center" vertical="center"/>
    </xf>
    <xf numFmtId="9" fontId="5" fillId="2" borderId="22" xfId="1" applyFont="1" applyFill="1" applyBorder="1" applyAlignment="1">
      <alignment horizontal="center" vertical="center"/>
    </xf>
    <xf numFmtId="9" fontId="5" fillId="2" borderId="23" xfId="1" applyFont="1" applyFill="1" applyBorder="1" applyAlignment="1">
      <alignment horizontal="center" vertical="center"/>
    </xf>
    <xf numFmtId="0" fontId="11" fillId="2" borderId="15" xfId="2" applyFont="1" applyFill="1" applyBorder="1" applyAlignment="1">
      <alignment horizontal="center"/>
    </xf>
    <xf numFmtId="9" fontId="5" fillId="0" borderId="24" xfId="1" applyNumberFormat="1" applyFont="1" applyFill="1" applyBorder="1" applyAlignment="1">
      <alignment horizontal="center" vertical="center" wrapText="1"/>
    </xf>
    <xf numFmtId="9" fontId="5" fillId="0" borderId="25" xfId="1" applyNumberFormat="1" applyFont="1" applyFill="1" applyBorder="1" applyAlignment="1">
      <alignment horizontal="center" vertical="center" wrapText="1"/>
    </xf>
    <xf numFmtId="9" fontId="5" fillId="0" borderId="26" xfId="1" applyNumberFormat="1" applyFont="1" applyFill="1" applyBorder="1" applyAlignment="1">
      <alignment horizontal="center" vertical="center" wrapText="1"/>
    </xf>
    <xf numFmtId="0" fontId="14" fillId="4" borderId="15"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0" xfId="0" applyFont="1" applyFill="1" applyBorder="1" applyAlignment="1">
      <alignment horizontal="center" vertical="center"/>
    </xf>
    <xf numFmtId="0" fontId="14" fillId="4" borderId="45" xfId="0" applyFont="1" applyFill="1" applyBorder="1" applyAlignment="1">
      <alignment horizontal="center" vertical="center"/>
    </xf>
    <xf numFmtId="0" fontId="23" fillId="0" borderId="1" xfId="2" applyFont="1" applyBorder="1" applyAlignment="1">
      <alignment horizontal="center"/>
    </xf>
    <xf numFmtId="0" fontId="23" fillId="0" borderId="2" xfId="2" applyFont="1" applyBorder="1" applyAlignment="1">
      <alignment horizontal="center"/>
    </xf>
    <xf numFmtId="0" fontId="23" fillId="0" borderId="53" xfId="2" applyFont="1" applyBorder="1" applyAlignment="1">
      <alignment horizontal="center"/>
    </xf>
    <xf numFmtId="0" fontId="23" fillId="0" borderId="25" xfId="2" applyFont="1" applyBorder="1" applyAlignment="1">
      <alignment horizontal="center"/>
    </xf>
    <xf numFmtId="0" fontId="23" fillId="0" borderId="37" xfId="2" applyFont="1" applyBorder="1" applyAlignment="1">
      <alignment horizontal="center"/>
    </xf>
    <xf numFmtId="10" fontId="23" fillId="0" borderId="53" xfId="1" applyNumberFormat="1" applyFont="1" applyFill="1" applyBorder="1" applyAlignment="1">
      <alignment horizontal="center" wrapText="1"/>
    </xf>
    <xf numFmtId="10" fontId="23" fillId="0" borderId="25" xfId="1" applyNumberFormat="1" applyFont="1" applyFill="1" applyBorder="1" applyAlignment="1">
      <alignment horizontal="center" wrapText="1"/>
    </xf>
    <xf numFmtId="10" fontId="23" fillId="0" borderId="37" xfId="1" applyNumberFormat="1" applyFont="1" applyFill="1" applyBorder="1" applyAlignment="1">
      <alignment horizontal="center" wrapText="1"/>
    </xf>
    <xf numFmtId="0" fontId="13" fillId="0" borderId="58" xfId="2" applyFont="1" applyFill="1" applyBorder="1" applyAlignment="1">
      <alignment horizontal="left" vertical="center" wrapText="1"/>
    </xf>
    <xf numFmtId="0" fontId="13" fillId="0" borderId="15" xfId="2" applyFont="1" applyFill="1" applyBorder="1" applyAlignment="1">
      <alignment horizontal="left" vertical="center" wrapText="1"/>
    </xf>
    <xf numFmtId="0" fontId="13" fillId="0" borderId="16" xfId="2" applyFont="1" applyFill="1" applyBorder="1" applyAlignment="1">
      <alignment horizontal="left" vertical="center" wrapText="1"/>
    </xf>
    <xf numFmtId="0" fontId="49" fillId="0" borderId="13" xfId="0" applyFont="1" applyBorder="1" applyAlignment="1">
      <alignment horizontal="left" vertical="center" wrapText="1"/>
    </xf>
    <xf numFmtId="0" fontId="49" fillId="0" borderId="0" xfId="0" applyFont="1" applyBorder="1" applyAlignment="1">
      <alignment horizontal="left" vertical="center" wrapText="1"/>
    </xf>
    <xf numFmtId="0" fontId="49" fillId="0" borderId="45" xfId="0" applyFont="1" applyBorder="1" applyAlignment="1">
      <alignment horizontal="left" vertical="center" wrapText="1"/>
    </xf>
    <xf numFmtId="0" fontId="23" fillId="0" borderId="4" xfId="2" applyFont="1" applyBorder="1" applyAlignment="1">
      <alignment horizontal="center"/>
    </xf>
    <xf numFmtId="0" fontId="23" fillId="0" borderId="5" xfId="2" applyFont="1" applyBorder="1" applyAlignment="1">
      <alignment horizontal="center"/>
    </xf>
    <xf numFmtId="0" fontId="23" fillId="0" borderId="55" xfId="2" applyFont="1" applyBorder="1" applyAlignment="1">
      <alignment horizontal="center"/>
    </xf>
    <xf numFmtId="10" fontId="23" fillId="0" borderId="50" xfId="1" applyNumberFormat="1" applyFont="1" applyFill="1" applyBorder="1" applyAlignment="1">
      <alignment horizontal="center" wrapText="1"/>
    </xf>
    <xf numFmtId="10" fontId="23" fillId="0" borderId="49" xfId="1" applyNumberFormat="1" applyFont="1" applyFill="1" applyBorder="1" applyAlignment="1">
      <alignment horizontal="center" wrapText="1"/>
    </xf>
    <xf numFmtId="10" fontId="23" fillId="0" borderId="43" xfId="1" applyNumberFormat="1" applyFont="1" applyFill="1" applyBorder="1" applyAlignment="1">
      <alignment horizontal="center" wrapText="1"/>
    </xf>
    <xf numFmtId="0" fontId="23" fillId="0" borderId="50" xfId="2" applyFont="1" applyBorder="1" applyAlignment="1">
      <alignment horizontal="center"/>
    </xf>
    <xf numFmtId="0" fontId="23" fillId="0" borderId="49" xfId="2" applyFont="1" applyBorder="1" applyAlignment="1">
      <alignment horizontal="center"/>
    </xf>
    <xf numFmtId="0" fontId="23" fillId="0" borderId="43" xfId="2" applyFont="1" applyBorder="1" applyAlignment="1">
      <alignment horizontal="center"/>
    </xf>
    <xf numFmtId="2" fontId="23" fillId="0" borderId="5" xfId="2" applyNumberFormat="1" applyFont="1" applyBorder="1" applyAlignment="1">
      <alignment horizontal="center"/>
    </xf>
    <xf numFmtId="0" fontId="14" fillId="4" borderId="14"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0"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18"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23" fillId="0" borderId="4" xfId="2" applyFont="1" applyFill="1" applyBorder="1" applyAlignment="1">
      <alignment horizontal="center"/>
    </xf>
    <xf numFmtId="0" fontId="23" fillId="0" borderId="5" xfId="2" applyFont="1" applyFill="1" applyBorder="1" applyAlignment="1">
      <alignment horizontal="center"/>
    </xf>
    <xf numFmtId="0" fontId="13" fillId="0" borderId="10" xfId="2" applyFont="1" applyFill="1" applyBorder="1" applyAlignment="1">
      <alignment horizontal="left" vertical="center" wrapText="1"/>
    </xf>
    <xf numFmtId="0" fontId="13" fillId="0" borderId="11" xfId="2" applyFont="1" applyFill="1" applyBorder="1" applyAlignment="1">
      <alignment horizontal="left" vertical="center" wrapText="1"/>
    </xf>
    <xf numFmtId="0" fontId="13" fillId="0" borderId="62" xfId="2" applyFont="1" applyFill="1" applyBorder="1" applyAlignment="1">
      <alignment horizontal="left" vertical="center" wrapText="1"/>
    </xf>
    <xf numFmtId="0" fontId="49" fillId="0" borderId="47" xfId="0" applyFont="1" applyBorder="1" applyAlignment="1">
      <alignment horizontal="left" vertical="center" wrapText="1"/>
    </xf>
    <xf numFmtId="0" fontId="49" fillId="0" borderId="46" xfId="0" applyFont="1" applyBorder="1" applyAlignment="1">
      <alignment horizontal="left" vertical="center" wrapText="1"/>
    </xf>
    <xf numFmtId="0" fontId="49" fillId="0" borderId="123" xfId="0" applyFont="1" applyBorder="1" applyAlignment="1">
      <alignment horizontal="left" vertical="center" wrapText="1"/>
    </xf>
    <xf numFmtId="2" fontId="23" fillId="0" borderId="50" xfId="2" applyNumberFormat="1" applyFont="1" applyBorder="1" applyAlignment="1">
      <alignment horizontal="center"/>
    </xf>
    <xf numFmtId="2" fontId="23" fillId="0" borderId="8" xfId="2" applyNumberFormat="1" applyFont="1" applyBorder="1" applyAlignment="1">
      <alignment horizontal="center"/>
    </xf>
    <xf numFmtId="0" fontId="23" fillId="0" borderId="52" xfId="2" applyFont="1" applyBorder="1" applyAlignment="1">
      <alignment horizontal="center"/>
    </xf>
    <xf numFmtId="0" fontId="23" fillId="0" borderId="28" xfId="2" applyFont="1" applyBorder="1" applyAlignment="1">
      <alignment horizontal="center"/>
    </xf>
    <xf numFmtId="0" fontId="23" fillId="0" borderId="34" xfId="2" applyFont="1" applyBorder="1" applyAlignment="1">
      <alignment horizontal="center"/>
    </xf>
    <xf numFmtId="10" fontId="23" fillId="0" borderId="52" xfId="1" applyNumberFormat="1" applyFont="1" applyFill="1" applyBorder="1" applyAlignment="1">
      <alignment horizontal="center" wrapText="1"/>
    </xf>
    <xf numFmtId="10" fontId="23" fillId="0" borderId="28" xfId="1" applyNumberFormat="1" applyFont="1" applyFill="1" applyBorder="1" applyAlignment="1">
      <alignment horizontal="center" wrapText="1"/>
    </xf>
    <xf numFmtId="10" fontId="23" fillId="0" borderId="34" xfId="1" applyNumberFormat="1" applyFont="1" applyFill="1" applyBorder="1" applyAlignment="1">
      <alignment horizontal="center" wrapText="1"/>
    </xf>
    <xf numFmtId="0" fontId="49" fillId="0" borderId="122" xfId="0" applyFont="1" applyBorder="1" applyAlignment="1">
      <alignment horizontal="left" vertical="center" wrapText="1"/>
    </xf>
    <xf numFmtId="0" fontId="49" fillId="0" borderId="19" xfId="0" applyFont="1" applyBorder="1" applyAlignment="1">
      <alignment horizontal="left" vertical="center" wrapText="1"/>
    </xf>
    <xf numFmtId="0" fontId="49" fillId="0" borderId="20" xfId="0" applyFont="1" applyBorder="1" applyAlignment="1">
      <alignment horizontal="left" vertical="center" wrapText="1"/>
    </xf>
    <xf numFmtId="0" fontId="23" fillId="0" borderId="7" xfId="2" applyFont="1" applyFill="1" applyBorder="1" applyAlignment="1">
      <alignment horizontal="center"/>
    </xf>
    <xf numFmtId="0" fontId="23" fillId="0" borderId="8" xfId="2" applyFont="1" applyFill="1" applyBorder="1" applyAlignment="1">
      <alignment horizontal="center"/>
    </xf>
    <xf numFmtId="164" fontId="6" fillId="0" borderId="5" xfId="0" applyNumberFormat="1" applyFont="1" applyFill="1" applyBorder="1" applyAlignment="1">
      <alignment horizontal="center" vertical="center" wrapText="1"/>
    </xf>
    <xf numFmtId="0" fontId="6" fillId="0" borderId="5" xfId="0" applyFont="1" applyFill="1" applyBorder="1"/>
    <xf numFmtId="9" fontId="2" fillId="0" borderId="50" xfId="2" applyNumberFormat="1" applyFont="1" applyBorder="1" applyAlignment="1">
      <alignment horizontal="center" vertical="center" wrapText="1"/>
    </xf>
    <xf numFmtId="9" fontId="2" fillId="0" borderId="43" xfId="2" applyNumberFormat="1" applyFont="1" applyBorder="1" applyAlignment="1">
      <alignment horizontal="center" vertical="center" wrapText="1"/>
    </xf>
    <xf numFmtId="9" fontId="2" fillId="0" borderId="49" xfId="2" applyNumberFormat="1" applyFont="1" applyBorder="1" applyAlignment="1">
      <alignment horizontal="center" vertical="center" wrapText="1"/>
    </xf>
    <xf numFmtId="0" fontId="13" fillId="0" borderId="50" xfId="2" applyFont="1" applyBorder="1" applyAlignment="1">
      <alignment horizontal="center" vertical="center" wrapText="1"/>
    </xf>
    <xf numFmtId="0" fontId="13" fillId="0" borderId="49" xfId="2" applyFont="1" applyBorder="1" applyAlignment="1">
      <alignment horizontal="center" vertical="center" wrapText="1"/>
    </xf>
    <xf numFmtId="0" fontId="13" fillId="0" borderId="43" xfId="2" applyFont="1" applyBorder="1" applyAlignment="1">
      <alignment horizontal="center" vertical="center" wrapText="1"/>
    </xf>
    <xf numFmtId="0" fontId="53" fillId="0" borderId="50" xfId="2" applyFont="1" applyBorder="1" applyAlignment="1">
      <alignment horizontal="center" vertical="center" wrapText="1"/>
    </xf>
    <xf numFmtId="0" fontId="53" fillId="0" borderId="49" xfId="2" applyFont="1" applyBorder="1" applyAlignment="1">
      <alignment horizontal="center" vertical="center" wrapText="1"/>
    </xf>
    <xf numFmtId="0" fontId="53" fillId="0" borderId="43" xfId="2" applyFont="1" applyBorder="1" applyAlignment="1">
      <alignment horizontal="center" vertical="center" wrapText="1"/>
    </xf>
    <xf numFmtId="9" fontId="2" fillId="0" borderId="5" xfId="2" applyNumberFormat="1" applyFont="1" applyFill="1" applyBorder="1" applyAlignment="1">
      <alignment horizontal="center" vertical="center" wrapText="1"/>
    </xf>
    <xf numFmtId="0" fontId="53" fillId="0" borderId="5" xfId="2" applyFont="1" applyFill="1" applyBorder="1" applyAlignment="1">
      <alignment horizontal="center" vertical="center" wrapText="1"/>
    </xf>
    <xf numFmtId="0" fontId="6" fillId="0" borderId="48" xfId="4" applyNumberFormat="1" applyFont="1" applyFill="1" applyBorder="1" applyAlignment="1">
      <alignment horizontal="left" vertical="center" wrapText="1"/>
    </xf>
    <xf numFmtId="0" fontId="6" fillId="0" borderId="49" xfId="4" applyNumberFormat="1" applyFont="1" applyFill="1" applyBorder="1" applyAlignment="1">
      <alignment horizontal="left" vertical="center" wrapText="1"/>
    </xf>
    <xf numFmtId="0" fontId="6" fillId="0" borderId="51" xfId="4" applyNumberFormat="1" applyFont="1" applyFill="1" applyBorder="1" applyAlignment="1">
      <alignment horizontal="left" vertical="center" wrapText="1"/>
    </xf>
    <xf numFmtId="0" fontId="7" fillId="2" borderId="21" xfId="2" applyFont="1" applyFill="1" applyBorder="1" applyAlignment="1">
      <alignment horizontal="center" wrapText="1"/>
    </xf>
    <xf numFmtId="0" fontId="7" fillId="2" borderId="22" xfId="2" applyFont="1" applyFill="1" applyBorder="1" applyAlignment="1">
      <alignment horizontal="center" wrapText="1"/>
    </xf>
    <xf numFmtId="0" fontId="7" fillId="2" borderId="23" xfId="2" applyFont="1" applyFill="1" applyBorder="1" applyAlignment="1">
      <alignment horizontal="center" wrapText="1"/>
    </xf>
    <xf numFmtId="0" fontId="7" fillId="0" borderId="43" xfId="4" applyNumberFormat="1" applyFont="1" applyFill="1" applyBorder="1" applyAlignment="1">
      <alignment horizontal="left" vertical="center" wrapText="1"/>
    </xf>
    <xf numFmtId="0" fontId="7" fillId="0" borderId="5" xfId="4" applyNumberFormat="1" applyFont="1" applyFill="1" applyBorder="1" applyAlignment="1">
      <alignment horizontal="left" vertical="center" wrapText="1"/>
    </xf>
    <xf numFmtId="0" fontId="7" fillId="0" borderId="6" xfId="4" applyNumberFormat="1" applyFont="1" applyFill="1" applyBorder="1" applyAlignment="1">
      <alignment horizontal="left" vertical="center" wrapText="1"/>
    </xf>
    <xf numFmtId="0" fontId="7" fillId="0" borderId="12" xfId="4" applyNumberFormat="1" applyFont="1" applyFill="1" applyBorder="1" applyAlignment="1">
      <alignment horizontal="left" vertical="center" wrapText="1"/>
    </xf>
    <xf numFmtId="0" fontId="7" fillId="0" borderId="55" xfId="4" applyNumberFormat="1" applyFont="1" applyFill="1" applyBorder="1" applyAlignment="1">
      <alignment horizontal="left" vertical="center" wrapText="1"/>
    </xf>
    <xf numFmtId="0" fontId="7" fillId="0" borderId="56" xfId="4" applyNumberFormat="1" applyFont="1" applyFill="1" applyBorder="1" applyAlignment="1">
      <alignment horizontal="left" vertical="center" wrapText="1"/>
    </xf>
    <xf numFmtId="0" fontId="7" fillId="0" borderId="43" xfId="4" applyNumberFormat="1" applyFont="1" applyFill="1" applyBorder="1" applyAlignment="1">
      <alignment vertical="center" wrapText="1"/>
    </xf>
    <xf numFmtId="0" fontId="7" fillId="0" borderId="5" xfId="4" applyNumberFormat="1" applyFont="1" applyFill="1" applyBorder="1" applyAlignment="1">
      <alignment vertical="center" wrapText="1"/>
    </xf>
    <xf numFmtId="0" fontId="7" fillId="0" borderId="6" xfId="4" applyNumberFormat="1" applyFont="1" applyFill="1" applyBorder="1" applyAlignment="1">
      <alignment vertical="center" wrapText="1"/>
    </xf>
    <xf numFmtId="0" fontId="16" fillId="2" borderId="127" xfId="0" applyFont="1" applyFill="1" applyBorder="1" applyAlignment="1">
      <alignment horizontal="center" vertical="center" wrapText="1"/>
    </xf>
    <xf numFmtId="0" fontId="16" fillId="2" borderId="40" xfId="0" applyFont="1" applyFill="1" applyBorder="1" applyAlignment="1">
      <alignment horizontal="center" vertical="center" wrapText="1"/>
    </xf>
    <xf numFmtId="9" fontId="6" fillId="0" borderId="5" xfId="2" applyNumberFormat="1" applyFont="1" applyFill="1" applyBorder="1" applyAlignment="1">
      <alignment horizontal="center"/>
    </xf>
    <xf numFmtId="0" fontId="4" fillId="5" borderId="5" xfId="2" applyFont="1" applyFill="1" applyBorder="1" applyAlignment="1">
      <alignment horizontal="center"/>
    </xf>
    <xf numFmtId="0" fontId="4" fillId="8" borderId="5" xfId="2" applyFont="1" applyFill="1" applyBorder="1" applyAlignment="1">
      <alignment horizontal="center"/>
    </xf>
    <xf numFmtId="0" fontId="6" fillId="2" borderId="5" xfId="2" applyFont="1" applyFill="1" applyBorder="1" applyAlignment="1">
      <alignment horizontal="center" vertical="center" wrapText="1"/>
    </xf>
    <xf numFmtId="49" fontId="6" fillId="0" borderId="5" xfId="2" applyNumberFormat="1" applyFont="1" applyFill="1" applyBorder="1" applyAlignment="1">
      <alignment horizontal="center" vertical="center" wrapText="1"/>
    </xf>
    <xf numFmtId="0" fontId="4" fillId="2" borderId="5" xfId="2" applyFont="1" applyFill="1" applyBorder="1" applyAlignment="1">
      <alignment horizontal="center" vertical="center" wrapText="1"/>
    </xf>
    <xf numFmtId="0" fontId="4" fillId="7" borderId="5" xfId="2" applyFont="1" applyFill="1" applyBorder="1" applyAlignment="1">
      <alignment horizontal="center"/>
    </xf>
    <xf numFmtId="0" fontId="7" fillId="0" borderId="65" xfId="3" applyFont="1" applyFill="1" applyBorder="1" applyAlignment="1">
      <alignment horizontal="center" vertical="center" wrapText="1"/>
    </xf>
    <xf numFmtId="0" fontId="6" fillId="0" borderId="5" xfId="2" applyFont="1" applyFill="1" applyBorder="1" applyAlignment="1">
      <alignment horizontal="center" vertical="center"/>
    </xf>
    <xf numFmtId="0" fontId="6" fillId="3" borderId="31" xfId="3" applyFont="1" applyFill="1" applyBorder="1" applyAlignment="1">
      <alignment horizontal="center" vertical="center" wrapText="1"/>
    </xf>
    <xf numFmtId="0" fontId="6" fillId="3" borderId="32" xfId="3" applyFont="1" applyFill="1" applyBorder="1" applyAlignment="1">
      <alignment horizontal="center" vertical="center" wrapText="1"/>
    </xf>
    <xf numFmtId="0" fontId="2" fillId="3" borderId="14" xfId="2" applyFont="1" applyFill="1" applyBorder="1" applyAlignment="1">
      <alignment horizontal="center" vertical="center" wrapText="1"/>
    </xf>
    <xf numFmtId="0" fontId="2" fillId="3" borderId="15" xfId="2" applyFont="1" applyFill="1" applyBorder="1" applyAlignment="1">
      <alignment horizontal="center" vertical="center"/>
    </xf>
    <xf numFmtId="0" fontId="2" fillId="3" borderId="16" xfId="2" applyFont="1" applyFill="1" applyBorder="1" applyAlignment="1">
      <alignment horizontal="center" vertical="center"/>
    </xf>
    <xf numFmtId="0" fontId="2" fillId="3" borderId="18" xfId="2" applyFont="1" applyFill="1" applyBorder="1" applyAlignment="1">
      <alignment horizontal="center" vertical="center"/>
    </xf>
    <xf numFmtId="0" fontId="2" fillId="3" borderId="19" xfId="2" applyFont="1" applyFill="1" applyBorder="1" applyAlignment="1">
      <alignment horizontal="center" vertical="center"/>
    </xf>
    <xf numFmtId="0" fontId="2" fillId="3" borderId="20" xfId="2" applyFont="1" applyFill="1" applyBorder="1" applyAlignment="1">
      <alignment horizontal="center" vertical="center"/>
    </xf>
    <xf numFmtId="9" fontId="6" fillId="3" borderId="37" xfId="3" applyNumberFormat="1" applyFont="1" applyFill="1" applyBorder="1" applyAlignment="1">
      <alignment horizontal="center" vertical="center" wrapText="1"/>
    </xf>
    <xf numFmtId="9" fontId="6" fillId="3" borderId="2" xfId="3" applyNumberFormat="1" applyFont="1" applyFill="1" applyBorder="1" applyAlignment="1">
      <alignment horizontal="center" vertical="center" wrapText="1"/>
    </xf>
    <xf numFmtId="9" fontId="6" fillId="3" borderId="53" xfId="3" applyNumberFormat="1" applyFont="1" applyFill="1" applyBorder="1" applyAlignment="1">
      <alignment horizontal="center" vertical="center" wrapText="1"/>
    </xf>
    <xf numFmtId="9" fontId="6" fillId="3" borderId="34" xfId="3" applyNumberFormat="1" applyFont="1" applyFill="1" applyBorder="1" applyAlignment="1">
      <alignment horizontal="center" vertical="center" wrapText="1"/>
    </xf>
    <xf numFmtId="9" fontId="6" fillId="3" borderId="8" xfId="3" applyNumberFormat="1" applyFont="1" applyFill="1" applyBorder="1" applyAlignment="1">
      <alignment horizontal="center" vertical="center" wrapText="1"/>
    </xf>
    <xf numFmtId="9" fontId="6" fillId="3" borderId="52" xfId="3" applyNumberFormat="1" applyFont="1" applyFill="1" applyBorder="1" applyAlignment="1">
      <alignment horizontal="center" vertical="center" wrapText="1"/>
    </xf>
    <xf numFmtId="1" fontId="6" fillId="0" borderId="21" xfId="3" applyNumberFormat="1" applyFont="1" applyFill="1" applyBorder="1" applyAlignment="1">
      <alignment horizontal="center" vertical="center" wrapText="1"/>
    </xf>
    <xf numFmtId="1" fontId="6" fillId="0" borderId="33" xfId="3" applyNumberFormat="1" applyFont="1" applyFill="1" applyBorder="1" applyAlignment="1">
      <alignment horizontal="center" vertical="center" wrapText="1"/>
    </xf>
    <xf numFmtId="0" fontId="7" fillId="0" borderId="41" xfId="4" applyNumberFormat="1" applyFont="1" applyFill="1" applyBorder="1" applyAlignment="1">
      <alignment horizontal="left" vertical="center" wrapText="1"/>
    </xf>
    <xf numFmtId="0" fontId="7" fillId="0" borderId="38" xfId="4" applyNumberFormat="1" applyFont="1" applyFill="1" applyBorder="1" applyAlignment="1">
      <alignment horizontal="left" vertical="center" wrapText="1"/>
    </xf>
    <xf numFmtId="0" fontId="7" fillId="0" borderId="39" xfId="4" applyNumberFormat="1" applyFont="1" applyFill="1" applyBorder="1" applyAlignment="1">
      <alignment horizontal="left" vertical="center" wrapText="1"/>
    </xf>
    <xf numFmtId="0" fontId="7" fillId="0" borderId="41" xfId="4" applyNumberFormat="1" applyFont="1" applyFill="1" applyBorder="1" applyAlignment="1">
      <alignment horizontal="left" wrapText="1"/>
    </xf>
    <xf numFmtId="0" fontId="7" fillId="0" borderId="38" xfId="4" applyNumberFormat="1" applyFont="1" applyFill="1" applyBorder="1" applyAlignment="1">
      <alignment horizontal="left" wrapText="1"/>
    </xf>
    <xf numFmtId="0" fontId="7" fillId="0" borderId="39" xfId="4" applyNumberFormat="1" applyFont="1" applyFill="1" applyBorder="1" applyAlignment="1">
      <alignment horizontal="left" wrapText="1"/>
    </xf>
    <xf numFmtId="0" fontId="6" fillId="2" borderId="21" xfId="2" applyFont="1" applyFill="1" applyBorder="1" applyAlignment="1">
      <alignment horizontal="center" wrapText="1"/>
    </xf>
    <xf numFmtId="0" fontId="6" fillId="2" borderId="22" xfId="2" applyFont="1" applyFill="1" applyBorder="1" applyAlignment="1">
      <alignment horizontal="center" wrapText="1"/>
    </xf>
    <xf numFmtId="0" fontId="6" fillId="2" borderId="23" xfId="2" applyFont="1" applyFill="1" applyBorder="1" applyAlignment="1">
      <alignment horizontal="center" wrapText="1"/>
    </xf>
    <xf numFmtId="164" fontId="6" fillId="0" borderId="24" xfId="0" applyNumberFormat="1" applyFont="1" applyFill="1" applyBorder="1" applyAlignment="1">
      <alignment horizontal="center" vertical="center" wrapText="1"/>
    </xf>
    <xf numFmtId="164" fontId="6" fillId="0" borderId="25" xfId="0" applyNumberFormat="1" applyFont="1" applyFill="1" applyBorder="1" applyAlignment="1">
      <alignment horizontal="center" vertical="center" wrapText="1"/>
    </xf>
    <xf numFmtId="164" fontId="6" fillId="0" borderId="26" xfId="0" applyNumberFormat="1" applyFont="1" applyFill="1" applyBorder="1" applyAlignment="1">
      <alignment horizontal="center" vertical="center" wrapText="1"/>
    </xf>
    <xf numFmtId="0" fontId="2" fillId="0" borderId="48" xfId="2" applyFont="1" applyFill="1" applyBorder="1" applyAlignment="1">
      <alignment horizontal="center" vertical="center"/>
    </xf>
    <xf numFmtId="9" fontId="2" fillId="0" borderId="24" xfId="2" applyNumberFormat="1" applyFont="1" applyFill="1" applyBorder="1" applyAlignment="1">
      <alignment horizontal="center" vertical="center"/>
    </xf>
    <xf numFmtId="9" fontId="2" fillId="0" borderId="37" xfId="2" applyNumberFormat="1" applyFont="1" applyFill="1" applyBorder="1" applyAlignment="1">
      <alignment horizontal="center" vertical="center"/>
    </xf>
    <xf numFmtId="9" fontId="2" fillId="0" borderId="53" xfId="2" applyNumberFormat="1" applyFont="1" applyFill="1" applyBorder="1" applyAlignment="1">
      <alignment horizontal="center" vertical="center"/>
    </xf>
    <xf numFmtId="9" fontId="2" fillId="0" borderId="25" xfId="2" applyNumberFormat="1" applyFont="1" applyFill="1" applyBorder="1" applyAlignment="1">
      <alignment horizontal="center" vertical="center"/>
    </xf>
    <xf numFmtId="0" fontId="13" fillId="0" borderId="53" xfId="2" applyFont="1" applyFill="1" applyBorder="1" applyAlignment="1">
      <alignment horizontal="center" vertical="center" wrapText="1"/>
    </xf>
    <xf numFmtId="0" fontId="13" fillId="0" borderId="25" xfId="2" applyFont="1" applyFill="1" applyBorder="1" applyAlignment="1">
      <alignment horizontal="center" vertical="center" wrapText="1"/>
    </xf>
    <xf numFmtId="0" fontId="13" fillId="0" borderId="37" xfId="2" applyFont="1" applyFill="1" applyBorder="1" applyAlignment="1">
      <alignment horizontal="center" vertical="center" wrapText="1"/>
    </xf>
    <xf numFmtId="0" fontId="23" fillId="0" borderId="50" xfId="2" applyFont="1" applyFill="1" applyBorder="1" applyAlignment="1">
      <alignment horizontal="center" vertical="center" wrapText="1"/>
    </xf>
    <xf numFmtId="0" fontId="23" fillId="0" borderId="49" xfId="2" applyFont="1" applyFill="1" applyBorder="1" applyAlignment="1">
      <alignment horizontal="center" vertical="center" wrapText="1"/>
    </xf>
    <xf numFmtId="0" fontId="23" fillId="0" borderId="43" xfId="2" applyFont="1" applyFill="1" applyBorder="1" applyAlignment="1">
      <alignment horizontal="center" vertical="center" wrapText="1"/>
    </xf>
    <xf numFmtId="0" fontId="13" fillId="0" borderId="50" xfId="2" applyFont="1" applyFill="1" applyBorder="1" applyAlignment="1">
      <alignment horizontal="center" vertical="center" wrapText="1"/>
    </xf>
    <xf numFmtId="0" fontId="13" fillId="0" borderId="49" xfId="2" applyFont="1" applyFill="1" applyBorder="1" applyAlignment="1">
      <alignment horizontal="center" vertical="center" wrapText="1"/>
    </xf>
    <xf numFmtId="0" fontId="13" fillId="0" borderId="51" xfId="2" applyFont="1" applyFill="1" applyBorder="1" applyAlignment="1">
      <alignment horizontal="center" vertical="center" wrapText="1"/>
    </xf>
    <xf numFmtId="0" fontId="53" fillId="0" borderId="50" xfId="2" applyFont="1" applyFill="1" applyBorder="1" applyAlignment="1">
      <alignment horizontal="center" vertical="center" wrapText="1"/>
    </xf>
    <xf numFmtId="0" fontId="53" fillId="0" borderId="49" xfId="2" applyFont="1" applyFill="1" applyBorder="1" applyAlignment="1">
      <alignment horizontal="center" vertical="center" wrapText="1"/>
    </xf>
    <xf numFmtId="0" fontId="53" fillId="0" borderId="51" xfId="2" applyFont="1" applyFill="1" applyBorder="1" applyAlignment="1">
      <alignment horizontal="center" vertical="center" wrapText="1"/>
    </xf>
    <xf numFmtId="0" fontId="5" fillId="0" borderId="7" xfId="3" applyFont="1" applyBorder="1" applyAlignment="1">
      <alignment horizontal="center" vertical="center" wrapText="1"/>
    </xf>
    <xf numFmtId="0" fontId="5" fillId="0" borderId="8" xfId="3" applyFont="1" applyBorder="1" applyAlignment="1">
      <alignment horizontal="center" vertical="center" wrapText="1"/>
    </xf>
    <xf numFmtId="0" fontId="5" fillId="0" borderId="9" xfId="3" applyFont="1" applyBorder="1" applyAlignment="1">
      <alignment horizontal="center" vertical="center" wrapText="1"/>
    </xf>
    <xf numFmtId="0" fontId="5" fillId="0" borderId="34" xfId="2" applyFont="1" applyBorder="1" applyAlignment="1">
      <alignment horizontal="center" vertical="center"/>
    </xf>
    <xf numFmtId="0" fontId="5" fillId="0" borderId="8" xfId="2" applyFont="1" applyBorder="1" applyAlignment="1">
      <alignment horizontal="center" vertical="center"/>
    </xf>
    <xf numFmtId="0" fontId="5" fillId="0" borderId="9" xfId="2" applyFont="1" applyBorder="1" applyAlignment="1">
      <alignment horizontal="center" vertical="center"/>
    </xf>
    <xf numFmtId="0" fontId="5" fillId="0" borderId="33" xfId="3" applyFont="1" applyBorder="1" applyAlignment="1">
      <alignment horizontal="justify" vertical="center" wrapText="1"/>
    </xf>
    <xf numFmtId="0" fontId="5" fillId="0" borderId="31" xfId="3" applyFont="1" applyBorder="1" applyAlignment="1">
      <alignment horizontal="justify" vertical="center" wrapText="1"/>
    </xf>
    <xf numFmtId="0" fontId="5" fillId="0" borderId="32" xfId="3" applyFont="1" applyBorder="1" applyAlignment="1">
      <alignment horizontal="justify" vertical="center" wrapText="1"/>
    </xf>
    <xf numFmtId="0" fontId="12" fillId="0" borderId="55" xfId="4" applyNumberFormat="1" applyFont="1" applyFill="1" applyBorder="1" applyAlignment="1">
      <alignment horizontal="justify" vertical="center" wrapText="1"/>
    </xf>
    <xf numFmtId="0" fontId="12" fillId="0" borderId="56" xfId="4" applyNumberFormat="1" applyFont="1" applyFill="1" applyBorder="1" applyAlignment="1">
      <alignment horizontal="justify" vertical="center" wrapText="1"/>
    </xf>
    <xf numFmtId="164" fontId="6" fillId="0" borderId="1" xfId="0" applyNumberFormat="1" applyFont="1" applyBorder="1" applyAlignment="1">
      <alignment horizontal="center" vertical="center" wrapText="1"/>
    </xf>
    <xf numFmtId="0" fontId="6" fillId="0" borderId="2" xfId="0" applyFont="1" applyBorder="1"/>
    <xf numFmtId="0" fontId="12" fillId="0" borderId="2" xfId="4" applyNumberFormat="1" applyFont="1" applyFill="1" applyBorder="1" applyAlignment="1">
      <alignment horizontal="justify" vertical="center" wrapText="1"/>
    </xf>
    <xf numFmtId="0" fontId="12" fillId="0" borderId="3" xfId="4" applyNumberFormat="1" applyFont="1" applyFill="1" applyBorder="1" applyAlignment="1">
      <alignment horizontal="justify" vertical="center" wrapText="1"/>
    </xf>
    <xf numFmtId="164" fontId="6" fillId="0" borderId="4" xfId="0" applyNumberFormat="1" applyFont="1" applyBorder="1" applyAlignment="1">
      <alignment horizontal="center" vertical="center" wrapText="1"/>
    </xf>
    <xf numFmtId="0" fontId="6" fillId="0" borderId="5" xfId="0" applyFont="1" applyBorder="1"/>
    <xf numFmtId="0" fontId="4" fillId="2" borderId="59" xfId="0" applyFont="1" applyFill="1" applyBorder="1" applyAlignment="1">
      <alignment horizontal="center" vertical="center" wrapText="1"/>
    </xf>
    <xf numFmtId="0" fontId="12" fillId="0" borderId="5" xfId="2" applyFont="1" applyFill="1" applyBorder="1" applyAlignment="1">
      <alignment horizontal="justify" vertical="center"/>
    </xf>
    <xf numFmtId="0" fontId="12" fillId="0" borderId="6" xfId="2" applyFont="1" applyFill="1" applyBorder="1" applyAlignment="1">
      <alignment horizontal="justify" vertical="center"/>
    </xf>
    <xf numFmtId="0" fontId="12" fillId="0" borderId="8" xfId="2" applyFont="1" applyFill="1" applyBorder="1" applyAlignment="1">
      <alignment horizontal="center" vertical="center" wrapText="1"/>
    </xf>
    <xf numFmtId="0" fontId="12" fillId="0" borderId="9" xfId="2" applyFont="1" applyFill="1" applyBorder="1" applyAlignment="1">
      <alignment horizontal="center" vertical="center" wrapText="1"/>
    </xf>
    <xf numFmtId="0" fontId="4" fillId="2" borderId="72" xfId="2" applyFont="1" applyFill="1" applyBorder="1" applyAlignment="1">
      <alignment horizontal="center"/>
    </xf>
    <xf numFmtId="0" fontId="4" fillId="2" borderId="71" xfId="2" applyFont="1" applyFill="1" applyBorder="1" applyAlignment="1">
      <alignment horizontal="center"/>
    </xf>
    <xf numFmtId="0" fontId="4" fillId="2" borderId="122" xfId="2" applyFont="1" applyFill="1" applyBorder="1" applyAlignment="1">
      <alignment horizontal="center"/>
    </xf>
    <xf numFmtId="0" fontId="6" fillId="2" borderId="33" xfId="2" applyFont="1" applyFill="1" applyBorder="1" applyAlignment="1">
      <alignment horizontal="center"/>
    </xf>
    <xf numFmtId="0" fontId="6" fillId="2" borderId="31" xfId="2" applyFont="1" applyFill="1" applyBorder="1" applyAlignment="1">
      <alignment horizontal="center"/>
    </xf>
    <xf numFmtId="0" fontId="6" fillId="2" borderId="32" xfId="2" applyFont="1" applyFill="1" applyBorder="1" applyAlignment="1">
      <alignment horizontal="center"/>
    </xf>
    <xf numFmtId="0" fontId="3" fillId="4"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10" fontId="6" fillId="0" borderId="5" xfId="2" applyNumberFormat="1" applyFont="1" applyFill="1" applyBorder="1" applyAlignment="1">
      <alignment horizontal="center" vertical="center"/>
    </xf>
    <xf numFmtId="10" fontId="6" fillId="0" borderId="8" xfId="2" applyNumberFormat="1" applyFont="1" applyFill="1" applyBorder="1" applyAlignment="1">
      <alignment horizontal="center" vertical="center"/>
    </xf>
    <xf numFmtId="10" fontId="6" fillId="0" borderId="38" xfId="2" applyNumberFormat="1" applyFont="1" applyFill="1" applyBorder="1" applyAlignment="1">
      <alignment horizontal="center" vertical="center"/>
    </xf>
    <xf numFmtId="0" fontId="6" fillId="0" borderId="38" xfId="2" applyFont="1" applyFill="1" applyBorder="1" applyAlignment="1">
      <alignment horizontal="center" vertical="center"/>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9" xfId="0" applyFont="1" applyFill="1" applyBorder="1" applyAlignment="1">
      <alignment horizontal="center" vertical="center"/>
    </xf>
    <xf numFmtId="0" fontId="2" fillId="0" borderId="4" xfId="2" applyFont="1" applyFill="1" applyBorder="1" applyAlignment="1">
      <alignment horizontal="center" vertical="center"/>
    </xf>
    <xf numFmtId="9" fontId="2" fillId="0" borderId="5" xfId="2" applyNumberFormat="1" applyFont="1" applyFill="1" applyBorder="1" applyAlignment="1">
      <alignment horizontal="center" vertical="center"/>
    </xf>
    <xf numFmtId="0" fontId="23" fillId="0" borderId="53" xfId="2" applyFont="1" applyFill="1" applyBorder="1" applyAlignment="1">
      <alignment horizontal="justify" vertical="center" wrapText="1"/>
    </xf>
    <xf numFmtId="0" fontId="23" fillId="0" borderId="25" xfId="2" applyFont="1" applyFill="1" applyBorder="1" applyAlignment="1">
      <alignment horizontal="justify" vertical="center" wrapText="1"/>
    </xf>
    <xf numFmtId="0" fontId="23" fillId="0" borderId="26" xfId="2" applyFont="1" applyFill="1" applyBorder="1" applyAlignment="1">
      <alignment horizontal="justify" vertical="center" wrapText="1"/>
    </xf>
    <xf numFmtId="0" fontId="23" fillId="0" borderId="50" xfId="2" applyFont="1" applyFill="1" applyBorder="1" applyAlignment="1">
      <alignment horizontal="justify" vertical="center" wrapText="1"/>
    </xf>
    <xf numFmtId="0" fontId="23" fillId="0" borderId="49" xfId="2" applyFont="1" applyFill="1" applyBorder="1" applyAlignment="1">
      <alignment horizontal="justify" vertical="center" wrapText="1"/>
    </xf>
    <xf numFmtId="0" fontId="23" fillId="0" borderId="51" xfId="2" applyFont="1" applyFill="1" applyBorder="1" applyAlignment="1">
      <alignment horizontal="justify" vertical="center" wrapText="1"/>
    </xf>
    <xf numFmtId="0" fontId="23" fillId="0" borderId="53" xfId="2" applyFont="1" applyFill="1" applyBorder="1" applyAlignment="1">
      <alignment horizontal="justify" wrapText="1"/>
    </xf>
    <xf numFmtId="0" fontId="23" fillId="0" borderId="25" xfId="2" applyFont="1" applyFill="1" applyBorder="1" applyAlignment="1">
      <alignment horizontal="justify" wrapText="1"/>
    </xf>
    <xf numFmtId="0" fontId="23" fillId="0" borderId="37" xfId="2" applyFont="1" applyFill="1" applyBorder="1" applyAlignment="1">
      <alignment horizontal="justify" wrapText="1"/>
    </xf>
    <xf numFmtId="0" fontId="23" fillId="0" borderId="50" xfId="2" applyFont="1" applyFill="1" applyBorder="1" applyAlignment="1">
      <alignment horizontal="justify" wrapText="1"/>
    </xf>
    <xf numFmtId="0" fontId="23" fillId="0" borderId="49" xfId="2" applyFont="1" applyFill="1" applyBorder="1" applyAlignment="1">
      <alignment horizontal="justify" wrapText="1"/>
    </xf>
    <xf numFmtId="0" fontId="23" fillId="0" borderId="43" xfId="2" applyFont="1" applyFill="1" applyBorder="1" applyAlignment="1">
      <alignment horizontal="justify" wrapText="1"/>
    </xf>
    <xf numFmtId="0" fontId="23" fillId="0" borderId="47" xfId="2" applyFont="1" applyFill="1" applyBorder="1" applyAlignment="1">
      <alignment horizontal="justify" wrapText="1"/>
    </xf>
    <xf numFmtId="0" fontId="23" fillId="0" borderId="46" xfId="2" applyFont="1" applyFill="1" applyBorder="1" applyAlignment="1">
      <alignment horizontal="justify" wrapText="1"/>
    </xf>
    <xf numFmtId="0" fontId="23" fillId="0" borderId="41" xfId="2" applyFont="1" applyFill="1" applyBorder="1" applyAlignment="1">
      <alignment horizontal="justify" wrapText="1"/>
    </xf>
    <xf numFmtId="0" fontId="5" fillId="0" borderId="27" xfId="2" applyFont="1" applyFill="1" applyBorder="1" applyAlignment="1">
      <alignment horizontal="center" vertical="center" wrapText="1"/>
    </xf>
    <xf numFmtId="0" fontId="5" fillId="0" borderId="28" xfId="2" applyFont="1" applyFill="1" applyBorder="1" applyAlignment="1">
      <alignment horizontal="center" vertical="center"/>
    </xf>
    <xf numFmtId="0" fontId="5" fillId="0" borderId="29" xfId="2" applyFont="1" applyFill="1" applyBorder="1" applyAlignment="1">
      <alignment horizontal="center" vertical="center"/>
    </xf>
    <xf numFmtId="0" fontId="6" fillId="3" borderId="7" xfId="3" applyFont="1" applyFill="1" applyBorder="1" applyAlignment="1">
      <alignment horizontal="center" vertical="center" wrapText="1"/>
    </xf>
    <xf numFmtId="0" fontId="6" fillId="3" borderId="8" xfId="3" applyFont="1" applyFill="1" applyBorder="1" applyAlignment="1">
      <alignment horizontal="center" vertical="center" wrapText="1"/>
    </xf>
    <xf numFmtId="0" fontId="6" fillId="3" borderId="9" xfId="3" applyFont="1" applyFill="1" applyBorder="1" applyAlignment="1">
      <alignment horizontal="center" vertical="center" wrapText="1"/>
    </xf>
    <xf numFmtId="0" fontId="5" fillId="0" borderId="27" xfId="2" applyFont="1" applyFill="1" applyBorder="1" applyAlignment="1">
      <alignment horizontal="center" vertical="center"/>
    </xf>
    <xf numFmtId="0" fontId="30" fillId="0" borderId="1" xfId="2" applyFont="1" applyFill="1" applyBorder="1" applyAlignment="1">
      <alignment horizontal="center"/>
    </xf>
    <xf numFmtId="0" fontId="30" fillId="0" borderId="2" xfId="2" applyFont="1" applyFill="1" applyBorder="1" applyAlignment="1">
      <alignment horizontal="center"/>
    </xf>
    <xf numFmtId="0" fontId="30" fillId="0" borderId="4" xfId="2" applyFont="1" applyFill="1" applyBorder="1" applyAlignment="1">
      <alignment horizontal="center"/>
    </xf>
    <xf numFmtId="0" fontId="30" fillId="0" borderId="5" xfId="2" applyFont="1" applyFill="1" applyBorder="1" applyAlignment="1">
      <alignment horizontal="center"/>
    </xf>
    <xf numFmtId="0" fontId="30" fillId="0" borderId="7" xfId="2" applyFont="1" applyFill="1" applyBorder="1" applyAlignment="1">
      <alignment horizontal="center"/>
    </xf>
    <xf numFmtId="0" fontId="30" fillId="0" borderId="8" xfId="2" applyFont="1" applyFill="1" applyBorder="1" applyAlignment="1">
      <alignment horizontal="center"/>
    </xf>
    <xf numFmtId="0" fontId="43" fillId="0" borderId="2" xfId="2" applyFont="1" applyFill="1" applyBorder="1" applyAlignment="1">
      <alignment horizontal="center" vertical="center" wrapText="1"/>
    </xf>
    <xf numFmtId="0" fontId="43" fillId="0" borderId="3" xfId="2" applyFont="1" applyFill="1" applyBorder="1" applyAlignment="1">
      <alignment horizontal="center" vertical="center" wrapText="1"/>
    </xf>
    <xf numFmtId="0" fontId="37" fillId="0" borderId="5" xfId="2" applyFont="1" applyFill="1" applyBorder="1" applyAlignment="1">
      <alignment horizontal="left" vertical="center" wrapText="1"/>
    </xf>
    <xf numFmtId="0" fontId="37" fillId="0" borderId="6" xfId="2" applyFont="1" applyFill="1" applyBorder="1" applyAlignment="1">
      <alignment horizontal="left" vertical="center" wrapText="1"/>
    </xf>
    <xf numFmtId="0" fontId="37" fillId="0" borderId="8" xfId="2" applyFont="1" applyFill="1" applyBorder="1" applyAlignment="1">
      <alignment horizontal="left" vertical="center" wrapText="1"/>
    </xf>
    <xf numFmtId="0" fontId="37" fillId="0" borderId="9" xfId="2" applyFont="1" applyFill="1" applyBorder="1" applyAlignment="1">
      <alignment horizontal="left" vertical="center" wrapText="1"/>
    </xf>
    <xf numFmtId="0" fontId="37" fillId="2" borderId="1" xfId="2" applyFont="1" applyFill="1" applyBorder="1" applyAlignment="1">
      <alignment horizontal="center" vertical="center" wrapText="1"/>
    </xf>
    <xf numFmtId="0" fontId="37" fillId="2" borderId="2" xfId="2" applyFont="1" applyFill="1" applyBorder="1" applyAlignment="1">
      <alignment horizontal="center" vertical="center" wrapText="1"/>
    </xf>
    <xf numFmtId="0" fontId="37" fillId="2" borderId="3" xfId="2" applyFont="1" applyFill="1" applyBorder="1" applyAlignment="1">
      <alignment horizontal="center" vertical="center" wrapText="1"/>
    </xf>
    <xf numFmtId="0" fontId="37" fillId="2" borderId="7" xfId="2" applyFont="1" applyFill="1" applyBorder="1" applyAlignment="1">
      <alignment horizontal="center" vertical="center" wrapText="1"/>
    </xf>
    <xf numFmtId="0" fontId="37" fillId="2" borderId="8" xfId="2" applyFont="1" applyFill="1" applyBorder="1" applyAlignment="1">
      <alignment horizontal="center" vertical="center" wrapText="1"/>
    </xf>
    <xf numFmtId="0" fontId="37" fillId="2" borderId="9" xfId="2" applyFont="1" applyFill="1" applyBorder="1" applyAlignment="1">
      <alignment horizontal="center" vertical="center" wrapText="1"/>
    </xf>
    <xf numFmtId="0" fontId="37" fillId="16" borderId="64" xfId="0" applyFont="1" applyFill="1" applyBorder="1" applyAlignment="1">
      <alignment horizontal="center" vertical="center" wrapText="1"/>
    </xf>
    <xf numFmtId="0" fontId="37" fillId="16" borderId="11" xfId="0" applyFont="1" applyFill="1" applyBorder="1" applyAlignment="1">
      <alignment horizontal="center" vertical="center" wrapText="1"/>
    </xf>
    <xf numFmtId="0" fontId="37" fillId="16" borderId="18" xfId="0" applyFont="1" applyFill="1" applyBorder="1" applyAlignment="1">
      <alignment horizontal="center" vertical="center" wrapText="1"/>
    </xf>
    <xf numFmtId="0" fontId="37" fillId="16" borderId="19" xfId="0" applyFont="1" applyFill="1" applyBorder="1" applyAlignment="1">
      <alignment horizontal="center" vertical="center" wrapText="1"/>
    </xf>
    <xf numFmtId="0" fontId="4" fillId="16" borderId="14" xfId="0" applyFont="1" applyFill="1" applyBorder="1" applyAlignment="1">
      <alignment horizontal="center" vertical="center" wrapText="1"/>
    </xf>
    <xf numFmtId="0" fontId="4" fillId="16" borderId="15" xfId="0" applyFont="1" applyFill="1" applyBorder="1" applyAlignment="1">
      <alignment horizontal="center" vertical="center" wrapText="1"/>
    </xf>
    <xf numFmtId="0" fontId="4" fillId="16" borderId="16" xfId="0" applyFont="1" applyFill="1" applyBorder="1" applyAlignment="1">
      <alignment horizontal="center" vertical="center" wrapText="1"/>
    </xf>
    <xf numFmtId="0" fontId="4" fillId="16" borderId="18" xfId="0" applyFont="1" applyFill="1" applyBorder="1" applyAlignment="1">
      <alignment horizontal="center" vertical="center" wrapText="1"/>
    </xf>
    <xf numFmtId="0" fontId="4" fillId="16" borderId="19" xfId="0" applyFont="1" applyFill="1" applyBorder="1" applyAlignment="1">
      <alignment horizontal="center" vertical="center" wrapText="1"/>
    </xf>
    <xf numFmtId="0" fontId="4" fillId="16" borderId="20"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9" fontId="37" fillId="2" borderId="21" xfId="3" applyNumberFormat="1" applyFont="1" applyFill="1" applyBorder="1" applyAlignment="1">
      <alignment horizontal="center" vertical="center" wrapText="1"/>
    </xf>
    <xf numFmtId="9" fontId="37" fillId="2" borderId="22" xfId="3" applyNumberFormat="1" applyFont="1" applyFill="1" applyBorder="1" applyAlignment="1">
      <alignment horizontal="center" vertical="center" wrapText="1"/>
    </xf>
    <xf numFmtId="9" fontId="37" fillId="2" borderId="23" xfId="3" applyNumberFormat="1" applyFont="1" applyFill="1" applyBorder="1" applyAlignment="1">
      <alignment horizontal="center" vertical="center" wrapText="1"/>
    </xf>
    <xf numFmtId="0" fontId="37" fillId="2" borderId="24" xfId="2" applyFont="1" applyFill="1" applyBorder="1" applyAlignment="1">
      <alignment horizontal="center" vertical="center" wrapText="1"/>
    </xf>
    <xf numFmtId="0" fontId="37" fillId="2" borderId="25" xfId="2" applyFont="1" applyFill="1" applyBorder="1" applyAlignment="1">
      <alignment horizontal="center" vertical="center" wrapText="1"/>
    </xf>
    <xf numFmtId="0" fontId="37" fillId="2" borderId="26" xfId="2" applyFont="1" applyFill="1" applyBorder="1" applyAlignment="1">
      <alignment horizontal="center" vertical="center" wrapText="1"/>
    </xf>
    <xf numFmtId="0" fontId="25" fillId="0" borderId="58"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47" xfId="0" applyFont="1" applyBorder="1" applyAlignment="1">
      <alignment horizontal="center" vertical="center" wrapText="1"/>
    </xf>
    <xf numFmtId="0" fontId="25" fillId="0" borderId="46" xfId="0" applyFont="1" applyBorder="1" applyAlignment="1">
      <alignment horizontal="center" vertical="center" wrapText="1"/>
    </xf>
    <xf numFmtId="0" fontId="25" fillId="0" borderId="123"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123" xfId="0" applyFont="1" applyBorder="1" applyAlignment="1">
      <alignment horizontal="center" vertical="center" wrapText="1"/>
    </xf>
    <xf numFmtId="0" fontId="25" fillId="0" borderId="27"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34"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34"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27" xfId="2" applyFont="1" applyFill="1" applyBorder="1" applyAlignment="1">
      <alignment horizontal="center" vertical="center" wrapText="1"/>
    </xf>
    <xf numFmtId="0" fontId="25" fillId="0" borderId="28" xfId="2" applyFont="1" applyFill="1" applyBorder="1" applyAlignment="1">
      <alignment horizontal="center" vertical="center" wrapText="1"/>
    </xf>
    <xf numFmtId="0" fontId="25" fillId="0" borderId="29" xfId="2" applyFont="1" applyFill="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25" fillId="2" borderId="14" xfId="2" applyFont="1" applyFill="1" applyBorder="1" applyAlignment="1">
      <alignment horizontal="center" vertical="center" wrapText="1"/>
    </xf>
    <xf numFmtId="0" fontId="25" fillId="2" borderId="15" xfId="2" applyFont="1" applyFill="1" applyBorder="1" applyAlignment="1">
      <alignment horizontal="center" vertical="center" wrapText="1"/>
    </xf>
    <xf numFmtId="0" fontId="25" fillId="2" borderId="16" xfId="2" applyFont="1" applyFill="1" applyBorder="1" applyAlignment="1">
      <alignment horizontal="center" vertical="center" wrapText="1"/>
    </xf>
    <xf numFmtId="0" fontId="25" fillId="2" borderId="18" xfId="2" applyFont="1" applyFill="1" applyBorder="1" applyAlignment="1">
      <alignment horizontal="center" vertical="center" wrapText="1"/>
    </xf>
    <xf numFmtId="0" fontId="25" fillId="2" borderId="19" xfId="2" applyFont="1" applyFill="1" applyBorder="1" applyAlignment="1">
      <alignment horizontal="center" vertical="center" wrapText="1"/>
    </xf>
    <xf numFmtId="0" fontId="25" fillId="2" borderId="20" xfId="2" applyFont="1" applyFill="1" applyBorder="1" applyAlignment="1">
      <alignment horizontal="center" vertical="center" wrapText="1"/>
    </xf>
    <xf numFmtId="14" fontId="6" fillId="0" borderId="14" xfId="0" applyNumberFormat="1" applyFont="1" applyBorder="1" applyAlignment="1">
      <alignment horizontal="center" vertical="center" wrapText="1"/>
    </xf>
    <xf numFmtId="14" fontId="6" fillId="0" borderId="15" xfId="0" applyNumberFormat="1" applyFont="1" applyBorder="1" applyAlignment="1">
      <alignment horizontal="center" vertical="center" wrapText="1"/>
    </xf>
    <xf numFmtId="14" fontId="6" fillId="0" borderId="16" xfId="0" applyNumberFormat="1" applyFont="1" applyBorder="1" applyAlignment="1">
      <alignment horizontal="center" vertical="center" wrapText="1"/>
    </xf>
    <xf numFmtId="14" fontId="6" fillId="0" borderId="18" xfId="0" applyNumberFormat="1" applyFont="1" applyBorder="1" applyAlignment="1">
      <alignment horizontal="center" vertical="center" wrapText="1"/>
    </xf>
    <xf numFmtId="14" fontId="6" fillId="0" borderId="19" xfId="0" applyNumberFormat="1" applyFont="1" applyBorder="1" applyAlignment="1">
      <alignment horizontal="center" vertical="center" wrapText="1"/>
    </xf>
    <xf numFmtId="14" fontId="6" fillId="0" borderId="20" xfId="0" applyNumberFormat="1" applyFont="1" applyBorder="1" applyAlignment="1">
      <alignment horizontal="center" vertical="center" wrapText="1"/>
    </xf>
    <xf numFmtId="0" fontId="37" fillId="2" borderId="30" xfId="2" applyFont="1" applyFill="1" applyBorder="1" applyAlignment="1">
      <alignment horizontal="center" vertical="center" wrapText="1"/>
    </xf>
    <xf numFmtId="0" fontId="37" fillId="2" borderId="31" xfId="2" applyFont="1" applyFill="1" applyBorder="1" applyAlignment="1">
      <alignment horizontal="center" vertical="center" wrapText="1"/>
    </xf>
    <xf numFmtId="0" fontId="37" fillId="2" borderId="32" xfId="2" applyFont="1" applyFill="1" applyBorder="1" applyAlignment="1">
      <alignment horizontal="center" vertical="center" wrapText="1"/>
    </xf>
    <xf numFmtId="0" fontId="6" fillId="0" borderId="65" xfId="0" applyFont="1" applyBorder="1" applyAlignment="1">
      <alignment horizontal="center" vertical="center" wrapText="1"/>
    </xf>
    <xf numFmtId="0" fontId="6" fillId="0" borderId="33" xfId="0" applyFont="1" applyBorder="1" applyAlignment="1">
      <alignment horizontal="center" vertical="center" wrapText="1"/>
    </xf>
    <xf numFmtId="0" fontId="25" fillId="0" borderId="33" xfId="0" applyFont="1" applyBorder="1" applyAlignment="1">
      <alignment horizontal="center" vertical="center" wrapText="1"/>
    </xf>
    <xf numFmtId="9" fontId="25" fillId="0" borderId="21" xfId="0" applyNumberFormat="1" applyFont="1" applyBorder="1" applyAlignment="1">
      <alignment horizontal="center" vertical="center" wrapText="1"/>
    </xf>
    <xf numFmtId="0" fontId="39" fillId="2" borderId="21" xfId="2" applyFont="1" applyFill="1" applyBorder="1" applyAlignment="1">
      <alignment horizontal="center" vertical="center" wrapText="1"/>
    </xf>
    <xf numFmtId="0" fontId="39" fillId="2" borderId="22" xfId="2" applyFont="1" applyFill="1" applyBorder="1" applyAlignment="1">
      <alignment horizontal="center" vertical="center" wrapText="1"/>
    </xf>
    <xf numFmtId="0" fontId="39" fillId="2" borderId="23" xfId="2" applyFont="1" applyFill="1" applyBorder="1" applyAlignment="1">
      <alignment horizontal="center" vertical="center" wrapText="1"/>
    </xf>
    <xf numFmtId="0" fontId="38" fillId="0" borderId="22" xfId="3" applyFont="1" applyFill="1" applyBorder="1" applyAlignment="1">
      <alignment horizontal="center" vertical="center" wrapText="1"/>
    </xf>
    <xf numFmtId="0" fontId="38" fillId="0" borderId="23" xfId="3" applyFont="1" applyFill="1" applyBorder="1" applyAlignment="1">
      <alignment horizontal="center" vertical="center" wrapText="1"/>
    </xf>
    <xf numFmtId="0" fontId="38" fillId="3" borderId="21" xfId="3" applyFont="1" applyFill="1" applyBorder="1" applyAlignment="1">
      <alignment horizontal="center" vertical="center" wrapText="1"/>
    </xf>
    <xf numFmtId="0" fontId="38" fillId="3" borderId="22" xfId="3" applyFont="1" applyFill="1" applyBorder="1" applyAlignment="1">
      <alignment horizontal="center" vertical="center" wrapText="1"/>
    </xf>
    <xf numFmtId="0" fontId="38" fillId="3" borderId="23" xfId="3" applyFont="1" applyFill="1" applyBorder="1" applyAlignment="1">
      <alignment horizontal="center" vertical="center" wrapText="1"/>
    </xf>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25" fillId="0" borderId="29" xfId="0" applyFont="1" applyBorder="1" applyAlignment="1">
      <alignment horizontal="center" vertical="center"/>
    </xf>
    <xf numFmtId="0" fontId="25" fillId="0" borderId="21" xfId="0" applyFont="1" applyBorder="1" applyAlignment="1">
      <alignment horizontal="center" vertical="center"/>
    </xf>
    <xf numFmtId="0" fontId="25" fillId="0" borderId="22"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37" fillId="8" borderId="1" xfId="2" applyFont="1" applyFill="1" applyBorder="1" applyAlignment="1">
      <alignment horizontal="center"/>
    </xf>
    <xf numFmtId="0" fontId="37" fillId="8" borderId="2" xfId="2" applyFont="1" applyFill="1" applyBorder="1" applyAlignment="1">
      <alignment horizontal="center"/>
    </xf>
    <xf numFmtId="0" fontId="25" fillId="0" borderId="29" xfId="0" applyFont="1" applyBorder="1" applyAlignment="1">
      <alignment horizontal="center" vertical="center" wrapText="1"/>
    </xf>
    <xf numFmtId="0" fontId="25" fillId="0" borderId="52" xfId="0" applyFont="1" applyBorder="1" applyAlignment="1">
      <alignment horizontal="center"/>
    </xf>
    <xf numFmtId="0" fontId="25" fillId="0" borderId="28" xfId="0" applyFont="1" applyBorder="1" applyAlignment="1">
      <alignment horizontal="center"/>
    </xf>
    <xf numFmtId="0" fontId="25" fillId="0" borderId="34" xfId="0" applyFont="1" applyBorder="1" applyAlignment="1">
      <alignment horizontal="center"/>
    </xf>
    <xf numFmtId="0" fontId="6" fillId="0" borderId="29" xfId="0" applyFont="1" applyBorder="1" applyAlignment="1">
      <alignment horizontal="center" vertical="center" wrapText="1"/>
    </xf>
    <xf numFmtId="0" fontId="6" fillId="0" borderId="52" xfId="0" applyFont="1" applyBorder="1" applyAlignment="1">
      <alignment horizontal="center"/>
    </xf>
    <xf numFmtId="0" fontId="6" fillId="0" borderId="28" xfId="0" applyFont="1" applyBorder="1" applyAlignment="1">
      <alignment horizontal="center"/>
    </xf>
    <xf numFmtId="0" fontId="6" fillId="0" borderId="34" xfId="0" applyFont="1" applyBorder="1" applyAlignment="1">
      <alignment horizontal="center"/>
    </xf>
    <xf numFmtId="9" fontId="6" fillId="0" borderId="21" xfId="0" applyNumberFormat="1" applyFont="1" applyBorder="1" applyAlignment="1">
      <alignment horizontal="center" vertical="center" wrapText="1"/>
    </xf>
    <xf numFmtId="0" fontId="6" fillId="16" borderId="21" xfId="0" applyFont="1" applyFill="1" applyBorder="1" applyAlignment="1">
      <alignment horizontal="center" vertical="center" wrapText="1"/>
    </xf>
    <xf numFmtId="0" fontId="6" fillId="16" borderId="22" xfId="0" applyFont="1" applyFill="1" applyBorder="1" applyAlignment="1">
      <alignment horizontal="center" vertical="center" wrapText="1"/>
    </xf>
    <xf numFmtId="0" fontId="6" fillId="3" borderId="65"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3" xfId="0" applyFont="1" applyFill="1" applyBorder="1" applyAlignment="1">
      <alignment horizontal="center" vertical="center" wrapText="1"/>
    </xf>
    <xf numFmtId="0" fontId="37" fillId="5" borderId="2" xfId="2" applyFont="1" applyFill="1" applyBorder="1" applyAlignment="1">
      <alignment horizontal="center"/>
    </xf>
    <xf numFmtId="0" fontId="37" fillId="7" borderId="2" xfId="2" applyFont="1" applyFill="1" applyBorder="1" applyAlignment="1">
      <alignment horizontal="center"/>
    </xf>
    <xf numFmtId="0" fontId="37" fillId="7" borderId="3" xfId="2" applyFont="1" applyFill="1" applyBorder="1" applyAlignment="1">
      <alignment horizontal="center"/>
    </xf>
    <xf numFmtId="0" fontId="37" fillId="2" borderId="1"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4" borderId="14" xfId="2" applyFont="1" applyFill="1" applyBorder="1" applyAlignment="1">
      <alignment horizontal="center" vertical="center"/>
    </xf>
    <xf numFmtId="0" fontId="37" fillId="4" borderId="15" xfId="2" applyFont="1" applyFill="1" applyBorder="1" applyAlignment="1">
      <alignment horizontal="center" vertical="center"/>
    </xf>
    <xf numFmtId="0" fontId="37" fillId="4" borderId="16" xfId="2" applyFont="1" applyFill="1" applyBorder="1" applyAlignment="1">
      <alignment horizontal="center" vertical="center"/>
    </xf>
    <xf numFmtId="0" fontId="37" fillId="4" borderId="44" xfId="2" applyFont="1" applyFill="1" applyBorder="1" applyAlignment="1">
      <alignment horizontal="center" vertical="center"/>
    </xf>
    <xf numFmtId="0" fontId="37" fillId="4" borderId="0" xfId="2" applyFont="1" applyFill="1" applyBorder="1" applyAlignment="1">
      <alignment horizontal="center" vertical="center"/>
    </xf>
    <xf numFmtId="0" fontId="37" fillId="4" borderId="45" xfId="2" applyFont="1" applyFill="1" applyBorder="1" applyAlignment="1">
      <alignment horizontal="center" vertical="center"/>
    </xf>
    <xf numFmtId="0" fontId="37" fillId="4" borderId="18" xfId="2" applyFont="1" applyFill="1" applyBorder="1" applyAlignment="1">
      <alignment horizontal="center" vertical="center"/>
    </xf>
    <xf numFmtId="0" fontId="37" fillId="4" borderId="19" xfId="2" applyFont="1" applyFill="1" applyBorder="1" applyAlignment="1">
      <alignment horizontal="center" vertical="center"/>
    </xf>
    <xf numFmtId="0" fontId="37" fillId="4" borderId="20" xfId="2" applyFont="1" applyFill="1" applyBorder="1" applyAlignment="1">
      <alignment horizontal="center" vertical="center"/>
    </xf>
    <xf numFmtId="0" fontId="25" fillId="0" borderId="4" xfId="2" applyFont="1" applyFill="1" applyBorder="1" applyAlignment="1">
      <alignment horizontal="center"/>
    </xf>
    <xf numFmtId="0" fontId="25" fillId="0" borderId="5" xfId="2" applyFont="1" applyFill="1" applyBorder="1" applyAlignment="1">
      <alignment horizontal="center"/>
    </xf>
    <xf numFmtId="0" fontId="25" fillId="0" borderId="6" xfId="2" applyFont="1" applyFill="1" applyBorder="1" applyAlignment="1">
      <alignment horizontal="center"/>
    </xf>
    <xf numFmtId="0" fontId="37" fillId="2" borderId="30" xfId="2" applyFont="1" applyFill="1" applyBorder="1" applyAlignment="1">
      <alignment horizontal="center"/>
    </xf>
    <xf numFmtId="0" fontId="37" fillId="2" borderId="31" xfId="2" applyFont="1" applyFill="1" applyBorder="1" applyAlignment="1">
      <alignment horizontal="center"/>
    </xf>
    <xf numFmtId="0" fontId="37" fillId="2" borderId="32" xfId="2" applyFont="1" applyFill="1" applyBorder="1" applyAlignment="1">
      <alignment horizontal="center"/>
    </xf>
    <xf numFmtId="0" fontId="25" fillId="2" borderId="21" xfId="2" applyFont="1" applyFill="1" applyBorder="1" applyAlignment="1">
      <alignment horizontal="center"/>
    </xf>
    <xf numFmtId="0" fontId="25" fillId="2" borderId="22" xfId="2" applyFont="1" applyFill="1" applyBorder="1" applyAlignment="1">
      <alignment horizontal="center"/>
    </xf>
    <xf numFmtId="0" fontId="25" fillId="2" borderId="23" xfId="2" applyFont="1" applyFill="1" applyBorder="1" applyAlignment="1">
      <alignment horizontal="center"/>
    </xf>
    <xf numFmtId="0" fontId="60" fillId="2" borderId="1" xfId="0" applyFont="1" applyFill="1" applyBorder="1" applyAlignment="1">
      <alignment horizontal="center" vertical="center" wrapText="1"/>
    </xf>
    <xf numFmtId="0" fontId="60" fillId="2" borderId="2" xfId="0" applyFont="1" applyFill="1" applyBorder="1" applyAlignment="1">
      <alignment horizontal="center" vertical="center" wrapText="1"/>
    </xf>
    <xf numFmtId="0" fontId="60" fillId="2" borderId="3" xfId="0" applyFont="1" applyFill="1" applyBorder="1" applyAlignment="1">
      <alignment horizontal="center" vertical="center" wrapText="1"/>
    </xf>
    <xf numFmtId="0" fontId="37" fillId="2" borderId="21" xfId="0" applyFont="1" applyFill="1" applyBorder="1" applyAlignment="1">
      <alignment horizontal="center" vertical="center" wrapText="1"/>
    </xf>
    <xf numFmtId="0" fontId="37" fillId="2" borderId="22" xfId="0" applyFont="1" applyFill="1" applyBorder="1" applyAlignment="1">
      <alignment horizontal="center" vertical="center" wrapText="1"/>
    </xf>
    <xf numFmtId="0" fontId="37" fillId="2" borderId="23" xfId="0" applyFont="1" applyFill="1" applyBorder="1" applyAlignment="1">
      <alignment horizontal="center" vertical="center" wrapText="1"/>
    </xf>
    <xf numFmtId="0" fontId="25" fillId="0" borderId="48" xfId="0" applyFont="1" applyBorder="1" applyAlignment="1">
      <alignment horizontal="center" vertical="center" wrapText="1"/>
    </xf>
    <xf numFmtId="0" fontId="25" fillId="0" borderId="49" xfId="0" applyFont="1" applyBorder="1" applyAlignment="1">
      <alignment horizontal="center" vertical="center" wrapText="1"/>
    </xf>
    <xf numFmtId="0" fontId="25" fillId="0" borderId="51" xfId="0" applyFont="1" applyBorder="1" applyAlignment="1">
      <alignment horizontal="center" vertical="center" wrapText="1"/>
    </xf>
    <xf numFmtId="0" fontId="33" fillId="0" borderId="63" xfId="0" applyFont="1" applyBorder="1" applyAlignment="1">
      <alignment horizontal="justify" vertical="center" wrapText="1"/>
    </xf>
    <xf numFmtId="0" fontId="33" fillId="0" borderId="46" xfId="0" applyFont="1" applyBorder="1" applyAlignment="1">
      <alignment horizontal="justify" vertical="center" wrapText="1"/>
    </xf>
    <xf numFmtId="0" fontId="33" fillId="0" borderId="41" xfId="0" applyFont="1" applyBorder="1" applyAlignment="1">
      <alignment horizontal="justify"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51" xfId="0" applyFont="1" applyBorder="1" applyAlignment="1">
      <alignment horizontal="center" vertical="center" wrapText="1"/>
    </xf>
    <xf numFmtId="0" fontId="12" fillId="0" borderId="63" xfId="0" applyFont="1" applyBorder="1" applyAlignment="1">
      <alignment horizontal="justify" vertical="center" wrapText="1"/>
    </xf>
    <xf numFmtId="0" fontId="12" fillId="0" borderId="46" xfId="0" applyFont="1" applyBorder="1" applyAlignment="1">
      <alignment horizontal="justify" vertical="center" wrapText="1"/>
    </xf>
    <xf numFmtId="0" fontId="12" fillId="0" borderId="41" xfId="0" applyFont="1" applyBorder="1" applyAlignment="1">
      <alignment horizontal="justify" vertical="center" wrapText="1"/>
    </xf>
    <xf numFmtId="164" fontId="25" fillId="0" borderId="57" xfId="0" applyNumberFormat="1" applyFont="1" applyFill="1" applyBorder="1" applyAlignment="1">
      <alignment horizontal="center" vertical="center" wrapText="1"/>
    </xf>
    <xf numFmtId="0" fontId="25" fillId="0" borderId="38" xfId="0" applyFont="1" applyFill="1" applyBorder="1"/>
    <xf numFmtId="0" fontId="25" fillId="0" borderId="39" xfId="0" applyFont="1" applyFill="1" applyBorder="1"/>
    <xf numFmtId="0" fontId="37" fillId="2" borderId="14" xfId="2" applyFont="1" applyFill="1" applyBorder="1" applyAlignment="1">
      <alignment horizontal="center" vertical="center" wrapText="1"/>
    </xf>
    <xf numFmtId="0" fontId="37" fillId="2" borderId="15" xfId="2" applyFont="1" applyFill="1" applyBorder="1" applyAlignment="1">
      <alignment horizontal="center" vertical="center" wrapText="1"/>
    </xf>
    <xf numFmtId="0" fontId="37" fillId="2" borderId="16" xfId="2" applyFont="1" applyFill="1" applyBorder="1" applyAlignment="1">
      <alignment horizontal="center" vertical="center" wrapText="1"/>
    </xf>
    <xf numFmtId="0" fontId="37" fillId="2" borderId="44" xfId="2" applyFont="1" applyFill="1" applyBorder="1" applyAlignment="1">
      <alignment horizontal="center" vertical="center" wrapText="1"/>
    </xf>
    <xf numFmtId="0" fontId="37" fillId="2" borderId="0" xfId="2" applyFont="1" applyFill="1" applyBorder="1" applyAlignment="1">
      <alignment horizontal="center" vertical="center" wrapText="1"/>
    </xf>
    <xf numFmtId="0" fontId="37" fillId="2" borderId="45" xfId="2" applyFont="1" applyFill="1" applyBorder="1" applyAlignment="1">
      <alignment horizontal="center" vertical="center" wrapText="1"/>
    </xf>
    <xf numFmtId="0" fontId="25" fillId="0" borderId="14" xfId="2" applyFont="1" applyFill="1" applyBorder="1" applyAlignment="1">
      <alignment horizontal="center" vertical="center" wrapText="1"/>
    </xf>
    <xf numFmtId="0" fontId="25" fillId="0" borderId="15" xfId="2" applyFont="1" applyFill="1" applyBorder="1" applyAlignment="1">
      <alignment horizontal="center" vertical="center" wrapText="1"/>
    </xf>
    <xf numFmtId="0" fontId="25" fillId="0" borderId="16" xfId="2" applyFont="1" applyFill="1" applyBorder="1" applyAlignment="1">
      <alignment horizontal="center" vertical="center" wrapText="1"/>
    </xf>
    <xf numFmtId="0" fontId="25" fillId="0" borderId="44" xfId="2" applyFont="1" applyFill="1" applyBorder="1" applyAlignment="1">
      <alignment horizontal="center" vertical="center" wrapText="1"/>
    </xf>
    <xf numFmtId="0" fontId="25" fillId="0" borderId="0" xfId="2" applyFont="1" applyFill="1" applyBorder="1" applyAlignment="1">
      <alignment horizontal="center" vertical="center" wrapText="1"/>
    </xf>
    <xf numFmtId="0" fontId="25" fillId="0" borderId="45" xfId="2" applyFont="1" applyFill="1" applyBorder="1" applyAlignment="1">
      <alignment horizontal="center" vertical="center" wrapText="1"/>
    </xf>
    <xf numFmtId="0" fontId="25" fillId="0" borderId="18" xfId="2" applyFont="1" applyFill="1" applyBorder="1" applyAlignment="1">
      <alignment horizontal="center" vertical="center" wrapText="1"/>
    </xf>
    <xf numFmtId="0" fontId="25" fillId="0" borderId="19" xfId="2" applyFont="1" applyFill="1" applyBorder="1" applyAlignment="1">
      <alignment horizontal="center" vertical="center" wrapText="1"/>
    </xf>
    <xf numFmtId="0" fontId="25" fillId="0" borderId="20" xfId="2" applyFont="1" applyFill="1" applyBorder="1" applyAlignment="1">
      <alignment horizontal="center" vertical="center" wrapText="1"/>
    </xf>
    <xf numFmtId="0" fontId="2" fillId="0" borderId="52" xfId="2" applyFont="1" applyBorder="1" applyAlignment="1">
      <alignment horizontal="center"/>
    </xf>
    <xf numFmtId="0" fontId="2" fillId="0" borderId="28" xfId="2" applyFont="1" applyBorder="1" applyAlignment="1">
      <alignment horizontal="center"/>
    </xf>
    <xf numFmtId="0" fontId="2" fillId="0" borderId="34" xfId="2" applyFont="1" applyBorder="1" applyAlignment="1">
      <alignment horizontal="center"/>
    </xf>
    <xf numFmtId="0" fontId="2" fillId="0" borderId="51" xfId="2" applyFont="1" applyBorder="1" applyAlignment="1">
      <alignment horizontal="center"/>
    </xf>
    <xf numFmtId="0" fontId="8" fillId="4" borderId="0" xfId="0" applyFont="1" applyFill="1" applyAlignment="1">
      <alignment horizontal="center"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9" fontId="2" fillId="0" borderId="8" xfId="0" applyNumberFormat="1" applyFont="1" applyBorder="1" applyAlignment="1">
      <alignment horizontal="center" vertical="center"/>
    </xf>
    <xf numFmtId="0" fontId="12" fillId="0" borderId="8" xfId="0" applyFont="1" applyBorder="1" applyAlignment="1">
      <alignment horizontal="center" vertical="center" wrapText="1"/>
    </xf>
    <xf numFmtId="0" fontId="30" fillId="0" borderId="9" xfId="2" applyFont="1" applyFill="1" applyBorder="1" applyAlignment="1">
      <alignment horizontal="center"/>
    </xf>
    <xf numFmtId="0" fontId="2" fillId="0" borderId="29" xfId="2" applyFont="1" applyBorder="1" applyAlignment="1">
      <alignment horizontal="center"/>
    </xf>
    <xf numFmtId="0" fontId="61" fillId="4" borderId="1" xfId="0" applyFont="1" applyFill="1" applyBorder="1" applyAlignment="1">
      <alignment horizontal="center" vertical="center" wrapText="1"/>
    </xf>
    <xf numFmtId="0" fontId="61" fillId="4" borderId="2" xfId="0" applyFont="1" applyFill="1" applyBorder="1" applyAlignment="1">
      <alignment horizontal="center" vertical="center" wrapText="1"/>
    </xf>
    <xf numFmtId="0" fontId="61" fillId="4" borderId="4" xfId="0" applyFont="1" applyFill="1" applyBorder="1" applyAlignment="1">
      <alignment horizontal="center" vertical="center" wrapText="1"/>
    </xf>
    <xf numFmtId="0" fontId="61" fillId="4" borderId="5" xfId="0" applyFont="1" applyFill="1" applyBorder="1" applyAlignment="1">
      <alignment horizontal="center" vertical="center" wrapText="1"/>
    </xf>
    <xf numFmtId="0" fontId="61" fillId="4" borderId="2" xfId="0" applyFont="1" applyFill="1" applyBorder="1" applyAlignment="1">
      <alignment horizontal="center" vertical="center"/>
    </xf>
    <xf numFmtId="0" fontId="61" fillId="4" borderId="3" xfId="0" applyFont="1" applyFill="1" applyBorder="1" applyAlignment="1">
      <alignment horizontal="center" vertical="center"/>
    </xf>
    <xf numFmtId="0" fontId="61" fillId="4" borderId="5" xfId="0" applyFont="1" applyFill="1" applyBorder="1" applyAlignment="1">
      <alignment horizontal="center" vertical="center"/>
    </xf>
    <xf numFmtId="0" fontId="61" fillId="4" borderId="6" xfId="0" applyFont="1" applyFill="1" applyBorder="1" applyAlignment="1">
      <alignment horizontal="center" vertical="center"/>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9" fontId="2" fillId="0" borderId="5" xfId="0" applyNumberFormat="1" applyFont="1" applyBorder="1" applyAlignment="1">
      <alignment horizontal="center" vertical="center"/>
    </xf>
    <xf numFmtId="0" fontId="12" fillId="0" borderId="5" xfId="0" applyFont="1" applyBorder="1" applyAlignment="1">
      <alignment horizontal="center" vertical="center" wrapText="1"/>
    </xf>
    <xf numFmtId="0" fontId="33" fillId="0" borderId="5" xfId="2" applyFont="1" applyFill="1" applyBorder="1" applyAlignment="1">
      <alignment horizontal="center" vertical="center" wrapText="1"/>
    </xf>
    <xf numFmtId="0" fontId="33" fillId="0" borderId="6" xfId="2" applyFont="1" applyFill="1" applyBorder="1" applyAlignment="1">
      <alignment horizontal="center" vertical="center" wrapText="1"/>
    </xf>
    <xf numFmtId="0" fontId="6" fillId="0" borderId="21" xfId="3" applyFont="1" applyFill="1" applyBorder="1" applyAlignment="1">
      <alignment horizontal="center" vertical="top" wrapText="1"/>
    </xf>
    <xf numFmtId="0" fontId="6" fillId="0" borderId="22" xfId="3" applyFont="1" applyFill="1" applyBorder="1" applyAlignment="1">
      <alignment horizontal="center" vertical="top" wrapText="1"/>
    </xf>
    <xf numFmtId="0" fontId="6" fillId="0" borderId="23" xfId="3" applyFont="1" applyFill="1" applyBorder="1" applyAlignment="1">
      <alignment horizontal="center" vertical="top" wrapText="1"/>
    </xf>
    <xf numFmtId="0" fontId="6" fillId="0" borderId="21" xfId="2" applyFont="1" applyBorder="1" applyAlignment="1">
      <alignment horizontal="center" vertical="center"/>
    </xf>
    <xf numFmtId="0" fontId="6" fillId="0" borderId="22" xfId="2" applyFont="1" applyBorder="1" applyAlignment="1">
      <alignment horizontal="center" vertical="center"/>
    </xf>
    <xf numFmtId="0" fontId="6" fillId="0" borderId="23" xfId="2" applyFont="1" applyBorder="1" applyAlignment="1">
      <alignment horizontal="center" vertical="center"/>
    </xf>
    <xf numFmtId="164" fontId="6" fillId="0" borderId="126" xfId="0" applyNumberFormat="1" applyFont="1" applyBorder="1" applyAlignment="1">
      <alignment horizontal="center" vertical="center" wrapText="1"/>
    </xf>
    <xf numFmtId="0" fontId="6" fillId="0" borderId="125" xfId="0" applyFont="1" applyBorder="1"/>
    <xf numFmtId="0" fontId="6" fillId="0" borderId="124" xfId="0" applyFont="1" applyBorder="1"/>
    <xf numFmtId="0" fontId="21" fillId="0" borderId="30" xfId="2" applyFont="1" applyFill="1" applyBorder="1" applyAlignment="1">
      <alignment horizontal="center" vertical="center"/>
    </xf>
    <xf numFmtId="0" fontId="21" fillId="0" borderId="31" xfId="2" applyFont="1" applyFill="1" applyBorder="1" applyAlignment="1">
      <alignment horizontal="center" vertical="center"/>
    </xf>
    <xf numFmtId="9" fontId="2" fillId="0" borderId="31" xfId="2" applyNumberFormat="1" applyFont="1" applyFill="1" applyBorder="1" applyAlignment="1">
      <alignment horizontal="center" vertical="center"/>
    </xf>
    <xf numFmtId="0" fontId="2" fillId="0" borderId="31" xfId="2" applyFont="1" applyFill="1" applyBorder="1" applyAlignment="1">
      <alignment horizontal="center" vertical="center"/>
    </xf>
    <xf numFmtId="9" fontId="2" fillId="0" borderId="31" xfId="2" applyNumberFormat="1" applyFont="1" applyBorder="1" applyAlignment="1">
      <alignment horizontal="center" vertical="center"/>
    </xf>
    <xf numFmtId="0" fontId="2" fillId="0" borderId="31" xfId="2" applyFont="1" applyBorder="1" applyAlignment="1">
      <alignment horizontal="center" vertical="center"/>
    </xf>
    <xf numFmtId="0" fontId="21" fillId="0" borderId="65" xfId="2" applyFont="1" applyBorder="1" applyAlignment="1">
      <alignment horizontal="justify" vertical="center" wrapText="1"/>
    </xf>
    <xf numFmtId="0" fontId="21" fillId="0" borderId="22" xfId="2" applyFont="1" applyBorder="1" applyAlignment="1">
      <alignment horizontal="justify" vertical="center" wrapText="1"/>
    </xf>
    <xf numFmtId="0" fontId="21" fillId="0" borderId="33" xfId="2" applyFont="1" applyBorder="1" applyAlignment="1">
      <alignment horizontal="justify" vertical="center" wrapText="1"/>
    </xf>
    <xf numFmtId="0" fontId="21" fillId="0" borderId="23" xfId="2" applyFont="1" applyBorder="1" applyAlignment="1">
      <alignment horizontal="justify" vertical="center" wrapText="1"/>
    </xf>
    <xf numFmtId="0" fontId="21" fillId="3" borderId="57" xfId="2" applyFont="1" applyFill="1" applyBorder="1" applyAlignment="1">
      <alignment horizontal="center" vertical="center"/>
    </xf>
    <xf numFmtId="0" fontId="21" fillId="3" borderId="38" xfId="2" applyFont="1" applyFill="1" applyBorder="1" applyAlignment="1">
      <alignment horizontal="center" vertical="center"/>
    </xf>
    <xf numFmtId="9" fontId="2" fillId="3" borderId="31" xfId="1" applyFont="1" applyFill="1" applyBorder="1" applyAlignment="1">
      <alignment horizontal="center" vertical="center" wrapText="1"/>
    </xf>
    <xf numFmtId="0" fontId="6" fillId="0" borderId="4" xfId="2" applyFont="1" applyBorder="1" applyAlignment="1">
      <alignment horizontal="center" vertical="center"/>
    </xf>
    <xf numFmtId="0" fontId="6" fillId="0" borderId="5" xfId="2" applyFont="1" applyBorder="1" applyAlignment="1">
      <alignment horizontal="center" vertical="center"/>
    </xf>
    <xf numFmtId="10" fontId="6" fillId="0" borderId="5" xfId="2" applyNumberFormat="1" applyFont="1" applyBorder="1" applyAlignment="1">
      <alignment horizontal="center" vertical="center"/>
    </xf>
    <xf numFmtId="9" fontId="6" fillId="0" borderId="5" xfId="2" applyNumberFormat="1" applyFont="1" applyBorder="1" applyAlignment="1">
      <alignment horizontal="center" vertical="center"/>
    </xf>
    <xf numFmtId="0" fontId="6" fillId="0" borderId="50" xfId="2" applyFont="1" applyBorder="1" applyAlignment="1">
      <alignment horizontal="left" wrapText="1"/>
    </xf>
    <xf numFmtId="0" fontId="6" fillId="0" borderId="49" xfId="2" applyFont="1" applyBorder="1" applyAlignment="1">
      <alignment horizontal="left" wrapText="1"/>
    </xf>
    <xf numFmtId="0" fontId="6" fillId="0" borderId="43" xfId="2" applyFont="1" applyBorder="1" applyAlignment="1">
      <alignment horizontal="left" wrapText="1"/>
    </xf>
    <xf numFmtId="0" fontId="6" fillId="0" borderId="51" xfId="2" applyFont="1" applyBorder="1" applyAlignment="1">
      <alignment horizontal="left" wrapText="1"/>
    </xf>
    <xf numFmtId="0" fontId="6" fillId="0" borderId="1" xfId="2" applyFont="1" applyBorder="1" applyAlignment="1">
      <alignment horizontal="center" vertical="center"/>
    </xf>
    <xf numFmtId="0" fontId="6" fillId="0" borderId="2" xfId="2" applyFont="1" applyBorder="1" applyAlignment="1">
      <alignment horizontal="center" vertical="center"/>
    </xf>
    <xf numFmtId="10" fontId="6" fillId="0" borderId="2" xfId="2" applyNumberFormat="1" applyFont="1" applyBorder="1" applyAlignment="1">
      <alignment horizontal="center" vertical="center"/>
    </xf>
    <xf numFmtId="0" fontId="6" fillId="0" borderId="53" xfId="2" applyFont="1" applyBorder="1" applyAlignment="1">
      <alignment horizontal="left" vertical="top" wrapText="1"/>
    </xf>
    <xf numFmtId="0" fontId="6" fillId="0" borderId="25" xfId="2" applyFont="1" applyBorder="1" applyAlignment="1">
      <alignment horizontal="left" vertical="top" wrapText="1"/>
    </xf>
    <xf numFmtId="0" fontId="6" fillId="0" borderId="37" xfId="2" applyFont="1" applyBorder="1" applyAlignment="1">
      <alignment horizontal="left" vertical="top" wrapText="1"/>
    </xf>
    <xf numFmtId="0" fontId="6" fillId="0" borderId="26" xfId="2" applyFont="1" applyBorder="1" applyAlignment="1">
      <alignment horizontal="left" vertical="top" wrapText="1"/>
    </xf>
    <xf numFmtId="10" fontId="2" fillId="0" borderId="5" xfId="2" applyNumberFormat="1" applyFont="1" applyBorder="1" applyAlignment="1">
      <alignment horizontal="center" vertical="center"/>
    </xf>
    <xf numFmtId="9" fontId="2" fillId="0" borderId="5" xfId="2" applyNumberFormat="1" applyFont="1" applyBorder="1" applyAlignment="1">
      <alignment horizontal="center" vertical="center"/>
    </xf>
    <xf numFmtId="0" fontId="6" fillId="0" borderId="50" xfId="2" applyFont="1" applyBorder="1" applyAlignment="1">
      <alignment horizontal="left" vertical="top" wrapText="1"/>
    </xf>
    <xf numFmtId="0" fontId="6" fillId="0" borderId="49" xfId="2" applyFont="1" applyBorder="1" applyAlignment="1">
      <alignment horizontal="left" vertical="top" wrapText="1"/>
    </xf>
    <xf numFmtId="0" fontId="6" fillId="0" borderId="43" xfId="2" applyFont="1" applyBorder="1" applyAlignment="1">
      <alignment horizontal="left" vertical="top" wrapText="1"/>
    </xf>
    <xf numFmtId="0" fontId="6" fillId="0" borderId="50" xfId="2" applyFont="1" applyBorder="1" applyAlignment="1">
      <alignment horizontal="left" vertical="center" wrapText="1"/>
    </xf>
    <xf numFmtId="0" fontId="6" fillId="0" borderId="49" xfId="2" applyFont="1" applyBorder="1" applyAlignment="1">
      <alignment horizontal="left" vertical="center" wrapText="1"/>
    </xf>
    <xf numFmtId="0" fontId="6" fillId="0" borderId="51" xfId="2" applyFont="1" applyBorder="1" applyAlignment="1">
      <alignment horizontal="left" vertical="center" wrapText="1"/>
    </xf>
    <xf numFmtId="0" fontId="4" fillId="2" borderId="0" xfId="2" applyFont="1" applyFill="1" applyAlignment="1">
      <alignment horizontal="center" vertical="center" wrapText="1"/>
    </xf>
    <xf numFmtId="0" fontId="6" fillId="0" borderId="41" xfId="4" applyNumberFormat="1" applyFont="1" applyFill="1" applyBorder="1" applyAlignment="1">
      <alignment horizontal="left" vertical="center" wrapText="1"/>
    </xf>
    <xf numFmtId="0" fontId="6" fillId="0" borderId="38" xfId="4" applyNumberFormat="1" applyFont="1" applyFill="1" applyBorder="1" applyAlignment="1">
      <alignment horizontal="left" vertical="center" wrapText="1"/>
    </xf>
    <xf numFmtId="0" fontId="6" fillId="0" borderId="39" xfId="4" applyNumberFormat="1" applyFont="1" applyFill="1" applyBorder="1" applyAlignment="1">
      <alignment horizontal="left" vertical="center" wrapText="1"/>
    </xf>
    <xf numFmtId="0" fontId="6" fillId="0" borderId="43" xfId="4" applyNumberFormat="1" applyFont="1" applyFill="1" applyBorder="1" applyAlignment="1">
      <alignment horizontal="left" vertical="top" wrapText="1"/>
    </xf>
    <xf numFmtId="0" fontId="6" fillId="0" borderId="5" xfId="4" applyNumberFormat="1" applyFont="1" applyFill="1" applyBorder="1" applyAlignment="1">
      <alignment horizontal="left" vertical="top" wrapText="1"/>
    </xf>
    <xf numFmtId="0" fontId="6" fillId="0" borderId="6" xfId="4" applyNumberFormat="1" applyFont="1" applyFill="1" applyBorder="1" applyAlignment="1">
      <alignment horizontal="left" vertical="top" wrapText="1"/>
    </xf>
    <xf numFmtId="9" fontId="6" fillId="0" borderId="7" xfId="2" applyNumberFormat="1" applyFont="1" applyBorder="1" applyAlignment="1">
      <alignment horizontal="center"/>
    </xf>
    <xf numFmtId="0" fontId="5" fillId="0" borderId="27" xfId="2" applyFont="1" applyBorder="1" applyAlignment="1">
      <alignment horizontal="center" vertical="center" wrapText="1"/>
    </xf>
    <xf numFmtId="0" fontId="5" fillId="0" borderId="28" xfId="2" applyFont="1" applyBorder="1" applyAlignment="1">
      <alignment horizontal="center" vertical="center"/>
    </xf>
    <xf numFmtId="0" fontId="5" fillId="0" borderId="29" xfId="2" applyFont="1" applyBorder="1" applyAlignment="1">
      <alignment horizontal="center" vertical="center"/>
    </xf>
    <xf numFmtId="164" fontId="6" fillId="0" borderId="57" xfId="8" applyNumberFormat="1" applyFont="1" applyBorder="1" applyAlignment="1">
      <alignment horizontal="center" vertical="center" wrapText="1"/>
    </xf>
    <xf numFmtId="0" fontId="6" fillId="0" borderId="38" xfId="8" applyFont="1" applyBorder="1"/>
    <xf numFmtId="0" fontId="6" fillId="0" borderId="39" xfId="8" applyFont="1" applyBorder="1"/>
    <xf numFmtId="0" fontId="2" fillId="0" borderId="50" xfId="2" applyFont="1" applyBorder="1" applyAlignment="1">
      <alignment horizontal="center" vertical="center"/>
    </xf>
    <xf numFmtId="0" fontId="2" fillId="0" borderId="49" xfId="2" applyFont="1" applyBorder="1" applyAlignment="1">
      <alignment horizontal="center" vertical="center"/>
    </xf>
    <xf numFmtId="0" fontId="2" fillId="0" borderId="43" xfId="2" applyFont="1" applyBorder="1" applyAlignment="1">
      <alignment horizontal="center" vertical="center"/>
    </xf>
    <xf numFmtId="0" fontId="2" fillId="0" borderId="51" xfId="2" applyFont="1" applyBorder="1" applyAlignment="1">
      <alignment horizontal="center" vertical="center"/>
    </xf>
    <xf numFmtId="0" fontId="6" fillId="0" borderId="43" xfId="2" applyFont="1" applyBorder="1" applyAlignment="1">
      <alignment horizontal="left" vertical="center" wrapText="1"/>
    </xf>
    <xf numFmtId="9" fontId="6" fillId="0" borderId="5" xfId="1" applyFont="1" applyFill="1" applyBorder="1" applyAlignment="1">
      <alignment horizontal="center" vertical="center"/>
    </xf>
    <xf numFmtId="10" fontId="6" fillId="0" borderId="50" xfId="1" applyNumberFormat="1" applyFont="1" applyFill="1" applyBorder="1" applyAlignment="1">
      <alignment horizontal="center" vertical="center"/>
    </xf>
    <xf numFmtId="10" fontId="6" fillId="0" borderId="49" xfId="1" applyNumberFormat="1" applyFont="1" applyFill="1" applyBorder="1" applyAlignment="1">
      <alignment horizontal="center" vertical="center"/>
    </xf>
    <xf numFmtId="10" fontId="6" fillId="0" borderId="43" xfId="1" applyNumberFormat="1" applyFont="1" applyFill="1" applyBorder="1" applyAlignment="1">
      <alignment horizontal="center" vertical="center"/>
    </xf>
    <xf numFmtId="0" fontId="6" fillId="0" borderId="5" xfId="2" applyFont="1" applyBorder="1" applyAlignment="1">
      <alignment horizontal="left" vertical="center" wrapText="1"/>
    </xf>
    <xf numFmtId="164" fontId="6" fillId="0" borderId="57" xfId="2" applyNumberFormat="1" applyFont="1" applyBorder="1" applyAlignment="1">
      <alignment horizontal="center" vertical="center" wrapText="1"/>
    </xf>
    <xf numFmtId="0" fontId="6" fillId="0" borderId="38" xfId="2" applyFont="1" applyBorder="1"/>
    <xf numFmtId="0" fontId="6" fillId="0" borderId="39" xfId="2" applyFont="1" applyBorder="1"/>
    <xf numFmtId="0" fontId="8" fillId="4" borderId="14" xfId="2" applyFont="1" applyFill="1" applyBorder="1" applyAlignment="1">
      <alignment horizontal="center" vertical="center" wrapText="1"/>
    </xf>
    <xf numFmtId="0" fontId="8" fillId="4" borderId="16" xfId="2" applyFont="1" applyFill="1" applyBorder="1" applyAlignment="1">
      <alignment horizontal="center" vertical="center" wrapText="1"/>
    </xf>
    <xf numFmtId="0" fontId="8" fillId="4" borderId="44" xfId="2" applyFont="1" applyFill="1" applyBorder="1" applyAlignment="1">
      <alignment horizontal="center" vertical="center" wrapText="1"/>
    </xf>
    <xf numFmtId="0" fontId="8" fillId="4" borderId="45" xfId="2" applyFont="1" applyFill="1" applyBorder="1" applyAlignment="1">
      <alignment horizontal="center" vertical="center" wrapText="1"/>
    </xf>
    <xf numFmtId="0" fontId="8" fillId="4" borderId="15" xfId="2" applyFont="1" applyFill="1" applyBorder="1" applyAlignment="1">
      <alignment horizontal="center" vertical="center" wrapText="1"/>
    </xf>
    <xf numFmtId="0" fontId="8" fillId="4" borderId="0" xfId="2" applyFont="1" applyFill="1" applyAlignment="1">
      <alignment horizontal="center" vertical="center" wrapText="1"/>
    </xf>
    <xf numFmtId="0" fontId="8" fillId="4" borderId="18" xfId="2" applyFont="1" applyFill="1" applyBorder="1" applyAlignment="1">
      <alignment horizontal="center" vertical="center" wrapText="1"/>
    </xf>
    <xf numFmtId="0" fontId="8" fillId="4" borderId="19" xfId="2" applyFont="1" applyFill="1" applyBorder="1" applyAlignment="1">
      <alignment horizontal="center" vertical="center" wrapText="1"/>
    </xf>
    <xf numFmtId="0" fontId="8" fillId="4" borderId="20" xfId="2" applyFont="1" applyFill="1" applyBorder="1" applyAlignment="1">
      <alignment horizontal="center" vertical="center" wrapText="1"/>
    </xf>
    <xf numFmtId="0" fontId="8" fillId="4" borderId="15" xfId="2" applyFont="1" applyFill="1" applyBorder="1" applyAlignment="1">
      <alignment horizontal="center" vertical="center"/>
    </xf>
    <xf numFmtId="0" fontId="8" fillId="4" borderId="16" xfId="2" applyFont="1" applyFill="1" applyBorder="1" applyAlignment="1">
      <alignment horizontal="center" vertical="center"/>
    </xf>
    <xf numFmtId="0" fontId="8" fillId="4" borderId="0" xfId="2" applyFont="1" applyFill="1" applyAlignment="1">
      <alignment horizontal="center" vertical="center"/>
    </xf>
    <xf numFmtId="0" fontId="8" fillId="4" borderId="45" xfId="2" applyFont="1" applyFill="1" applyBorder="1" applyAlignment="1">
      <alignment horizontal="center" vertical="center"/>
    </xf>
    <xf numFmtId="0" fontId="8" fillId="4" borderId="19" xfId="2" applyFont="1" applyFill="1" applyBorder="1" applyAlignment="1">
      <alignment horizontal="center" vertical="center"/>
    </xf>
    <xf numFmtId="0" fontId="8" fillId="4" borderId="20" xfId="2" applyFont="1" applyFill="1" applyBorder="1" applyAlignment="1">
      <alignment horizontal="center" vertical="center"/>
    </xf>
    <xf numFmtId="0" fontId="6" fillId="0" borderId="43" xfId="4" applyNumberFormat="1" applyFont="1" applyFill="1" applyBorder="1" applyAlignment="1">
      <alignment horizontal="justify" vertical="justify" wrapText="1"/>
    </xf>
    <xf numFmtId="0" fontId="6" fillId="0" borderId="5" xfId="4" applyNumberFormat="1" applyFont="1" applyFill="1" applyBorder="1" applyAlignment="1">
      <alignment horizontal="justify" vertical="justify" wrapText="1"/>
    </xf>
    <xf numFmtId="0" fontId="6" fillId="0" borderId="6" xfId="4" applyNumberFormat="1" applyFont="1" applyFill="1" applyBorder="1" applyAlignment="1">
      <alignment horizontal="justify" vertical="justify" wrapText="1"/>
    </xf>
    <xf numFmtId="0" fontId="4" fillId="2" borderId="23" xfId="2" applyFont="1" applyFill="1" applyBorder="1" applyAlignment="1">
      <alignment horizontal="center" vertical="center" wrapText="1"/>
    </xf>
    <xf numFmtId="164" fontId="6" fillId="0" borderId="48" xfId="2" applyNumberFormat="1" applyFont="1" applyBorder="1" applyAlignment="1">
      <alignment horizontal="center" vertical="center" wrapText="1"/>
    </xf>
    <xf numFmtId="164" fontId="6" fillId="0" borderId="49" xfId="2" applyNumberFormat="1" applyFont="1" applyBorder="1" applyAlignment="1">
      <alignment horizontal="center" vertical="center" wrapText="1"/>
    </xf>
    <xf numFmtId="164" fontId="6" fillId="0" borderId="51" xfId="2" applyNumberFormat="1" applyFont="1" applyBorder="1" applyAlignment="1">
      <alignment horizontal="center" vertical="center" wrapText="1"/>
    </xf>
    <xf numFmtId="10" fontId="6" fillId="0" borderId="21" xfId="3" applyNumberFormat="1" applyFont="1" applyBorder="1" applyAlignment="1">
      <alignment horizontal="center" vertical="center" wrapText="1"/>
    </xf>
    <xf numFmtId="10" fontId="6" fillId="0" borderId="33" xfId="3" applyNumberFormat="1" applyFont="1" applyBorder="1" applyAlignment="1">
      <alignment horizontal="center" vertical="center" wrapText="1"/>
    </xf>
    <xf numFmtId="170" fontId="6" fillId="0" borderId="5" xfId="2" applyNumberFormat="1" applyFont="1" applyBorder="1" applyAlignment="1">
      <alignment horizontal="center" vertical="center"/>
    </xf>
    <xf numFmtId="0" fontId="6" fillId="0" borderId="51" xfId="2" applyFont="1" applyBorder="1" applyAlignment="1">
      <alignment horizontal="left" vertical="top" wrapText="1"/>
    </xf>
    <xf numFmtId="0" fontId="6" fillId="0" borderId="41" xfId="4" applyNumberFormat="1" applyFont="1" applyFill="1" applyBorder="1" applyAlignment="1">
      <alignment horizontal="left" vertical="top" wrapText="1"/>
    </xf>
    <xf numFmtId="0" fontId="6" fillId="0" borderId="38" xfId="4" applyNumberFormat="1" applyFont="1" applyFill="1" applyBorder="1" applyAlignment="1">
      <alignment horizontal="left" vertical="top" wrapText="1"/>
    </xf>
    <xf numFmtId="0" fontId="6" fillId="0" borderId="39" xfId="4" applyNumberFormat="1" applyFont="1" applyFill="1" applyBorder="1" applyAlignment="1">
      <alignment horizontal="left" vertical="top" wrapText="1"/>
    </xf>
    <xf numFmtId="0" fontId="6" fillId="0" borderId="33" xfId="3" applyFont="1" applyBorder="1" applyAlignment="1">
      <alignment horizontal="justify" vertical="center" wrapText="1"/>
    </xf>
    <xf numFmtId="0" fontId="6" fillId="0" borderId="31" xfId="3" applyFont="1" applyBorder="1" applyAlignment="1">
      <alignment horizontal="justify" vertical="center" wrapText="1"/>
    </xf>
    <xf numFmtId="0" fontId="6" fillId="0" borderId="32" xfId="3" applyFont="1" applyBorder="1" applyAlignment="1">
      <alignment horizontal="justify" vertical="center" wrapText="1"/>
    </xf>
    <xf numFmtId="0" fontId="2" fillId="0" borderId="0" xfId="2" applyFont="1" applyFill="1" applyAlignment="1">
      <alignment horizontal="center" wrapText="1"/>
    </xf>
    <xf numFmtId="0" fontId="6" fillId="0" borderId="27" xfId="2" applyFont="1" applyBorder="1" applyAlignment="1">
      <alignment horizontal="center" wrapText="1"/>
    </xf>
    <xf numFmtId="0" fontId="6" fillId="0" borderId="22" xfId="3" applyFont="1" applyFill="1" applyBorder="1" applyAlignment="1">
      <alignment horizontal="center" vertical="center" wrapText="1"/>
    </xf>
    <xf numFmtId="0" fontId="6" fillId="0" borderId="23" xfId="3" applyFont="1" applyFill="1" applyBorder="1" applyAlignment="1">
      <alignment horizontal="center" vertical="center" wrapText="1"/>
    </xf>
    <xf numFmtId="0" fontId="16" fillId="2" borderId="21" xfId="2" applyFont="1" applyFill="1" applyBorder="1" applyAlignment="1">
      <alignment horizontal="center" vertical="center" wrapText="1"/>
    </xf>
    <xf numFmtId="0" fontId="16" fillId="2" borderId="22" xfId="2" applyFont="1" applyFill="1" applyBorder="1" applyAlignment="1">
      <alignment horizontal="center" vertical="center" wrapText="1"/>
    </xf>
    <xf numFmtId="0" fontId="16" fillId="2" borderId="23" xfId="2" applyFont="1" applyFill="1" applyBorder="1" applyAlignment="1">
      <alignment horizontal="center" vertical="center" wrapText="1"/>
    </xf>
    <xf numFmtId="0" fontId="6" fillId="0" borderId="29" xfId="3" applyFont="1" applyFill="1" applyBorder="1" applyAlignment="1">
      <alignment horizontal="center" vertical="center" wrapText="1"/>
    </xf>
    <xf numFmtId="0" fontId="6" fillId="0" borderId="21" xfId="2" applyFont="1" applyFill="1" applyBorder="1" applyAlignment="1">
      <alignment horizontal="center" vertical="center" wrapText="1"/>
    </xf>
    <xf numFmtId="0" fontId="6" fillId="0" borderId="22" xfId="2" applyFont="1" applyFill="1" applyBorder="1" applyAlignment="1">
      <alignment horizontal="center" vertical="center" wrapText="1"/>
    </xf>
    <xf numFmtId="0" fontId="6" fillId="0" borderId="23" xfId="2"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127" xfId="0" applyFont="1" applyFill="1" applyBorder="1" applyAlignment="1">
      <alignment horizontal="center" vertical="center" wrapText="1"/>
    </xf>
    <xf numFmtId="0" fontId="4" fillId="2" borderId="60" xfId="0" applyFont="1" applyFill="1" applyBorder="1" applyAlignment="1">
      <alignment horizontal="center" vertical="center" wrapText="1"/>
    </xf>
    <xf numFmtId="0" fontId="4" fillId="2" borderId="66" xfId="0" applyFont="1" applyFill="1" applyBorder="1" applyAlignment="1">
      <alignment horizontal="center" vertical="center" wrapText="1"/>
    </xf>
    <xf numFmtId="0" fontId="6" fillId="0" borderId="52" xfId="2" applyFont="1" applyBorder="1" applyAlignment="1">
      <alignment horizontal="center"/>
    </xf>
    <xf numFmtId="0" fontId="4" fillId="8" borderId="24" xfId="2" applyFont="1" applyFill="1" applyBorder="1" applyAlignment="1">
      <alignment horizontal="center"/>
    </xf>
    <xf numFmtId="0" fontId="4" fillId="8" borderId="25" xfId="2" applyFont="1" applyFill="1" applyBorder="1" applyAlignment="1">
      <alignment horizontal="center"/>
    </xf>
    <xf numFmtId="0" fontId="4" fillId="8" borderId="37" xfId="2" applyFont="1" applyFill="1" applyBorder="1" applyAlignment="1">
      <alignment horizontal="center"/>
    </xf>
    <xf numFmtId="0" fontId="4" fillId="5" borderId="53" xfId="2" applyFont="1" applyFill="1" applyBorder="1" applyAlignment="1">
      <alignment horizontal="center"/>
    </xf>
    <xf numFmtId="0" fontId="4" fillId="5" borderId="25" xfId="2" applyFont="1" applyFill="1" applyBorder="1" applyAlignment="1">
      <alignment horizontal="center"/>
    </xf>
    <xf numFmtId="0" fontId="4" fillId="5" borderId="37" xfId="2" applyFont="1" applyFill="1" applyBorder="1" applyAlignment="1">
      <alignment horizontal="center"/>
    </xf>
    <xf numFmtId="0" fontId="4" fillId="7" borderId="53" xfId="2" applyFont="1" applyFill="1" applyBorder="1" applyAlignment="1">
      <alignment horizontal="center"/>
    </xf>
    <xf numFmtId="0" fontId="4" fillId="7" borderId="25" xfId="2" applyFont="1" applyFill="1" applyBorder="1" applyAlignment="1">
      <alignment horizontal="center"/>
    </xf>
    <xf numFmtId="0" fontId="4" fillId="7" borderId="26" xfId="2" applyFont="1" applyFill="1" applyBorder="1" applyAlignment="1">
      <alignment horizontal="center"/>
    </xf>
    <xf numFmtId="0" fontId="6" fillId="0" borderId="48" xfId="2" applyFont="1" applyBorder="1" applyAlignment="1">
      <alignment horizontal="center"/>
    </xf>
    <xf numFmtId="0" fontId="6" fillId="0" borderId="49" xfId="2" applyFont="1" applyBorder="1" applyAlignment="1">
      <alignment horizontal="center"/>
    </xf>
    <xf numFmtId="0" fontId="6" fillId="0" borderId="43" xfId="2" applyFont="1" applyBorder="1" applyAlignment="1">
      <alignment horizontal="center"/>
    </xf>
    <xf numFmtId="0" fontId="6" fillId="0" borderId="50" xfId="2" applyFont="1" applyBorder="1" applyAlignment="1">
      <alignment horizontal="center"/>
    </xf>
    <xf numFmtId="0" fontId="6" fillId="0" borderId="51" xfId="2" applyFont="1" applyBorder="1" applyAlignment="1">
      <alignment horizontal="center"/>
    </xf>
    <xf numFmtId="164" fontId="6" fillId="0" borderId="48" xfId="0" applyNumberFormat="1" applyFont="1" applyFill="1" applyBorder="1" applyAlignment="1">
      <alignment horizontal="center" vertical="center" wrapText="1"/>
    </xf>
    <xf numFmtId="164" fontId="6" fillId="0" borderId="49" xfId="0" applyNumberFormat="1" applyFont="1" applyFill="1" applyBorder="1" applyAlignment="1">
      <alignment horizontal="center" vertical="center" wrapText="1"/>
    </xf>
    <xf numFmtId="164" fontId="6" fillId="0" borderId="51" xfId="0" applyNumberFormat="1" applyFont="1" applyFill="1" applyBorder="1" applyAlignment="1">
      <alignment horizontal="center" vertical="center" wrapText="1"/>
    </xf>
    <xf numFmtId="0" fontId="6" fillId="0" borderId="25" xfId="4" applyNumberFormat="1" applyFont="1" applyFill="1" applyBorder="1" applyAlignment="1">
      <alignment horizontal="justify" vertical="top" wrapText="1"/>
    </xf>
    <xf numFmtId="0" fontId="6" fillId="0" borderId="26" xfId="4" applyNumberFormat="1" applyFont="1" applyFill="1" applyBorder="1" applyAlignment="1">
      <alignment horizontal="justify" vertical="top" wrapText="1"/>
    </xf>
    <xf numFmtId="164" fontId="6" fillId="0" borderId="27" xfId="0" applyNumberFormat="1" applyFont="1" applyFill="1" applyBorder="1" applyAlignment="1">
      <alignment horizontal="center" vertical="center" wrapText="1"/>
    </xf>
    <xf numFmtId="164" fontId="6" fillId="0" borderId="28" xfId="0" applyNumberFormat="1" applyFont="1" applyFill="1" applyBorder="1" applyAlignment="1">
      <alignment horizontal="center" vertical="center" wrapText="1"/>
    </xf>
    <xf numFmtId="164" fontId="6" fillId="0" borderId="29" xfId="0" applyNumberFormat="1" applyFont="1" applyFill="1" applyBorder="1" applyAlignment="1">
      <alignment horizontal="center" vertical="center" wrapText="1"/>
    </xf>
    <xf numFmtId="0" fontId="6" fillId="0" borderId="126" xfId="2" applyFont="1" applyFill="1" applyBorder="1" applyAlignment="1">
      <alignment horizontal="center"/>
    </xf>
    <xf numFmtId="0" fontId="4" fillId="2" borderId="21" xfId="2" applyFont="1" applyFill="1" applyBorder="1" applyAlignment="1">
      <alignment horizontal="center" vertical="center"/>
    </xf>
    <xf numFmtId="0" fontId="4" fillId="2" borderId="22" xfId="2" applyFont="1" applyFill="1" applyBorder="1" applyAlignment="1">
      <alignment horizontal="center" vertical="center"/>
    </xf>
    <xf numFmtId="0" fontId="4" fillId="2" borderId="23" xfId="2" applyFont="1" applyFill="1" applyBorder="1" applyAlignment="1">
      <alignment horizontal="center" vertical="center"/>
    </xf>
    <xf numFmtId="9" fontId="6" fillId="2" borderId="28" xfId="2" applyNumberFormat="1" applyFont="1" applyFill="1" applyBorder="1" applyAlignment="1">
      <alignment vertical="center"/>
    </xf>
    <xf numFmtId="9" fontId="6" fillId="2" borderId="29" xfId="2" applyNumberFormat="1" applyFont="1" applyFill="1" applyBorder="1" applyAlignment="1">
      <alignment vertical="center"/>
    </xf>
    <xf numFmtId="0" fontId="6" fillId="0" borderId="4" xfId="2" applyFont="1" applyFill="1" applyBorder="1" applyAlignment="1">
      <alignment horizontal="center" vertical="center"/>
    </xf>
    <xf numFmtId="170" fontId="6" fillId="0" borderId="5" xfId="2" applyNumberFormat="1" applyFont="1" applyFill="1" applyBorder="1" applyAlignment="1">
      <alignment horizontal="center" vertical="center" wrapText="1"/>
    </xf>
    <xf numFmtId="0" fontId="6" fillId="0" borderId="5" xfId="2" applyFont="1" applyFill="1" applyBorder="1" applyAlignment="1">
      <alignment horizontal="justify" vertical="center" wrapText="1"/>
    </xf>
    <xf numFmtId="0" fontId="6" fillId="0" borderId="6" xfId="2" applyFont="1" applyFill="1" applyBorder="1" applyAlignment="1">
      <alignment horizontal="center" vertical="center" wrapText="1"/>
    </xf>
    <xf numFmtId="0" fontId="6" fillId="0" borderId="7" xfId="2" applyFont="1" applyFill="1" applyBorder="1" applyAlignment="1">
      <alignment horizontal="center" vertical="center"/>
    </xf>
    <xf numFmtId="170" fontId="6" fillId="0" borderId="8" xfId="2" applyNumberFormat="1" applyFont="1" applyFill="1" applyBorder="1" applyAlignment="1">
      <alignment horizontal="center" vertical="center" wrapText="1"/>
    </xf>
    <xf numFmtId="9" fontId="2" fillId="0" borderId="8" xfId="2" applyNumberFormat="1" applyFont="1" applyFill="1" applyBorder="1" applyAlignment="1">
      <alignment horizontal="center" vertical="center"/>
    </xf>
    <xf numFmtId="0" fontId="2" fillId="0" borderId="8" xfId="2" applyFont="1" applyFill="1" applyBorder="1" applyAlignment="1">
      <alignment horizontal="center" vertical="center"/>
    </xf>
    <xf numFmtId="0" fontId="3" fillId="0" borderId="5" xfId="2" applyFont="1" applyFill="1" applyBorder="1" applyAlignment="1">
      <alignment horizontal="center" vertical="center" wrapText="1"/>
    </xf>
    <xf numFmtId="0" fontId="6" fillId="0" borderId="33" xfId="3" applyFont="1" applyFill="1" applyBorder="1" applyAlignment="1">
      <alignment horizontal="justify" vertical="center" wrapText="1"/>
    </xf>
    <xf numFmtId="0" fontId="6" fillId="0" borderId="31" xfId="3" applyFont="1" applyFill="1" applyBorder="1" applyAlignment="1">
      <alignment horizontal="justify" vertical="center" wrapText="1"/>
    </xf>
    <xf numFmtId="0" fontId="6" fillId="0" borderId="32" xfId="3" applyFont="1" applyFill="1" applyBorder="1" applyAlignment="1">
      <alignment horizontal="justify" vertical="center" wrapText="1"/>
    </xf>
    <xf numFmtId="0" fontId="15" fillId="2" borderId="21" xfId="2" applyFont="1" applyFill="1" applyBorder="1" applyAlignment="1">
      <alignment horizontal="center" vertical="center" wrapText="1"/>
    </xf>
    <xf numFmtId="0" fontId="15" fillId="2" borderId="22" xfId="2" applyFont="1" applyFill="1" applyBorder="1" applyAlignment="1">
      <alignment horizontal="center" vertical="center" wrapText="1"/>
    </xf>
    <xf numFmtId="0" fontId="15" fillId="2" borderId="33" xfId="2" applyFont="1" applyFill="1" applyBorder="1" applyAlignment="1">
      <alignment horizontal="center" vertical="center" wrapText="1"/>
    </xf>
    <xf numFmtId="0" fontId="6" fillId="0" borderId="34" xfId="2" applyFont="1" applyFill="1" applyBorder="1" applyAlignment="1">
      <alignment horizontal="center" vertical="center" wrapText="1"/>
    </xf>
    <xf numFmtId="0" fontId="6" fillId="0" borderId="48" xfId="4" applyNumberFormat="1" applyFont="1" applyFill="1" applyBorder="1" applyAlignment="1">
      <alignment horizontal="justify" vertical="top" wrapText="1"/>
    </xf>
    <xf numFmtId="0" fontId="6" fillId="0" borderId="49" xfId="4" applyNumberFormat="1" applyFont="1" applyFill="1" applyBorder="1" applyAlignment="1">
      <alignment horizontal="justify" vertical="top" wrapText="1"/>
    </xf>
    <xf numFmtId="0" fontId="6" fillId="0" borderId="51" xfId="4" applyNumberFormat="1" applyFont="1" applyFill="1" applyBorder="1" applyAlignment="1">
      <alignment horizontal="justify" vertical="top" wrapText="1"/>
    </xf>
    <xf numFmtId="0" fontId="6" fillId="0" borderId="41" xfId="4" applyNumberFormat="1" applyFont="1" applyFill="1" applyBorder="1" applyAlignment="1">
      <alignment horizontal="justify" vertical="top" wrapText="1"/>
    </xf>
    <xf numFmtId="0" fontId="6" fillId="0" borderId="38" xfId="4" applyNumberFormat="1" applyFont="1" applyFill="1" applyBorder="1" applyAlignment="1">
      <alignment horizontal="justify" vertical="top" wrapText="1"/>
    </xf>
    <xf numFmtId="0" fontId="6" fillId="0" borderId="39" xfId="4" applyNumberFormat="1" applyFont="1" applyFill="1" applyBorder="1" applyAlignment="1">
      <alignment horizontal="justify" vertical="top" wrapText="1"/>
    </xf>
    <xf numFmtId="0" fontId="4" fillId="4" borderId="14" xfId="2" applyFont="1" applyFill="1" applyBorder="1" applyAlignment="1">
      <alignment horizontal="center" vertical="center" wrapText="1"/>
    </xf>
    <xf numFmtId="0" fontId="4" fillId="4" borderId="15" xfId="2" applyFont="1" applyFill="1" applyBorder="1" applyAlignment="1">
      <alignment horizontal="center" vertical="center" wrapText="1"/>
    </xf>
    <xf numFmtId="0" fontId="4" fillId="4" borderId="16" xfId="2" applyFont="1" applyFill="1" applyBorder="1" applyAlignment="1">
      <alignment horizontal="center" vertical="center" wrapText="1"/>
    </xf>
    <xf numFmtId="0" fontId="4" fillId="4" borderId="44"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4" fillId="4" borderId="45" xfId="2" applyFont="1" applyFill="1" applyBorder="1" applyAlignment="1">
      <alignment horizontal="center" vertical="center" wrapText="1"/>
    </xf>
    <xf numFmtId="0" fontId="6" fillId="0" borderId="1" xfId="2" applyFont="1" applyFill="1" applyBorder="1" applyAlignment="1">
      <alignment horizontal="center" vertical="center"/>
    </xf>
    <xf numFmtId="0" fontId="6" fillId="0" borderId="2" xfId="2" applyFont="1" applyFill="1" applyBorder="1" applyAlignment="1">
      <alignment horizontal="center" vertical="center"/>
    </xf>
    <xf numFmtId="170" fontId="6" fillId="0" borderId="68" xfId="2" applyNumberFormat="1" applyFont="1" applyFill="1" applyBorder="1" applyAlignment="1">
      <alignment horizontal="center" vertical="center" wrapText="1"/>
    </xf>
    <xf numFmtId="170" fontId="6" fillId="0" borderId="2" xfId="2" applyNumberFormat="1" applyFont="1" applyFill="1" applyBorder="1" applyAlignment="1">
      <alignment horizontal="center" vertical="center" wrapText="1"/>
    </xf>
    <xf numFmtId="0" fontId="12" fillId="0" borderId="58" xfId="2" applyFont="1" applyFill="1" applyBorder="1" applyAlignment="1">
      <alignment horizontal="justify" vertical="center" wrapText="1"/>
    </xf>
    <xf numFmtId="0" fontId="12" fillId="0" borderId="15" xfId="2" applyFont="1" applyFill="1" applyBorder="1" applyAlignment="1">
      <alignment horizontal="justify" vertical="center" wrapText="1"/>
    </xf>
    <xf numFmtId="0" fontId="12" fillId="0" borderId="59" xfId="2" applyFont="1" applyFill="1" applyBorder="1" applyAlignment="1">
      <alignment horizontal="justify" vertical="center" wrapText="1"/>
    </xf>
    <xf numFmtId="0" fontId="12" fillId="0" borderId="58" xfId="2" applyFont="1" applyFill="1" applyBorder="1" applyAlignment="1">
      <alignment horizontal="justify" vertical="center"/>
    </xf>
    <xf numFmtId="0" fontId="12" fillId="0" borderId="15" xfId="2" applyFont="1" applyFill="1" applyBorder="1" applyAlignment="1">
      <alignment horizontal="justify" vertical="center"/>
    </xf>
    <xf numFmtId="0" fontId="12" fillId="0" borderId="16" xfId="2" applyFont="1" applyFill="1" applyBorder="1" applyAlignment="1">
      <alignment horizontal="justify" vertical="center"/>
    </xf>
    <xf numFmtId="0" fontId="12" fillId="0" borderId="47" xfId="2" applyFont="1" applyFill="1" applyBorder="1" applyAlignment="1">
      <alignment horizontal="justify" vertical="center"/>
    </xf>
    <xf numFmtId="0" fontId="12" fillId="0" borderId="46" xfId="2" applyFont="1" applyFill="1" applyBorder="1" applyAlignment="1">
      <alignment horizontal="justify" vertical="center"/>
    </xf>
    <xf numFmtId="0" fontId="12" fillId="0" borderId="123" xfId="2" applyFont="1" applyFill="1" applyBorder="1" applyAlignment="1">
      <alignment horizontal="justify" vertical="center"/>
    </xf>
    <xf numFmtId="0" fontId="6" fillId="0" borderId="8" xfId="2" applyFont="1" applyBorder="1" applyAlignment="1">
      <alignment horizontal="justify" vertical="justify" wrapText="1"/>
    </xf>
    <xf numFmtId="0" fontId="2" fillId="0" borderId="9" xfId="2" applyFont="1" applyFill="1" applyBorder="1" applyAlignment="1">
      <alignment horizontal="center" vertical="center" wrapText="1"/>
    </xf>
    <xf numFmtId="0" fontId="6" fillId="0" borderId="5" xfId="2" applyFont="1" applyBorder="1" applyAlignment="1">
      <alignment horizontal="justify" vertical="justify" wrapText="1"/>
    </xf>
    <xf numFmtId="0" fontId="6" fillId="0" borderId="5" xfId="2" applyFont="1" applyFill="1" applyBorder="1" applyAlignment="1">
      <alignment horizontal="justify" vertical="center"/>
    </xf>
    <xf numFmtId="0" fontId="6" fillId="0" borderId="6" xfId="2" applyFont="1" applyFill="1" applyBorder="1" applyAlignment="1">
      <alignment horizontal="justify" vertical="center"/>
    </xf>
    <xf numFmtId="0" fontId="12" fillId="0" borderId="21" xfId="3" applyFont="1" applyFill="1" applyBorder="1" applyAlignment="1">
      <alignment horizontal="center" vertical="center" wrapText="1"/>
    </xf>
    <xf numFmtId="0" fontId="12" fillId="0" borderId="22" xfId="3" applyFont="1" applyFill="1" applyBorder="1" applyAlignment="1">
      <alignment horizontal="center" vertical="center" wrapText="1"/>
    </xf>
    <xf numFmtId="0" fontId="12" fillId="0" borderId="23" xfId="3" applyFont="1" applyFill="1" applyBorder="1" applyAlignment="1">
      <alignment horizontal="center" vertical="center" wrapText="1"/>
    </xf>
    <xf numFmtId="0" fontId="4" fillId="0" borderId="31" xfId="3" applyFont="1" applyFill="1" applyBorder="1" applyAlignment="1">
      <alignment horizontal="center" vertical="center" wrapText="1"/>
    </xf>
    <xf numFmtId="0" fontId="4" fillId="0" borderId="32" xfId="3" applyFont="1" applyFill="1" applyBorder="1" applyAlignment="1">
      <alignment horizontal="center" vertical="center" wrapText="1"/>
    </xf>
    <xf numFmtId="0" fontId="25" fillId="0" borderId="33" xfId="3" applyFont="1" applyFill="1" applyBorder="1" applyAlignment="1">
      <alignment horizontal="justify" vertical="center" wrapText="1"/>
    </xf>
    <xf numFmtId="0" fontId="25" fillId="0" borderId="31" xfId="3" applyFont="1" applyFill="1" applyBorder="1" applyAlignment="1">
      <alignment horizontal="justify" vertical="center" wrapText="1"/>
    </xf>
    <xf numFmtId="0" fontId="25" fillId="0" borderId="32" xfId="3" applyFont="1" applyFill="1" applyBorder="1" applyAlignment="1">
      <alignment horizontal="justify" vertical="center" wrapText="1"/>
    </xf>
    <xf numFmtId="164" fontId="6" fillId="0" borderId="7" xfId="2" applyNumberFormat="1" applyFont="1" applyFill="1" applyBorder="1" applyAlignment="1">
      <alignment horizontal="center" vertical="center"/>
    </xf>
    <xf numFmtId="9" fontId="2" fillId="0" borderId="50" xfId="2" applyNumberFormat="1" applyFont="1" applyFill="1" applyBorder="1" applyAlignment="1">
      <alignment horizontal="center" vertical="center"/>
    </xf>
    <xf numFmtId="9" fontId="2" fillId="0" borderId="49" xfId="2" applyNumberFormat="1" applyFont="1" applyFill="1" applyBorder="1" applyAlignment="1">
      <alignment horizontal="center" vertical="center"/>
    </xf>
    <xf numFmtId="9" fontId="2" fillId="0" borderId="43" xfId="2" applyNumberFormat="1" applyFont="1" applyFill="1" applyBorder="1" applyAlignment="1">
      <alignment horizontal="center" vertical="center"/>
    </xf>
    <xf numFmtId="0" fontId="6" fillId="0" borderId="53" xfId="2" applyFont="1" applyBorder="1" applyAlignment="1">
      <alignment horizontal="justify" vertical="center" wrapText="1"/>
    </xf>
    <xf numFmtId="0" fontId="6" fillId="0" borderId="25" xfId="2" applyFont="1" applyBorder="1" applyAlignment="1">
      <alignment horizontal="justify" vertical="center" wrapText="1"/>
    </xf>
    <xf numFmtId="0" fontId="6" fillId="0" borderId="37" xfId="2" applyFont="1" applyBorder="1" applyAlignment="1">
      <alignment horizontal="justify" vertical="center" wrapText="1"/>
    </xf>
    <xf numFmtId="0" fontId="6" fillId="0" borderId="53" xfId="2" applyFont="1" applyFill="1" applyBorder="1" applyAlignment="1">
      <alignment horizontal="justify" vertical="center" wrapText="1"/>
    </xf>
    <xf numFmtId="0" fontId="6" fillId="0" borderId="25" xfId="2" applyFont="1" applyFill="1" applyBorder="1" applyAlignment="1">
      <alignment horizontal="justify" vertical="center" wrapText="1"/>
    </xf>
    <xf numFmtId="0" fontId="6" fillId="0" borderId="26" xfId="2" applyFont="1" applyFill="1" applyBorder="1" applyAlignment="1">
      <alignment horizontal="justify" vertical="center" wrapText="1"/>
    </xf>
    <xf numFmtId="164" fontId="6" fillId="0" borderId="4" xfId="2" applyNumberFormat="1" applyFont="1" applyFill="1" applyBorder="1" applyAlignment="1">
      <alignment horizontal="center" vertical="center"/>
    </xf>
    <xf numFmtId="164" fontId="6" fillId="0" borderId="57" xfId="2" applyNumberFormat="1" applyFont="1" applyFill="1" applyBorder="1" applyAlignment="1">
      <alignment horizontal="center" vertical="center"/>
    </xf>
    <xf numFmtId="0" fontId="4" fillId="4" borderId="18" xfId="2" applyFont="1" applyFill="1" applyBorder="1" applyAlignment="1">
      <alignment horizontal="center" vertical="center" wrapText="1"/>
    </xf>
    <xf numFmtId="0" fontId="4" fillId="4" borderId="19" xfId="2" applyFont="1" applyFill="1" applyBorder="1" applyAlignment="1">
      <alignment horizontal="center" vertical="center" wrapText="1"/>
    </xf>
    <xf numFmtId="0" fontId="4" fillId="4" borderId="20" xfId="2" applyFont="1" applyFill="1" applyBorder="1" applyAlignment="1">
      <alignment horizontal="center" vertical="center" wrapText="1"/>
    </xf>
    <xf numFmtId="164" fontId="6" fillId="0" borderId="1" xfId="2" applyNumberFormat="1" applyFont="1" applyFill="1" applyBorder="1" applyAlignment="1">
      <alignment horizontal="center" vertical="center"/>
    </xf>
    <xf numFmtId="0" fontId="6" fillId="0" borderId="2" xfId="2" applyFont="1" applyFill="1" applyBorder="1" applyAlignment="1">
      <alignment horizontal="center" vertical="center" wrapText="1"/>
    </xf>
    <xf numFmtId="0" fontId="4" fillId="2" borderId="72" xfId="0" applyFont="1" applyFill="1" applyBorder="1" applyAlignment="1">
      <alignment horizontal="center" vertical="center" wrapText="1"/>
    </xf>
    <xf numFmtId="0" fontId="4" fillId="2" borderId="70" xfId="0" applyFont="1" applyFill="1" applyBorder="1" applyAlignment="1">
      <alignment horizontal="center" vertical="center" wrapText="1"/>
    </xf>
    <xf numFmtId="9" fontId="6" fillId="0" borderId="33" xfId="3" applyNumberFormat="1"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2" borderId="61" xfId="0" applyFont="1" applyFill="1" applyBorder="1" applyAlignment="1">
      <alignment horizontal="center" vertical="center" wrapText="1"/>
    </xf>
    <xf numFmtId="0" fontId="12" fillId="0" borderId="2" xfId="2" applyFont="1" applyBorder="1" applyAlignment="1">
      <alignment horizontal="justify" vertical="center" wrapText="1"/>
    </xf>
    <xf numFmtId="0" fontId="12" fillId="0" borderId="2" xfId="2" applyFont="1" applyFill="1" applyBorder="1" applyAlignment="1">
      <alignment horizontal="justify" vertical="center" wrapText="1"/>
    </xf>
    <xf numFmtId="0" fontId="12" fillId="0" borderId="3" xfId="2" applyFont="1" applyFill="1" applyBorder="1" applyAlignment="1">
      <alignment horizontal="justify" vertical="center" wrapText="1"/>
    </xf>
    <xf numFmtId="0" fontId="12" fillId="0" borderId="8" xfId="2" applyFont="1" applyBorder="1" applyAlignment="1">
      <alignment horizontal="justify" vertical="center" wrapText="1"/>
    </xf>
    <xf numFmtId="170" fontId="2" fillId="0" borderId="5" xfId="2" applyNumberFormat="1" applyFont="1" applyFill="1" applyBorder="1" applyAlignment="1">
      <alignment horizontal="center" vertical="center"/>
    </xf>
    <xf numFmtId="0" fontId="12" fillId="0" borderId="5" xfId="2" applyFont="1" applyBorder="1" applyAlignment="1">
      <alignment horizontal="justify" vertical="center" wrapText="1"/>
    </xf>
    <xf numFmtId="0" fontId="21" fillId="0" borderId="5" xfId="2" applyFont="1" applyFill="1" applyBorder="1" applyAlignment="1">
      <alignment horizontal="justify" vertical="center" wrapText="1"/>
    </xf>
    <xf numFmtId="0" fontId="21" fillId="0" borderId="6" xfId="2" applyFont="1" applyFill="1" applyBorder="1" applyAlignment="1">
      <alignment horizontal="justify" vertical="center" wrapText="1"/>
    </xf>
    <xf numFmtId="0" fontId="21" fillId="0" borderId="5" xfId="2" applyFont="1" applyFill="1" applyBorder="1" applyAlignment="1">
      <alignment horizontal="justify" vertical="center"/>
    </xf>
    <xf numFmtId="0" fontId="21" fillId="0" borderId="6" xfId="2" applyFont="1" applyFill="1" applyBorder="1" applyAlignment="1">
      <alignment horizontal="justify" vertical="center"/>
    </xf>
    <xf numFmtId="0" fontId="7" fillId="0" borderId="27" xfId="2" applyFont="1" applyFill="1" applyBorder="1" applyAlignment="1">
      <alignment horizontal="center" vertical="center" wrapText="1"/>
    </xf>
    <xf numFmtId="0" fontId="7" fillId="0" borderId="28" xfId="2" applyFont="1" applyFill="1" applyBorder="1" applyAlignment="1">
      <alignment horizontal="center" vertical="center"/>
    </xf>
    <xf numFmtId="0" fontId="7" fillId="0" borderId="29" xfId="2" applyFont="1" applyFill="1" applyBorder="1" applyAlignment="1">
      <alignment horizontal="center" vertical="center"/>
    </xf>
    <xf numFmtId="170" fontId="6" fillId="0" borderId="27" xfId="2" applyNumberFormat="1" applyFont="1" applyFill="1" applyBorder="1" applyAlignment="1">
      <alignment horizontal="center"/>
    </xf>
    <xf numFmtId="170" fontId="6" fillId="0" borderId="28" xfId="2" applyNumberFormat="1" applyFont="1" applyFill="1" applyBorder="1" applyAlignment="1">
      <alignment horizontal="center"/>
    </xf>
    <xf numFmtId="170" fontId="6" fillId="0" borderId="34" xfId="2" applyNumberFormat="1" applyFont="1" applyFill="1" applyBorder="1" applyAlignment="1">
      <alignment horizontal="center"/>
    </xf>
    <xf numFmtId="170" fontId="6" fillId="0" borderId="52" xfId="2" applyNumberFormat="1" applyFont="1" applyFill="1" applyBorder="1" applyAlignment="1">
      <alignment horizontal="center"/>
    </xf>
    <xf numFmtId="170" fontId="6" fillId="0" borderId="8" xfId="2" applyNumberFormat="1" applyFont="1" applyFill="1" applyBorder="1" applyAlignment="1">
      <alignment horizontal="center"/>
    </xf>
    <xf numFmtId="170" fontId="6" fillId="0" borderId="9" xfId="2" applyNumberFormat="1" applyFont="1" applyFill="1" applyBorder="1" applyAlignment="1">
      <alignment horizontal="center"/>
    </xf>
    <xf numFmtId="0" fontId="6" fillId="3" borderId="43" xfId="4" applyNumberFormat="1" applyFont="1" applyFill="1" applyBorder="1" applyAlignment="1">
      <alignment horizontal="center" vertical="center" wrapText="1"/>
    </xf>
    <xf numFmtId="0" fontId="6" fillId="3" borderId="5" xfId="4" applyNumberFormat="1" applyFont="1" applyFill="1" applyBorder="1" applyAlignment="1">
      <alignment horizontal="center" vertical="center" wrapText="1"/>
    </xf>
    <xf numFmtId="0" fontId="6" fillId="3" borderId="6" xfId="4" applyNumberFormat="1" applyFont="1" applyFill="1" applyBorder="1" applyAlignment="1">
      <alignment horizontal="center" vertical="center" wrapText="1"/>
    </xf>
    <xf numFmtId="0" fontId="6" fillId="3" borderId="12" xfId="4" applyNumberFormat="1" applyFont="1" applyFill="1" applyBorder="1" applyAlignment="1">
      <alignment horizontal="center" vertical="center" wrapText="1"/>
    </xf>
    <xf numFmtId="0" fontId="6" fillId="3" borderId="55" xfId="4" applyNumberFormat="1" applyFont="1" applyFill="1" applyBorder="1" applyAlignment="1">
      <alignment horizontal="center" vertical="center" wrapText="1"/>
    </xf>
    <xf numFmtId="0" fontId="6" fillId="3" borderId="56" xfId="4" applyNumberFormat="1" applyFont="1" applyFill="1" applyBorder="1" applyAlignment="1">
      <alignment horizontal="center" vertical="center" wrapText="1"/>
    </xf>
    <xf numFmtId="0" fontId="23" fillId="0" borderId="5" xfId="2" applyFont="1" applyFill="1" applyBorder="1" applyAlignment="1">
      <alignment horizontal="center" vertical="center" wrapText="1"/>
    </xf>
    <xf numFmtId="0" fontId="23" fillId="0" borderId="2" xfId="2" applyFont="1" applyFill="1" applyBorder="1" applyAlignment="1">
      <alignment horizontal="center" vertical="center" wrapText="1"/>
    </xf>
    <xf numFmtId="0" fontId="23" fillId="0" borderId="3" xfId="2" applyFont="1" applyFill="1" applyBorder="1" applyAlignment="1">
      <alignment horizontal="center" vertical="center" wrapText="1"/>
    </xf>
    <xf numFmtId="0" fontId="23" fillId="0" borderId="6" xfId="2" applyFont="1" applyFill="1" applyBorder="1" applyAlignment="1">
      <alignment horizontal="center" vertical="center" wrapText="1"/>
    </xf>
    <xf numFmtId="9" fontId="2" fillId="3" borderId="5" xfId="2" applyNumberFormat="1" applyFont="1" applyFill="1" applyBorder="1" applyAlignment="1">
      <alignment horizontal="center" vertical="center"/>
    </xf>
    <xf numFmtId="0" fontId="2" fillId="3" borderId="5" xfId="2" applyFont="1" applyFill="1" applyBorder="1" applyAlignment="1">
      <alignment horizontal="center" vertical="center"/>
    </xf>
    <xf numFmtId="0" fontId="23" fillId="3" borderId="5" xfId="2" applyFont="1" applyFill="1" applyBorder="1" applyAlignment="1">
      <alignment horizontal="center" vertical="center" wrapText="1"/>
    </xf>
    <xf numFmtId="10" fontId="2" fillId="3" borderId="5" xfId="2" applyNumberFormat="1" applyFont="1" applyFill="1" applyBorder="1" applyAlignment="1">
      <alignment horizontal="center" vertical="center"/>
    </xf>
    <xf numFmtId="0" fontId="2" fillId="3" borderId="50" xfId="2" applyFont="1" applyFill="1" applyBorder="1" applyAlignment="1">
      <alignment horizontal="center" vertical="center" wrapText="1"/>
    </xf>
    <xf numFmtId="0" fontId="2" fillId="3" borderId="49" xfId="2" applyFont="1" applyFill="1" applyBorder="1" applyAlignment="1">
      <alignment horizontal="center" vertical="center"/>
    </xf>
    <xf numFmtId="0" fontId="2" fillId="3" borderId="51" xfId="2" applyFont="1" applyFill="1" applyBorder="1" applyAlignment="1">
      <alignment horizontal="center" vertical="center"/>
    </xf>
    <xf numFmtId="0" fontId="21" fillId="3" borderId="50" xfId="2" applyFont="1" applyFill="1" applyBorder="1" applyAlignment="1">
      <alignment horizontal="center" vertical="center" wrapText="1"/>
    </xf>
    <xf numFmtId="0" fontId="21" fillId="3" borderId="49" xfId="2" applyFont="1" applyFill="1" applyBorder="1" applyAlignment="1">
      <alignment horizontal="center" vertical="center"/>
    </xf>
    <xf numFmtId="0" fontId="21" fillId="3" borderId="51" xfId="2" applyFont="1" applyFill="1" applyBorder="1" applyAlignment="1">
      <alignment horizontal="center" vertical="center"/>
    </xf>
    <xf numFmtId="10" fontId="2" fillId="0" borderId="5" xfId="2" applyNumberFormat="1" applyFont="1" applyFill="1" applyBorder="1" applyAlignment="1">
      <alignment horizontal="center" vertical="center"/>
    </xf>
    <xf numFmtId="9" fontId="2" fillId="3" borderId="8" xfId="2" applyNumberFormat="1" applyFont="1" applyFill="1" applyBorder="1" applyAlignment="1">
      <alignment horizontal="center" vertical="center"/>
    </xf>
    <xf numFmtId="0" fontId="2" fillId="3" borderId="8" xfId="2" applyFont="1" applyFill="1" applyBorder="1" applyAlignment="1">
      <alignment horizontal="center" vertical="center"/>
    </xf>
    <xf numFmtId="0" fontId="2" fillId="3" borderId="49" xfId="2" applyFont="1" applyFill="1" applyBorder="1" applyAlignment="1">
      <alignment horizontal="center" vertical="center" wrapText="1"/>
    </xf>
    <xf numFmtId="0" fontId="2" fillId="3" borderId="43" xfId="2" applyFont="1" applyFill="1" applyBorder="1" applyAlignment="1">
      <alignment horizontal="center" vertical="center" wrapText="1"/>
    </xf>
    <xf numFmtId="15" fontId="6" fillId="0" borderId="14" xfId="2" applyNumberFormat="1" applyFont="1" applyFill="1" applyBorder="1" applyAlignment="1">
      <alignment horizontal="center" vertical="center" wrapText="1"/>
    </xf>
    <xf numFmtId="15" fontId="6" fillId="0" borderId="15" xfId="2" applyNumberFormat="1" applyFont="1" applyFill="1" applyBorder="1" applyAlignment="1">
      <alignment horizontal="center" vertical="center" wrapText="1"/>
    </xf>
    <xf numFmtId="15" fontId="6" fillId="0" borderId="16" xfId="2" applyNumberFormat="1" applyFont="1" applyFill="1" applyBorder="1" applyAlignment="1">
      <alignment horizontal="center" vertical="center" wrapText="1"/>
    </xf>
    <xf numFmtId="15" fontId="6" fillId="0" borderId="18" xfId="2" applyNumberFormat="1" applyFont="1" applyFill="1" applyBorder="1" applyAlignment="1">
      <alignment horizontal="center" vertical="center" wrapText="1"/>
    </xf>
    <xf numFmtId="15" fontId="6" fillId="0" borderId="19" xfId="2" applyNumberFormat="1" applyFont="1" applyFill="1" applyBorder="1" applyAlignment="1">
      <alignment horizontal="center" vertical="center" wrapText="1"/>
    </xf>
    <xf numFmtId="15" fontId="6" fillId="0" borderId="20" xfId="2" applyNumberFormat="1" applyFont="1" applyFill="1" applyBorder="1" applyAlignment="1">
      <alignment horizontal="center" vertical="center" wrapText="1"/>
    </xf>
    <xf numFmtId="10" fontId="6" fillId="0" borderId="7" xfId="2" applyNumberFormat="1" applyFont="1" applyFill="1" applyBorder="1" applyAlignment="1">
      <alignment horizontal="center"/>
    </xf>
    <xf numFmtId="10" fontId="6" fillId="0" borderId="8" xfId="2" applyNumberFormat="1" applyFont="1" applyFill="1" applyBorder="1" applyAlignment="1">
      <alignment horizontal="center"/>
    </xf>
    <xf numFmtId="0" fontId="6" fillId="3" borderId="41" xfId="4" applyNumberFormat="1" applyFont="1" applyFill="1" applyBorder="1" applyAlignment="1">
      <alignment horizontal="center" vertical="center" wrapText="1"/>
    </xf>
    <xf numFmtId="0" fontId="6" fillId="3" borderId="38" xfId="4" applyNumberFormat="1" applyFont="1" applyFill="1" applyBorder="1" applyAlignment="1">
      <alignment horizontal="center" vertical="center" wrapText="1"/>
    </xf>
    <xf numFmtId="0" fontId="6" fillId="3" borderId="39" xfId="4" applyNumberFormat="1" applyFont="1" applyFill="1" applyBorder="1" applyAlignment="1">
      <alignment horizontal="center" vertical="center" wrapText="1"/>
    </xf>
    <xf numFmtId="0" fontId="6" fillId="0" borderId="47" xfId="0" applyFont="1" applyFill="1" applyBorder="1"/>
    <xf numFmtId="9" fontId="2" fillId="3" borderId="5" xfId="1" applyFont="1" applyFill="1" applyBorder="1" applyAlignment="1">
      <alignment horizontal="center" vertical="center"/>
    </xf>
    <xf numFmtId="0" fontId="2" fillId="3" borderId="5" xfId="2" applyFont="1" applyFill="1" applyBorder="1" applyAlignment="1">
      <alignment horizontal="center" vertical="center" wrapText="1"/>
    </xf>
    <xf numFmtId="164" fontId="6" fillId="3" borderId="57" xfId="0" applyNumberFormat="1" applyFont="1" applyFill="1" applyBorder="1" applyAlignment="1">
      <alignment horizontal="center" vertical="center" wrapText="1"/>
    </xf>
    <xf numFmtId="0" fontId="6" fillId="3" borderId="38" xfId="0" applyFont="1" applyFill="1" applyBorder="1"/>
    <xf numFmtId="0" fontId="6" fillId="3" borderId="39" xfId="0" applyFont="1" applyFill="1" applyBorder="1"/>
    <xf numFmtId="0" fontId="5" fillId="3" borderId="43" xfId="4" applyNumberFormat="1" applyFont="1" applyFill="1" applyBorder="1" applyAlignment="1">
      <alignment horizontal="center" vertical="center" wrapText="1"/>
    </xf>
    <xf numFmtId="0" fontId="5" fillId="3" borderId="5" xfId="4" applyNumberFormat="1" applyFont="1" applyFill="1" applyBorder="1" applyAlignment="1">
      <alignment horizontal="center" vertical="center" wrapText="1"/>
    </xf>
    <xf numFmtId="0" fontId="5" fillId="3" borderId="6" xfId="4" applyNumberFormat="1" applyFont="1" applyFill="1" applyBorder="1" applyAlignment="1">
      <alignment horizontal="center" vertical="center" wrapText="1"/>
    </xf>
    <xf numFmtId="0" fontId="23" fillId="0" borderId="69" xfId="2" applyFont="1" applyFill="1" applyBorder="1" applyAlignment="1">
      <alignment horizontal="center" vertical="center" wrapText="1"/>
    </xf>
    <xf numFmtId="0" fontId="23" fillId="0" borderId="68" xfId="2" applyFont="1" applyFill="1" applyBorder="1" applyAlignment="1">
      <alignment horizontal="center" vertical="center" wrapText="1"/>
    </xf>
    <xf numFmtId="0" fontId="23" fillId="0" borderId="4" xfId="2" applyFont="1" applyFill="1" applyBorder="1" applyAlignment="1">
      <alignment horizontal="center" vertical="center"/>
    </xf>
    <xf numFmtId="0" fontId="23" fillId="0" borderId="5" xfId="2" applyFont="1" applyFill="1" applyBorder="1" applyAlignment="1">
      <alignment horizontal="center" vertical="center"/>
    </xf>
    <xf numFmtId="0" fontId="2" fillId="3" borderId="43" xfId="2" applyFont="1" applyFill="1" applyBorder="1" applyAlignment="1">
      <alignment horizontal="center" vertical="center"/>
    </xf>
    <xf numFmtId="0" fontId="2" fillId="3" borderId="50" xfId="2" applyFont="1" applyFill="1" applyBorder="1" applyAlignment="1">
      <alignment horizontal="center" wrapText="1"/>
    </xf>
    <xf numFmtId="0" fontId="2" fillId="3" borderId="49" xfId="2" applyFont="1" applyFill="1" applyBorder="1" applyAlignment="1">
      <alignment horizontal="center"/>
    </xf>
    <xf numFmtId="0" fontId="2" fillId="3" borderId="51" xfId="2" applyFont="1" applyFill="1" applyBorder="1" applyAlignment="1">
      <alignment horizontal="center"/>
    </xf>
    <xf numFmtId="0" fontId="2" fillId="0" borderId="51" xfId="2" applyFont="1" applyFill="1" applyBorder="1" applyAlignment="1">
      <alignment horizontal="center" vertical="center" wrapText="1"/>
    </xf>
    <xf numFmtId="9" fontId="6" fillId="0" borderId="9" xfId="2" applyNumberFormat="1" applyFont="1" applyFill="1" applyBorder="1" applyAlignment="1">
      <alignment horizontal="center"/>
    </xf>
    <xf numFmtId="0" fontId="2" fillId="0" borderId="53" xfId="2" applyFont="1" applyFill="1" applyBorder="1" applyAlignment="1">
      <alignment horizontal="center" wrapText="1"/>
    </xf>
    <xf numFmtId="0" fontId="2" fillId="0" borderId="25" xfId="2" applyFont="1" applyFill="1" applyBorder="1" applyAlignment="1">
      <alignment horizontal="center" wrapText="1"/>
    </xf>
    <xf numFmtId="0" fontId="2" fillId="0" borderId="26" xfId="2" applyFont="1" applyFill="1" applyBorder="1" applyAlignment="1">
      <alignment horizontal="center" wrapText="1"/>
    </xf>
    <xf numFmtId="0" fontId="2" fillId="0" borderId="2" xfId="2" applyFont="1" applyFill="1" applyBorder="1" applyAlignment="1">
      <alignment horizontal="center" wrapText="1"/>
    </xf>
    <xf numFmtId="0" fontId="6" fillId="0" borderId="38" xfId="0" applyFont="1" applyFill="1" applyBorder="1" applyAlignment="1">
      <alignment vertical="center"/>
    </xf>
    <xf numFmtId="0" fontId="6" fillId="0" borderId="39" xfId="0" applyFont="1" applyFill="1" applyBorder="1" applyAlignment="1">
      <alignment vertical="center"/>
    </xf>
    <xf numFmtId="0" fontId="2" fillId="3" borderId="50" xfId="2" applyFont="1" applyFill="1" applyBorder="1" applyAlignment="1">
      <alignment horizontal="center" vertical="center"/>
    </xf>
    <xf numFmtId="10" fontId="6" fillId="0" borderId="21" xfId="3" applyNumberFormat="1" applyFont="1" applyFill="1" applyBorder="1" applyAlignment="1">
      <alignment horizontal="center" vertical="center" wrapText="1"/>
    </xf>
    <xf numFmtId="10" fontId="2" fillId="0" borderId="2" xfId="2" applyNumberFormat="1" applyFont="1" applyFill="1" applyBorder="1" applyAlignment="1">
      <alignment horizontal="center" vertical="center"/>
    </xf>
    <xf numFmtId="0" fontId="23" fillId="0" borderId="53" xfId="2" applyFont="1" applyFill="1" applyBorder="1" applyAlignment="1">
      <alignment horizontal="center" vertical="center" wrapText="1"/>
    </xf>
    <xf numFmtId="0" fontId="23" fillId="0" borderId="25" xfId="2" applyFont="1" applyFill="1" applyBorder="1" applyAlignment="1">
      <alignment horizontal="center" vertical="center" wrapText="1"/>
    </xf>
    <xf numFmtId="0" fontId="23" fillId="0" borderId="37" xfId="2" applyFont="1" applyFill="1" applyBorder="1" applyAlignment="1">
      <alignment horizontal="center" vertical="center" wrapText="1"/>
    </xf>
    <xf numFmtId="0" fontId="23" fillId="0" borderId="49" xfId="2" applyFont="1" applyFill="1" applyBorder="1" applyAlignment="1">
      <alignment horizontal="center" vertical="center"/>
    </xf>
    <xf numFmtId="0" fontId="23" fillId="0" borderId="51" xfId="2" applyFont="1" applyFill="1" applyBorder="1" applyAlignment="1">
      <alignment horizontal="center" vertical="center"/>
    </xf>
    <xf numFmtId="173" fontId="2" fillId="0" borderId="5" xfId="2" applyNumberFormat="1" applyFont="1" applyFill="1" applyBorder="1" applyAlignment="1">
      <alignment horizontal="center" vertical="center"/>
    </xf>
    <xf numFmtId="0" fontId="23" fillId="0" borderId="50" xfId="2" applyFont="1" applyFill="1" applyBorder="1" applyAlignment="1">
      <alignment horizontal="center" wrapText="1"/>
    </xf>
    <xf numFmtId="0" fontId="23" fillId="0" borderId="49" xfId="2" applyFont="1" applyFill="1" applyBorder="1" applyAlignment="1">
      <alignment horizontal="center" wrapText="1"/>
    </xf>
    <xf numFmtId="0" fontId="23" fillId="0" borderId="51" xfId="2" applyFont="1" applyFill="1" applyBorder="1" applyAlignment="1">
      <alignment horizontal="center" wrapText="1"/>
    </xf>
    <xf numFmtId="0" fontId="23" fillId="3" borderId="50" xfId="2" applyFont="1" applyFill="1" applyBorder="1" applyAlignment="1">
      <alignment horizontal="center" vertical="center" wrapText="1"/>
    </xf>
    <xf numFmtId="0" fontId="23" fillId="3" borderId="49" xfId="2" applyFont="1" applyFill="1" applyBorder="1" applyAlignment="1">
      <alignment horizontal="center" vertical="center" wrapText="1"/>
    </xf>
    <xf numFmtId="0" fontId="23" fillId="3" borderId="43" xfId="2" applyFont="1" applyFill="1" applyBorder="1" applyAlignment="1">
      <alignment horizontal="center" vertical="center" wrapText="1"/>
    </xf>
    <xf numFmtId="0" fontId="23" fillId="3" borderId="50" xfId="2" applyFont="1" applyFill="1" applyBorder="1" applyAlignment="1">
      <alignment horizontal="center" vertical="center"/>
    </xf>
    <xf numFmtId="0" fontId="23" fillId="3" borderId="49" xfId="2" applyFont="1" applyFill="1" applyBorder="1" applyAlignment="1">
      <alignment horizontal="center" vertical="center"/>
    </xf>
    <xf numFmtId="0" fontId="23" fillId="3" borderId="51" xfId="2" applyFont="1" applyFill="1" applyBorder="1" applyAlignment="1">
      <alignment horizontal="center" vertical="center"/>
    </xf>
    <xf numFmtId="0" fontId="2" fillId="3" borderId="50" xfId="2" applyFont="1" applyFill="1" applyBorder="1" applyAlignment="1">
      <alignment horizontal="center"/>
    </xf>
    <xf numFmtId="0" fontId="2" fillId="0" borderId="7" xfId="2" applyFont="1" applyFill="1" applyBorder="1" applyAlignment="1">
      <alignment horizontal="center" vertical="center"/>
    </xf>
    <xf numFmtId="10" fontId="2" fillId="0" borderId="8" xfId="2" applyNumberFormat="1" applyFont="1" applyFill="1" applyBorder="1" applyAlignment="1">
      <alignment horizontal="center" vertical="center"/>
    </xf>
    <xf numFmtId="0" fontId="2" fillId="3" borderId="52" xfId="2" applyFont="1" applyFill="1" applyBorder="1" applyAlignment="1">
      <alignment horizontal="center" vertical="center" wrapText="1"/>
    </xf>
    <xf numFmtId="0" fontId="2" fillId="3" borderId="28" xfId="2" applyFont="1" applyFill="1" applyBorder="1" applyAlignment="1">
      <alignment horizontal="center" vertical="center" wrapText="1"/>
    </xf>
    <xf numFmtId="0" fontId="2" fillId="3" borderId="34" xfId="2" applyFont="1" applyFill="1" applyBorder="1" applyAlignment="1">
      <alignment horizontal="center" vertical="center" wrapText="1"/>
    </xf>
    <xf numFmtId="0" fontId="2" fillId="3" borderId="52" xfId="2" applyFont="1" applyFill="1" applyBorder="1" applyAlignment="1">
      <alignment horizontal="center" vertical="center"/>
    </xf>
    <xf numFmtId="0" fontId="2" fillId="3" borderId="28" xfId="2" applyFont="1" applyFill="1" applyBorder="1" applyAlignment="1">
      <alignment horizontal="center" vertical="center"/>
    </xf>
    <xf numFmtId="0" fontId="2" fillId="3" borderId="29" xfId="2" applyFont="1" applyFill="1" applyBorder="1" applyAlignment="1">
      <alignment horizontal="center" vertical="center"/>
    </xf>
    <xf numFmtId="0" fontId="2" fillId="3" borderId="53" xfId="2" applyFont="1" applyFill="1" applyBorder="1" applyAlignment="1">
      <alignment horizontal="center" vertical="center" wrapText="1"/>
    </xf>
    <xf numFmtId="0" fontId="2" fillId="3" borderId="25" xfId="2" applyFont="1" applyFill="1" applyBorder="1" applyAlignment="1">
      <alignment horizontal="center" vertical="center" wrapText="1"/>
    </xf>
    <xf numFmtId="0" fontId="2" fillId="3" borderId="37" xfId="2" applyFont="1" applyFill="1" applyBorder="1" applyAlignment="1">
      <alignment horizontal="center" vertical="center" wrapText="1"/>
    </xf>
    <xf numFmtId="0" fontId="2" fillId="3" borderId="26" xfId="2" applyFont="1" applyFill="1" applyBorder="1" applyAlignment="1">
      <alignment horizontal="center" vertical="center" wrapText="1"/>
    </xf>
    <xf numFmtId="0" fontId="2" fillId="0" borderId="53" xfId="2" applyFont="1" applyFill="1" applyBorder="1" applyAlignment="1">
      <alignment horizontal="center" vertical="center"/>
    </xf>
    <xf numFmtId="0" fontId="2" fillId="0" borderId="25" xfId="2" applyFont="1" applyFill="1" applyBorder="1" applyAlignment="1">
      <alignment horizontal="center" vertical="center"/>
    </xf>
    <xf numFmtId="0" fontId="2" fillId="0" borderId="37" xfId="2" applyFont="1" applyFill="1" applyBorder="1" applyAlignment="1">
      <alignment horizontal="center" vertical="center"/>
    </xf>
    <xf numFmtId="0" fontId="2" fillId="3" borderId="2" xfId="2" applyFont="1" applyFill="1" applyBorder="1" applyAlignment="1">
      <alignment horizontal="center" vertical="center"/>
    </xf>
    <xf numFmtId="0" fontId="4" fillId="2" borderId="65" xfId="2" applyFont="1" applyFill="1" applyBorder="1" applyAlignment="1">
      <alignment horizontal="center" vertical="center" wrapText="1"/>
    </xf>
    <xf numFmtId="1" fontId="6" fillId="0" borderId="21" xfId="1" applyNumberFormat="1" applyFont="1" applyFill="1" applyBorder="1" applyAlignment="1">
      <alignment horizontal="center" vertical="center" wrapText="1"/>
    </xf>
    <xf numFmtId="1" fontId="6" fillId="0" borderId="23" xfId="1" applyNumberFormat="1" applyFont="1" applyFill="1" applyBorder="1" applyAlignment="1">
      <alignment horizontal="center" vertical="center" wrapText="1"/>
    </xf>
    <xf numFmtId="1" fontId="6" fillId="0" borderId="7" xfId="1" applyNumberFormat="1" applyFont="1" applyFill="1" applyBorder="1" applyAlignment="1">
      <alignment horizontal="center"/>
    </xf>
    <xf numFmtId="1" fontId="6" fillId="0" borderId="8" xfId="1" applyNumberFormat="1" applyFont="1" applyFill="1" applyBorder="1" applyAlignment="1">
      <alignment horizontal="center"/>
    </xf>
    <xf numFmtId="1" fontId="6" fillId="0" borderId="9" xfId="1" applyNumberFormat="1" applyFont="1" applyFill="1" applyBorder="1" applyAlignment="1">
      <alignment horizontal="center"/>
    </xf>
    <xf numFmtId="0" fontId="2" fillId="3" borderId="5" xfId="2" applyNumberFormat="1" applyFont="1" applyFill="1" applyBorder="1" applyAlignment="1">
      <alignment horizontal="center" vertical="center"/>
    </xf>
    <xf numFmtId="0" fontId="6" fillId="0" borderId="47" xfId="0" applyFont="1" applyFill="1" applyBorder="1" applyAlignment="1">
      <alignment vertical="center"/>
    </xf>
    <xf numFmtId="0" fontId="6" fillId="0" borderId="43" xfId="4" applyNumberFormat="1" applyFont="1" applyFill="1" applyBorder="1" applyAlignment="1">
      <alignment horizontal="center" wrapText="1"/>
    </xf>
    <xf numFmtId="0" fontId="6" fillId="0" borderId="5" xfId="4" applyNumberFormat="1" applyFont="1" applyFill="1" applyBorder="1" applyAlignment="1">
      <alignment horizontal="center" wrapText="1"/>
    </xf>
    <xf numFmtId="0" fontId="6" fillId="0" borderId="6" xfId="4" applyNumberFormat="1" applyFont="1" applyFill="1" applyBorder="1" applyAlignment="1">
      <alignment horizontal="center" wrapText="1"/>
    </xf>
    <xf numFmtId="0" fontId="23" fillId="3" borderId="5" xfId="2" applyFont="1" applyFill="1" applyBorder="1" applyAlignment="1">
      <alignment horizontal="center" wrapText="1"/>
    </xf>
    <xf numFmtId="10" fontId="2" fillId="3" borderId="8" xfId="2" applyNumberFormat="1" applyFont="1" applyFill="1" applyBorder="1" applyAlignment="1">
      <alignment horizontal="center" vertical="center"/>
    </xf>
    <xf numFmtId="0" fontId="2" fillId="3" borderId="51" xfId="2" applyFont="1" applyFill="1" applyBorder="1" applyAlignment="1">
      <alignment horizontal="center" vertical="center" wrapText="1"/>
    </xf>
    <xf numFmtId="9" fontId="6" fillId="0" borderId="14" xfId="3" applyNumberFormat="1" applyFont="1" applyFill="1" applyBorder="1" applyAlignment="1">
      <alignment horizontal="center" vertical="center" wrapText="1"/>
    </xf>
    <xf numFmtId="9" fontId="6" fillId="0" borderId="15" xfId="3" applyNumberFormat="1" applyFont="1" applyFill="1" applyBorder="1" applyAlignment="1">
      <alignment horizontal="center" vertical="center" wrapText="1"/>
    </xf>
    <xf numFmtId="9" fontId="6" fillId="0" borderId="16" xfId="3" applyNumberFormat="1" applyFont="1" applyFill="1" applyBorder="1" applyAlignment="1">
      <alignment horizontal="center" vertical="center" wrapText="1"/>
    </xf>
    <xf numFmtId="9" fontId="6" fillId="0" borderId="18" xfId="3" applyNumberFormat="1" applyFont="1" applyFill="1" applyBorder="1" applyAlignment="1">
      <alignment horizontal="center" vertical="center" wrapText="1"/>
    </xf>
    <xf numFmtId="9" fontId="6" fillId="0" borderId="19" xfId="3" applyNumberFormat="1" applyFont="1" applyFill="1" applyBorder="1" applyAlignment="1">
      <alignment horizontal="center" vertical="center" wrapText="1"/>
    </xf>
    <xf numFmtId="9" fontId="6" fillId="0" borderId="20" xfId="3" applyNumberFormat="1" applyFont="1" applyFill="1" applyBorder="1" applyAlignment="1">
      <alignment horizontal="center" vertical="center" wrapText="1"/>
    </xf>
    <xf numFmtId="49" fontId="6" fillId="3" borderId="14" xfId="2" applyNumberFormat="1" applyFont="1" applyFill="1" applyBorder="1" applyAlignment="1">
      <alignment horizontal="center" vertical="center" wrapText="1"/>
    </xf>
    <xf numFmtId="49" fontId="6" fillId="3" borderId="15" xfId="2" applyNumberFormat="1" applyFont="1" applyFill="1" applyBorder="1" applyAlignment="1">
      <alignment horizontal="center" vertical="center" wrapText="1"/>
    </xf>
    <xf numFmtId="49" fontId="6" fillId="3" borderId="16" xfId="2" applyNumberFormat="1" applyFont="1" applyFill="1" applyBorder="1" applyAlignment="1">
      <alignment horizontal="center" vertical="center" wrapText="1"/>
    </xf>
    <xf numFmtId="49" fontId="6" fillId="3" borderId="18" xfId="2" applyNumberFormat="1" applyFont="1" applyFill="1" applyBorder="1" applyAlignment="1">
      <alignment horizontal="center" vertical="center" wrapText="1"/>
    </xf>
    <xf numFmtId="49" fontId="6" fillId="3" borderId="19" xfId="2" applyNumberFormat="1" applyFont="1" applyFill="1" applyBorder="1" applyAlignment="1">
      <alignment horizontal="center" vertical="center" wrapText="1"/>
    </xf>
    <xf numFmtId="49" fontId="6" fillId="3" borderId="20" xfId="2" applyNumberFormat="1" applyFont="1" applyFill="1" applyBorder="1" applyAlignment="1">
      <alignment horizontal="center" vertical="center" wrapText="1"/>
    </xf>
    <xf numFmtId="0" fontId="6" fillId="3" borderId="27" xfId="2" applyFont="1" applyFill="1" applyBorder="1" applyAlignment="1">
      <alignment horizontal="center" vertical="center"/>
    </xf>
    <xf numFmtId="0" fontId="6" fillId="3" borderId="28" xfId="2" applyFont="1" applyFill="1" applyBorder="1" applyAlignment="1">
      <alignment horizontal="center" vertical="center"/>
    </xf>
    <xf numFmtId="0" fontId="6" fillId="3" borderId="29" xfId="2" applyFont="1" applyFill="1" applyBorder="1" applyAlignment="1">
      <alignment horizontal="center" vertical="center"/>
    </xf>
    <xf numFmtId="0" fontId="5" fillId="0" borderId="33" xfId="3" applyFont="1" applyFill="1" applyBorder="1" applyAlignment="1">
      <alignment horizontal="center" vertical="center" wrapText="1"/>
    </xf>
    <xf numFmtId="0" fontId="5" fillId="0" borderId="31" xfId="3" applyFont="1" applyFill="1" applyBorder="1" applyAlignment="1">
      <alignment horizontal="center" vertical="center" wrapText="1"/>
    </xf>
    <xf numFmtId="0" fontId="5" fillId="0" borderId="32" xfId="3" applyFont="1" applyFill="1" applyBorder="1" applyAlignment="1">
      <alignment horizontal="center" vertical="center" wrapText="1"/>
    </xf>
    <xf numFmtId="0" fontId="6" fillId="3" borderId="38" xfId="0" applyFont="1" applyFill="1" applyBorder="1" applyAlignment="1"/>
    <xf numFmtId="0" fontId="6" fillId="3" borderId="39" xfId="0" applyFont="1" applyFill="1" applyBorder="1" applyAlignment="1"/>
    <xf numFmtId="0" fontId="6" fillId="3" borderId="7" xfId="2" applyFont="1" applyFill="1" applyBorder="1" applyAlignment="1">
      <alignment horizontal="center"/>
    </xf>
    <xf numFmtId="0" fontId="6" fillId="3" borderId="8" xfId="2" applyFont="1" applyFill="1" applyBorder="1" applyAlignment="1">
      <alignment horizontal="center"/>
    </xf>
    <xf numFmtId="9" fontId="2" fillId="0" borderId="5" xfId="2" applyNumberFormat="1" applyFont="1" applyFill="1" applyBorder="1" applyAlignment="1">
      <alignment horizontal="center"/>
    </xf>
    <xf numFmtId="0" fontId="5" fillId="0" borderId="50" xfId="2" applyFont="1" applyFill="1" applyBorder="1" applyAlignment="1">
      <alignment horizontal="center" vertical="center" wrapText="1"/>
    </xf>
    <xf numFmtId="0" fontId="5" fillId="0" borderId="49" xfId="2" applyFont="1" applyFill="1" applyBorder="1" applyAlignment="1">
      <alignment horizontal="center" vertical="center" wrapText="1"/>
    </xf>
    <xf numFmtId="0" fontId="5" fillId="0" borderId="43" xfId="2" applyFont="1" applyFill="1" applyBorder="1" applyAlignment="1">
      <alignment horizontal="center" vertical="center" wrapText="1"/>
    </xf>
    <xf numFmtId="0" fontId="5" fillId="0" borderId="51" xfId="2" applyFont="1" applyFill="1" applyBorder="1" applyAlignment="1">
      <alignment horizontal="center" vertical="center" wrapText="1"/>
    </xf>
    <xf numFmtId="0" fontId="5" fillId="0" borderId="53" xfId="2" applyFont="1" applyFill="1" applyBorder="1" applyAlignment="1">
      <alignment horizontal="center" vertical="center" wrapText="1"/>
    </xf>
    <xf numFmtId="0" fontId="5" fillId="0" borderId="25" xfId="2" applyFont="1" applyFill="1" applyBorder="1" applyAlignment="1">
      <alignment horizontal="center" vertical="center" wrapText="1"/>
    </xf>
    <xf numFmtId="0" fontId="5" fillId="0" borderId="37" xfId="2" applyFont="1" applyFill="1" applyBorder="1" applyAlignment="1">
      <alignment horizontal="center" vertical="center" wrapText="1"/>
    </xf>
    <xf numFmtId="0" fontId="5" fillId="0" borderId="26" xfId="2" applyFont="1" applyFill="1" applyBorder="1" applyAlignment="1">
      <alignment horizontal="center" vertical="center" wrapText="1"/>
    </xf>
    <xf numFmtId="0" fontId="70" fillId="2" borderId="36" xfId="0" applyFont="1" applyFill="1" applyBorder="1" applyAlignment="1">
      <alignment horizontal="center" vertical="center" wrapText="1"/>
    </xf>
    <xf numFmtId="0" fontId="70" fillId="2" borderId="61" xfId="0" applyFont="1" applyFill="1" applyBorder="1" applyAlignment="1">
      <alignment horizontal="center" vertical="center" wrapText="1"/>
    </xf>
    <xf numFmtId="9" fontId="6" fillId="0" borderId="52" xfId="2" applyNumberFormat="1" applyFont="1" applyFill="1" applyBorder="1" applyAlignment="1">
      <alignment horizontal="center"/>
    </xf>
    <xf numFmtId="9" fontId="6" fillId="0" borderId="29" xfId="2" applyNumberFormat="1" applyFont="1" applyFill="1" applyBorder="1" applyAlignment="1">
      <alignment horizontal="center"/>
    </xf>
    <xf numFmtId="0" fontId="6" fillId="0" borderId="48" xfId="2" applyFont="1" applyFill="1" applyBorder="1" applyAlignment="1">
      <alignment horizontal="center"/>
    </xf>
    <xf numFmtId="0" fontId="6" fillId="0" borderId="49" xfId="2" applyFont="1" applyFill="1" applyBorder="1" applyAlignment="1">
      <alignment horizontal="center"/>
    </xf>
    <xf numFmtId="0" fontId="6" fillId="0" borderId="43" xfId="2" applyFont="1" applyFill="1" applyBorder="1" applyAlignment="1">
      <alignment horizontal="center"/>
    </xf>
    <xf numFmtId="0" fontId="6" fillId="0" borderId="50" xfId="2" applyFont="1" applyFill="1" applyBorder="1" applyAlignment="1">
      <alignment horizontal="center"/>
    </xf>
    <xf numFmtId="0" fontId="6" fillId="0" borderId="51" xfId="2" applyFont="1" applyFill="1" applyBorder="1" applyAlignment="1">
      <alignment horizontal="center"/>
    </xf>
    <xf numFmtId="9" fontId="6" fillId="0" borderId="27" xfId="2" applyNumberFormat="1" applyFont="1" applyFill="1" applyBorder="1" applyAlignment="1">
      <alignment horizontal="center"/>
    </xf>
    <xf numFmtId="9" fontId="6" fillId="0" borderId="28" xfId="2" applyNumberFormat="1" applyFont="1" applyFill="1" applyBorder="1" applyAlignment="1">
      <alignment horizontal="center"/>
    </xf>
    <xf numFmtId="9" fontId="6" fillId="0" borderId="34" xfId="2" applyNumberFormat="1" applyFont="1" applyFill="1" applyBorder="1" applyAlignment="1">
      <alignment horizontal="center"/>
    </xf>
    <xf numFmtId="0" fontId="16" fillId="3" borderId="22" xfId="3" applyFont="1" applyFill="1" applyBorder="1" applyAlignment="1">
      <alignment horizontal="center" vertical="center" wrapText="1"/>
    </xf>
    <xf numFmtId="0" fontId="16" fillId="3" borderId="23" xfId="3" applyFont="1" applyFill="1" applyBorder="1" applyAlignment="1">
      <alignment horizontal="center" vertical="center" wrapText="1"/>
    </xf>
    <xf numFmtId="174" fontId="2" fillId="0" borderId="2" xfId="2" applyNumberFormat="1" applyFont="1" applyFill="1" applyBorder="1" applyAlignment="1">
      <alignment horizontal="center" vertical="center"/>
    </xf>
    <xf numFmtId="0" fontId="5" fillId="0" borderId="53" xfId="2" applyFont="1" applyFill="1" applyBorder="1" applyAlignment="1">
      <alignment horizontal="center" wrapText="1"/>
    </xf>
    <xf numFmtId="0" fontId="5" fillId="0" borderId="25" xfId="2" applyFont="1" applyFill="1" applyBorder="1" applyAlignment="1">
      <alignment horizontal="center" wrapText="1"/>
    </xf>
    <xf numFmtId="0" fontId="5" fillId="0" borderId="26" xfId="2" applyFont="1" applyFill="1" applyBorder="1" applyAlignment="1">
      <alignment horizontal="center" wrapText="1"/>
    </xf>
    <xf numFmtId="174" fontId="2" fillId="0" borderId="5" xfId="2" applyNumberFormat="1" applyFont="1" applyFill="1" applyBorder="1" applyAlignment="1">
      <alignment horizontal="center" vertical="center"/>
    </xf>
    <xf numFmtId="2" fontId="6" fillId="0" borderId="8" xfId="2" applyNumberFormat="1" applyFont="1" applyFill="1" applyBorder="1" applyAlignment="1">
      <alignment horizontal="center"/>
    </xf>
    <xf numFmtId="2" fontId="6" fillId="0" borderId="7" xfId="1" applyNumberFormat="1" applyFont="1" applyFill="1" applyBorder="1" applyAlignment="1">
      <alignment horizontal="center"/>
    </xf>
    <xf numFmtId="2" fontId="6" fillId="0" borderId="8" xfId="1" applyNumberFormat="1" applyFont="1" applyFill="1" applyBorder="1" applyAlignment="1">
      <alignment horizontal="center"/>
    </xf>
    <xf numFmtId="164" fontId="6" fillId="0" borderId="7" xfId="0" applyNumberFormat="1" applyFont="1" applyFill="1" applyBorder="1" applyAlignment="1">
      <alignment horizontal="center" vertical="center" wrapText="1"/>
    </xf>
    <xf numFmtId="0" fontId="6" fillId="0" borderId="8" xfId="0" applyFont="1" applyFill="1" applyBorder="1" applyAlignment="1"/>
    <xf numFmtId="2" fontId="6" fillId="0" borderId="48" xfId="1" applyNumberFormat="1" applyFont="1" applyFill="1" applyBorder="1" applyAlignment="1">
      <alignment horizontal="center" vertical="center" wrapText="1"/>
    </xf>
    <xf numFmtId="2" fontId="6" fillId="0" borderId="49" xfId="1" applyNumberFormat="1" applyFont="1" applyFill="1" applyBorder="1" applyAlignment="1">
      <alignment horizontal="center" vertical="center" wrapText="1"/>
    </xf>
    <xf numFmtId="164" fontId="6" fillId="0" borderId="4" xfId="0" applyNumberFormat="1" applyFont="1" applyFill="1" applyBorder="1" applyAlignment="1">
      <alignment horizontal="center" vertical="center" wrapText="1"/>
    </xf>
    <xf numFmtId="0" fontId="6" fillId="0" borderId="5" xfId="0" applyFont="1" applyFill="1" applyBorder="1" applyAlignment="1"/>
    <xf numFmtId="2" fontId="6" fillId="0" borderId="51" xfId="1" applyNumberFormat="1" applyFont="1" applyFill="1" applyBorder="1" applyAlignment="1">
      <alignment horizontal="center" vertical="center" wrapText="1"/>
    </xf>
    <xf numFmtId="2" fontId="6" fillId="0" borderId="24" xfId="1" applyNumberFormat="1" applyFont="1" applyFill="1" applyBorder="1" applyAlignment="1">
      <alignment horizontal="center" vertical="center" wrapText="1"/>
    </xf>
    <xf numFmtId="2" fontId="6" fillId="0" borderId="25" xfId="1" applyNumberFormat="1" applyFont="1" applyFill="1" applyBorder="1" applyAlignment="1">
      <alignment horizontal="center" vertical="center" wrapText="1"/>
    </xf>
    <xf numFmtId="2" fontId="6" fillId="0" borderId="26" xfId="1" applyNumberFormat="1"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61" xfId="0" applyFont="1" applyFill="1" applyBorder="1" applyAlignment="1">
      <alignment horizontal="center" vertical="center" wrapText="1"/>
    </xf>
    <xf numFmtId="2" fontId="6" fillId="0" borderId="52" xfId="2" applyNumberFormat="1" applyFont="1" applyFill="1" applyBorder="1" applyAlignment="1">
      <alignment horizontal="center"/>
    </xf>
    <xf numFmtId="2" fontId="6" fillId="0" borderId="29" xfId="2" applyNumberFormat="1" applyFont="1" applyFill="1" applyBorder="1" applyAlignment="1">
      <alignment horizontal="center"/>
    </xf>
    <xf numFmtId="2" fontId="6" fillId="0" borderId="27" xfId="2" applyNumberFormat="1" applyFont="1" applyFill="1" applyBorder="1" applyAlignment="1">
      <alignment horizontal="center"/>
    </xf>
    <xf numFmtId="2" fontId="6" fillId="0" borderId="28" xfId="2" applyNumberFormat="1" applyFont="1" applyFill="1" applyBorder="1" applyAlignment="1">
      <alignment horizontal="center"/>
    </xf>
    <xf numFmtId="2" fontId="6" fillId="0" borderId="34" xfId="2" applyNumberFormat="1" applyFont="1" applyFill="1" applyBorder="1" applyAlignment="1">
      <alignment horizontal="center"/>
    </xf>
    <xf numFmtId="0" fontId="21" fillId="3" borderId="57" xfId="2" applyFont="1" applyFill="1" applyBorder="1" applyAlignment="1">
      <alignment horizontal="center" vertical="center" wrapText="1"/>
    </xf>
    <xf numFmtId="0" fontId="21" fillId="3" borderId="38" xfId="2" applyFont="1" applyFill="1" applyBorder="1" applyAlignment="1">
      <alignment horizontal="center" vertical="center" wrapText="1"/>
    </xf>
    <xf numFmtId="0" fontId="21" fillId="3" borderId="47" xfId="2" applyFont="1" applyFill="1" applyBorder="1" applyAlignment="1">
      <alignment horizontal="center" vertical="center" wrapText="1"/>
    </xf>
    <xf numFmtId="9" fontId="21" fillId="3" borderId="128" xfId="2" applyNumberFormat="1" applyFont="1" applyFill="1" applyBorder="1" applyAlignment="1">
      <alignment horizontal="center" vertical="center"/>
    </xf>
    <xf numFmtId="0" fontId="21" fillId="3" borderId="85" xfId="2" applyFont="1" applyFill="1" applyBorder="1" applyAlignment="1">
      <alignment horizontal="center" vertical="center"/>
    </xf>
    <xf numFmtId="0" fontId="21" fillId="3" borderId="128" xfId="2" applyFont="1" applyFill="1" applyBorder="1" applyAlignment="1">
      <alignment horizontal="center" vertical="center"/>
    </xf>
    <xf numFmtId="0" fontId="21" fillId="3" borderId="128" xfId="2" applyFont="1" applyFill="1" applyBorder="1" applyAlignment="1">
      <alignment horizontal="center" vertical="center" wrapText="1"/>
    </xf>
    <xf numFmtId="0" fontId="21" fillId="0" borderId="128" xfId="2" applyFont="1" applyFill="1" applyBorder="1" applyAlignment="1">
      <alignment horizontal="center" vertical="center" wrapText="1"/>
    </xf>
    <xf numFmtId="0" fontId="21" fillId="0" borderId="85" xfId="2" applyFont="1" applyFill="1" applyBorder="1" applyAlignment="1">
      <alignment horizontal="center" vertical="center" wrapText="1"/>
    </xf>
    <xf numFmtId="0" fontId="21" fillId="0" borderId="128" xfId="2" applyFont="1" applyFill="1" applyBorder="1" applyAlignment="1">
      <alignment horizontal="center" vertical="center"/>
    </xf>
    <xf numFmtId="0" fontId="21" fillId="0" borderId="85" xfId="2" applyFont="1" applyFill="1" applyBorder="1" applyAlignment="1">
      <alignment horizontal="center" vertical="center"/>
    </xf>
    <xf numFmtId="9" fontId="21" fillId="0" borderId="128" xfId="2" applyNumberFormat="1" applyFont="1" applyFill="1" applyBorder="1" applyAlignment="1">
      <alignment horizontal="center" vertical="center"/>
    </xf>
    <xf numFmtId="0" fontId="21" fillId="0" borderId="86" xfId="2" applyFont="1" applyFill="1" applyBorder="1" applyAlignment="1">
      <alignment horizontal="center" vertical="center" wrapText="1"/>
    </xf>
    <xf numFmtId="0" fontId="12" fillId="3" borderId="43" xfId="4" applyNumberFormat="1" applyFont="1" applyFill="1" applyBorder="1" applyAlignment="1">
      <alignment horizontal="center" vertical="center" wrapText="1"/>
    </xf>
    <xf numFmtId="0" fontId="12" fillId="3" borderId="5" xfId="4" applyNumberFormat="1" applyFont="1" applyFill="1" applyBorder="1" applyAlignment="1">
      <alignment horizontal="center" vertical="center" wrapText="1"/>
    </xf>
    <xf numFmtId="0" fontId="12" fillId="3" borderId="6" xfId="4" applyNumberFormat="1" applyFont="1" applyFill="1" applyBorder="1" applyAlignment="1">
      <alignment horizontal="center" vertical="center" wrapText="1"/>
    </xf>
    <xf numFmtId="164" fontId="12" fillId="3" borderId="57" xfId="0" applyNumberFormat="1" applyFont="1" applyFill="1" applyBorder="1" applyAlignment="1">
      <alignment horizontal="center" vertical="center" wrapText="1"/>
    </xf>
    <xf numFmtId="0" fontId="12" fillId="3" borderId="38" xfId="0" applyFont="1" applyFill="1" applyBorder="1" applyAlignment="1"/>
    <xf numFmtId="0" fontId="12" fillId="3" borderId="39" xfId="0" applyFont="1" applyFill="1" applyBorder="1" applyAlignment="1"/>
    <xf numFmtId="0" fontId="36" fillId="0" borderId="33" xfId="3" applyFont="1" applyFill="1" applyBorder="1" applyAlignment="1">
      <alignment horizontal="center" vertical="center" wrapText="1"/>
    </xf>
    <xf numFmtId="0" fontId="36" fillId="0" borderId="31" xfId="3" applyFont="1" applyFill="1" applyBorder="1" applyAlignment="1">
      <alignment horizontal="center" vertical="center" wrapText="1"/>
    </xf>
    <xf numFmtId="0" fontId="36" fillId="0" borderId="32" xfId="3" applyFont="1" applyFill="1" applyBorder="1" applyAlignment="1">
      <alignment horizontal="center" vertical="center" wrapText="1"/>
    </xf>
    <xf numFmtId="0" fontId="2" fillId="0" borderId="0" xfId="2" applyFont="1" applyFill="1" applyAlignment="1">
      <alignment horizontal="center"/>
    </xf>
    <xf numFmtId="0" fontId="23" fillId="3" borderId="4" xfId="2" applyFont="1" applyFill="1" applyBorder="1" applyAlignment="1">
      <alignment horizontal="center" vertical="center" wrapText="1"/>
    </xf>
    <xf numFmtId="0" fontId="21" fillId="0" borderId="1" xfId="2" applyFont="1" applyFill="1" applyBorder="1" applyAlignment="1">
      <alignment horizontal="center" vertical="center" wrapText="1"/>
    </xf>
    <xf numFmtId="0" fontId="21" fillId="0" borderId="2" xfId="2" applyFont="1" applyFill="1" applyBorder="1" applyAlignment="1">
      <alignment horizontal="center" vertical="center" wrapText="1"/>
    </xf>
    <xf numFmtId="164" fontId="12" fillId="21" borderId="57" xfId="0" applyNumberFormat="1" applyFont="1" applyFill="1" applyBorder="1" applyAlignment="1">
      <alignment horizontal="center" vertical="center" wrapText="1"/>
    </xf>
    <xf numFmtId="0" fontId="12" fillId="21" borderId="38" xfId="0" applyFont="1" applyFill="1" applyBorder="1" applyAlignment="1"/>
    <xf numFmtId="0" fontId="12" fillId="21" borderId="39" xfId="0" applyFont="1" applyFill="1" applyBorder="1" applyAlignment="1"/>
    <xf numFmtId="0" fontId="5" fillId="3" borderId="24" xfId="4" applyNumberFormat="1" applyFont="1" applyFill="1" applyBorder="1" applyAlignment="1">
      <alignment horizontal="left" vertical="center" wrapText="1"/>
    </xf>
    <xf numFmtId="0" fontId="5" fillId="3" borderId="25" xfId="4" applyNumberFormat="1" applyFont="1" applyFill="1" applyBorder="1" applyAlignment="1">
      <alignment horizontal="left" vertical="center" wrapText="1"/>
    </xf>
    <xf numFmtId="0" fontId="5" fillId="3" borderId="37" xfId="4" applyNumberFormat="1" applyFont="1" applyFill="1" applyBorder="1" applyAlignment="1">
      <alignment horizontal="left" vertical="center" wrapText="1"/>
    </xf>
    <xf numFmtId="164" fontId="72" fillId="21" borderId="0" xfId="0" applyNumberFormat="1" applyFont="1" applyFill="1" applyBorder="1" applyAlignment="1">
      <alignment horizontal="center" vertical="center" wrapText="1"/>
    </xf>
    <xf numFmtId="0" fontId="72" fillId="21" borderId="0" xfId="0" applyFont="1" applyFill="1" applyBorder="1" applyAlignment="1"/>
    <xf numFmtId="0" fontId="5" fillId="0" borderId="43" xfId="4" applyNumberFormat="1" applyFont="1" applyFill="1" applyBorder="1" applyAlignment="1">
      <alignment horizontal="center" vertical="center" wrapText="1"/>
    </xf>
    <xf numFmtId="0" fontId="5" fillId="0" borderId="5" xfId="4" applyNumberFormat="1" applyFont="1" applyFill="1" applyBorder="1" applyAlignment="1">
      <alignment horizontal="center" vertical="center" wrapText="1"/>
    </xf>
    <xf numFmtId="0" fontId="5" fillId="0" borderId="6" xfId="4" applyNumberFormat="1" applyFont="1" applyFill="1" applyBorder="1" applyAlignment="1">
      <alignment horizontal="center" vertical="center" wrapText="1"/>
    </xf>
    <xf numFmtId="164" fontId="72" fillId="0" borderId="0" xfId="0" applyNumberFormat="1" applyFont="1" applyFill="1" applyBorder="1" applyAlignment="1">
      <alignment horizontal="center" vertical="center" wrapText="1"/>
    </xf>
    <xf numFmtId="0" fontId="72" fillId="0" borderId="0" xfId="0" applyFont="1" applyFill="1" applyBorder="1" applyAlignment="1"/>
    <xf numFmtId="164" fontId="72" fillId="3" borderId="0" xfId="0" applyNumberFormat="1" applyFont="1" applyFill="1" applyBorder="1" applyAlignment="1">
      <alignment horizontal="center" vertical="center" wrapText="1"/>
    </xf>
    <xf numFmtId="0" fontId="72" fillId="3" borderId="0" xfId="0" applyFont="1" applyFill="1" applyBorder="1" applyAlignment="1"/>
    <xf numFmtId="0" fontId="12" fillId="16" borderId="48" xfId="0" applyFont="1" applyFill="1" applyBorder="1" applyAlignment="1">
      <alignment horizontal="center" vertical="center" wrapText="1"/>
    </xf>
    <xf numFmtId="0" fontId="12" fillId="16" borderId="49" xfId="0" applyFont="1" applyFill="1" applyBorder="1" applyAlignment="1">
      <alignment horizontal="center" vertical="center" wrapText="1"/>
    </xf>
    <xf numFmtId="0" fontId="12" fillId="16" borderId="51" xfId="0" applyFont="1" applyFill="1" applyBorder="1" applyAlignment="1">
      <alignment horizontal="center" vertical="center" wrapText="1"/>
    </xf>
    <xf numFmtId="0" fontId="72" fillId="16" borderId="0" xfId="0" applyFont="1" applyFill="1" applyBorder="1" applyAlignment="1">
      <alignment horizontal="center" vertical="center" wrapText="1"/>
    </xf>
    <xf numFmtId="16" fontId="6" fillId="0" borderId="33" xfId="3" applyNumberFormat="1" applyFont="1" applyFill="1" applyBorder="1" applyAlignment="1">
      <alignment horizontal="center" vertical="center" wrapText="1"/>
    </xf>
    <xf numFmtId="0" fontId="6" fillId="0" borderId="21" xfId="3" applyNumberFormat="1" applyFont="1" applyFill="1" applyBorder="1" applyAlignment="1">
      <alignment horizontal="center" vertical="center" wrapText="1"/>
    </xf>
    <xf numFmtId="0" fontId="6" fillId="0" borderId="33" xfId="3" applyNumberFormat="1" applyFont="1" applyFill="1" applyBorder="1" applyAlignment="1">
      <alignment horizontal="center" vertical="center" wrapText="1"/>
    </xf>
    <xf numFmtId="0" fontId="21" fillId="0" borderId="4" xfId="2" applyFont="1" applyFill="1" applyBorder="1" applyAlignment="1">
      <alignment horizontal="center"/>
    </xf>
    <xf numFmtId="0" fontId="21" fillId="0" borderId="5" xfId="2" applyFont="1" applyFill="1" applyBorder="1" applyAlignment="1">
      <alignment horizontal="center"/>
    </xf>
    <xf numFmtId="0" fontId="21" fillId="0" borderId="50" xfId="2" applyFont="1" applyFill="1" applyBorder="1" applyAlignment="1">
      <alignment horizontal="center"/>
    </xf>
    <xf numFmtId="0" fontId="21" fillId="0" borderId="49" xfId="2" applyFont="1" applyFill="1" applyBorder="1" applyAlignment="1">
      <alignment horizontal="center"/>
    </xf>
    <xf numFmtId="0" fontId="21" fillId="0" borderId="43" xfId="2" applyFont="1" applyFill="1" applyBorder="1" applyAlignment="1">
      <alignment horizontal="center"/>
    </xf>
    <xf numFmtId="0" fontId="21" fillId="0" borderId="51" xfId="2" applyFont="1" applyFill="1" applyBorder="1" applyAlignment="1">
      <alignment horizontal="center"/>
    </xf>
    <xf numFmtId="0" fontId="21" fillId="3" borderId="4" xfId="2" applyFont="1" applyFill="1" applyBorder="1" applyAlignment="1">
      <alignment horizontal="center" vertical="center"/>
    </xf>
    <xf numFmtId="0" fontId="21" fillId="3" borderId="5" xfId="2" applyFont="1" applyFill="1" applyBorder="1" applyAlignment="1">
      <alignment horizontal="center" vertical="center"/>
    </xf>
    <xf numFmtId="0" fontId="21" fillId="3" borderId="49" xfId="2" applyFont="1" applyFill="1" applyBorder="1" applyAlignment="1">
      <alignment horizontal="center" vertical="center" wrapText="1"/>
    </xf>
    <xf numFmtId="0" fontId="21" fillId="3" borderId="43" xfId="2" applyFont="1" applyFill="1" applyBorder="1" applyAlignment="1">
      <alignment horizontal="center" vertical="center" wrapText="1"/>
    </xf>
    <xf numFmtId="0" fontId="21" fillId="3" borderId="51" xfId="2" applyFont="1" applyFill="1" applyBorder="1" applyAlignment="1">
      <alignment horizontal="center" vertical="center" wrapText="1"/>
    </xf>
    <xf numFmtId="0" fontId="21" fillId="0" borderId="1" xfId="2" applyFont="1" applyFill="1" applyBorder="1" applyAlignment="1">
      <alignment horizontal="center" wrapText="1"/>
    </xf>
    <xf numFmtId="0" fontId="21" fillId="0" borderId="2" xfId="2" applyFont="1" applyFill="1" applyBorder="1" applyAlignment="1">
      <alignment horizontal="center" wrapText="1"/>
    </xf>
    <xf numFmtId="0" fontId="21" fillId="0" borderId="2" xfId="2" applyFont="1" applyFill="1" applyBorder="1" applyAlignment="1">
      <alignment horizontal="center"/>
    </xf>
    <xf numFmtId="0" fontId="21" fillId="0" borderId="53" xfId="2" applyFont="1" applyFill="1" applyBorder="1" applyAlignment="1">
      <alignment horizontal="center" wrapText="1"/>
    </xf>
    <xf numFmtId="0" fontId="21" fillId="0" borderId="25" xfId="2" applyFont="1" applyFill="1" applyBorder="1" applyAlignment="1">
      <alignment horizontal="center" wrapText="1"/>
    </xf>
    <xf numFmtId="0" fontId="21" fillId="0" borderId="37" xfId="2" applyFont="1" applyFill="1" applyBorder="1" applyAlignment="1">
      <alignment horizontal="center" wrapText="1"/>
    </xf>
    <xf numFmtId="0" fontId="21" fillId="0" borderId="26" xfId="2" applyFont="1" applyFill="1" applyBorder="1" applyAlignment="1">
      <alignment horizontal="center" wrapText="1"/>
    </xf>
    <xf numFmtId="0" fontId="12" fillId="21" borderId="43" xfId="4" applyNumberFormat="1" applyFont="1" applyFill="1" applyBorder="1" applyAlignment="1">
      <alignment horizontal="center" vertical="center" wrapText="1"/>
    </xf>
    <xf numFmtId="0" fontId="12" fillId="21" borderId="5" xfId="4" applyNumberFormat="1" applyFont="1" applyFill="1" applyBorder="1" applyAlignment="1">
      <alignment horizontal="center" vertical="center" wrapText="1"/>
    </xf>
    <xf numFmtId="0" fontId="12" fillId="21" borderId="6" xfId="4" applyNumberFormat="1" applyFont="1" applyFill="1" applyBorder="1" applyAlignment="1">
      <alignment horizontal="center" vertical="center" wrapText="1"/>
    </xf>
    <xf numFmtId="0" fontId="12" fillId="0" borderId="24" xfId="4" applyNumberFormat="1" applyFont="1" applyFill="1" applyBorder="1" applyAlignment="1">
      <alignment horizontal="center" vertical="center" wrapText="1"/>
    </xf>
    <xf numFmtId="0" fontId="12" fillId="0" borderId="25" xfId="4" applyNumberFormat="1" applyFont="1" applyFill="1" applyBorder="1" applyAlignment="1">
      <alignment horizontal="center" vertical="center" wrapText="1"/>
    </xf>
    <xf numFmtId="0" fontId="12" fillId="0" borderId="26" xfId="4" applyNumberFormat="1" applyFont="1" applyFill="1" applyBorder="1" applyAlignment="1">
      <alignment horizontal="center" vertical="center" wrapText="1"/>
    </xf>
    <xf numFmtId="170" fontId="6" fillId="0" borderId="7" xfId="2" applyNumberFormat="1" applyFont="1" applyFill="1" applyBorder="1" applyAlignment="1">
      <alignment horizontal="center"/>
    </xf>
    <xf numFmtId="0" fontId="21" fillId="21" borderId="4" xfId="2" applyFont="1" applyFill="1" applyBorder="1" applyAlignment="1">
      <alignment horizontal="center" vertical="center" wrapText="1"/>
    </xf>
    <xf numFmtId="0" fontId="21" fillId="21" borderId="5" xfId="2" applyFont="1" applyFill="1" applyBorder="1" applyAlignment="1">
      <alignment horizontal="center" vertical="center" wrapText="1"/>
    </xf>
    <xf numFmtId="9" fontId="21" fillId="21" borderId="5" xfId="2" applyNumberFormat="1" applyFont="1" applyFill="1" applyBorder="1" applyAlignment="1">
      <alignment horizontal="center" vertical="center"/>
    </xf>
    <xf numFmtId="0" fontId="21" fillId="21" borderId="5" xfId="2" applyFont="1" applyFill="1" applyBorder="1" applyAlignment="1">
      <alignment horizontal="center" vertical="center"/>
    </xf>
    <xf numFmtId="9" fontId="21" fillId="3" borderId="5" xfId="2" applyNumberFormat="1" applyFont="1" applyFill="1" applyBorder="1" applyAlignment="1">
      <alignment horizontal="center" vertical="center"/>
    </xf>
    <xf numFmtId="0" fontId="21" fillId="0" borderId="5" xfId="2" applyFont="1" applyFill="1" applyBorder="1" applyAlignment="1">
      <alignment horizontal="center" vertical="center" wrapText="1"/>
    </xf>
    <xf numFmtId="0" fontId="21" fillId="3" borderId="4" xfId="2" applyFont="1" applyFill="1" applyBorder="1" applyAlignment="1">
      <alignment horizontal="center" vertical="center" wrapText="1"/>
    </xf>
    <xf numFmtId="0" fontId="21" fillId="3" borderId="5" xfId="2" applyFont="1" applyFill="1" applyBorder="1" applyAlignment="1">
      <alignment horizontal="center" vertical="center" wrapText="1"/>
    </xf>
    <xf numFmtId="164" fontId="12" fillId="5" borderId="57" xfId="0" applyNumberFormat="1" applyFont="1" applyFill="1" applyBorder="1" applyAlignment="1">
      <alignment horizontal="center" vertical="center" wrapText="1"/>
    </xf>
    <xf numFmtId="0" fontId="12" fillId="5" borderId="38" xfId="0" applyFont="1" applyFill="1" applyBorder="1" applyAlignment="1"/>
    <xf numFmtId="0" fontId="12" fillId="5" borderId="39" xfId="0" applyFont="1" applyFill="1" applyBorder="1" applyAlignment="1"/>
    <xf numFmtId="0" fontId="12" fillId="5" borderId="43" xfId="4" applyNumberFormat="1" applyFont="1" applyFill="1" applyBorder="1" applyAlignment="1">
      <alignment horizontal="center" vertical="center" wrapText="1"/>
    </xf>
    <xf numFmtId="0" fontId="12" fillId="5" borderId="5" xfId="4" applyNumberFormat="1" applyFont="1" applyFill="1" applyBorder="1" applyAlignment="1">
      <alignment horizontal="center" vertical="center" wrapText="1"/>
    </xf>
    <xf numFmtId="0" fontId="12" fillId="5" borderId="6" xfId="4" applyNumberFormat="1" applyFont="1" applyFill="1" applyBorder="1" applyAlignment="1">
      <alignment horizontal="center" vertical="center" wrapText="1"/>
    </xf>
    <xf numFmtId="0" fontId="12" fillId="3" borderId="41" xfId="4" applyNumberFormat="1" applyFont="1" applyFill="1" applyBorder="1" applyAlignment="1">
      <alignment horizontal="center" vertical="center" wrapText="1"/>
    </xf>
    <xf numFmtId="0" fontId="12" fillId="3" borderId="38" xfId="4" applyNumberFormat="1" applyFont="1" applyFill="1" applyBorder="1" applyAlignment="1">
      <alignment horizontal="center" vertical="center" wrapText="1"/>
    </xf>
    <xf numFmtId="0" fontId="12" fillId="3" borderId="39" xfId="4" applyNumberFormat="1" applyFont="1" applyFill="1" applyBorder="1" applyAlignment="1">
      <alignment horizontal="center" vertical="center" wrapText="1"/>
    </xf>
    <xf numFmtId="0" fontId="4" fillId="6" borderId="30" xfId="2" applyFont="1" applyFill="1" applyBorder="1" applyAlignment="1">
      <alignment horizontal="center" vertical="center"/>
    </xf>
    <xf numFmtId="0" fontId="4" fillId="6" borderId="31" xfId="2" applyFont="1" applyFill="1" applyBorder="1" applyAlignment="1">
      <alignment horizontal="center" vertical="center"/>
    </xf>
    <xf numFmtId="0" fontId="4" fillId="6" borderId="32" xfId="2" applyFont="1" applyFill="1" applyBorder="1" applyAlignment="1">
      <alignment horizontal="center" vertical="center"/>
    </xf>
    <xf numFmtId="0" fontId="6" fillId="6" borderId="41" xfId="4" applyNumberFormat="1" applyFont="1" applyFill="1" applyBorder="1" applyAlignment="1">
      <alignment horizontal="center" vertical="center" wrapText="1"/>
    </xf>
    <xf numFmtId="0" fontId="6" fillId="6" borderId="38" xfId="4" applyNumberFormat="1" applyFont="1" applyFill="1" applyBorder="1" applyAlignment="1">
      <alignment horizontal="center" vertical="center" wrapText="1"/>
    </xf>
    <xf numFmtId="0" fontId="6" fillId="6" borderId="39" xfId="4" applyNumberFormat="1" applyFont="1" applyFill="1" applyBorder="1" applyAlignment="1">
      <alignment horizontal="center" vertical="center" wrapText="1"/>
    </xf>
    <xf numFmtId="0" fontId="21" fillId="0" borderId="1" xfId="2" applyFont="1" applyBorder="1" applyAlignment="1">
      <alignment horizontal="center" vertical="center" wrapText="1"/>
    </xf>
    <xf numFmtId="0" fontId="21" fillId="0" borderId="2" xfId="2" applyFont="1" applyBorder="1" applyAlignment="1">
      <alignment horizontal="center" vertical="center" wrapText="1"/>
    </xf>
    <xf numFmtId="0" fontId="21" fillId="0" borderId="2" xfId="2" applyFont="1" applyBorder="1" applyAlignment="1">
      <alignment horizontal="center" wrapText="1"/>
    </xf>
    <xf numFmtId="9" fontId="21" fillId="0" borderId="2" xfId="2" applyNumberFormat="1" applyFont="1" applyBorder="1" applyAlignment="1">
      <alignment horizontal="center" vertical="center"/>
    </xf>
    <xf numFmtId="0" fontId="21" fillId="0" borderId="2" xfId="2" applyFont="1" applyBorder="1" applyAlignment="1">
      <alignment horizontal="center" vertical="center"/>
    </xf>
    <xf numFmtId="0" fontId="21" fillId="0" borderId="37" xfId="2" applyFont="1" applyBorder="1" applyAlignment="1">
      <alignment horizontal="center" vertical="center" wrapText="1"/>
    </xf>
    <xf numFmtId="9" fontId="21" fillId="0" borderId="5" xfId="2" applyNumberFormat="1" applyFont="1" applyFill="1" applyBorder="1" applyAlignment="1">
      <alignment horizontal="center" vertical="center"/>
    </xf>
    <xf numFmtId="9" fontId="21" fillId="0" borderId="5" xfId="2" applyNumberFormat="1" applyFont="1" applyFill="1" applyBorder="1" applyAlignment="1">
      <alignment horizontal="center" vertical="center" wrapText="1"/>
    </xf>
    <xf numFmtId="0" fontId="2" fillId="0" borderId="1" xfId="2" applyFont="1" applyBorder="1" applyAlignment="1">
      <alignment horizontal="center" vertical="center" wrapText="1"/>
    </xf>
    <xf numFmtId="0" fontId="2" fillId="0" borderId="2" xfId="2" applyFont="1" applyBorder="1" applyAlignment="1">
      <alignment horizontal="center" vertical="center" wrapText="1"/>
    </xf>
    <xf numFmtId="9" fontId="2" fillId="0" borderId="2" xfId="2" applyNumberFormat="1" applyFont="1" applyBorder="1" applyAlignment="1">
      <alignment horizontal="center" vertical="center" wrapText="1"/>
    </xf>
    <xf numFmtId="9" fontId="2" fillId="0" borderId="2" xfId="2" applyNumberFormat="1" applyFont="1" applyBorder="1" applyAlignment="1">
      <alignment horizontal="center" vertical="center"/>
    </xf>
    <xf numFmtId="9" fontId="2" fillId="0" borderId="53" xfId="2" applyNumberFormat="1" applyFont="1" applyFill="1" applyBorder="1" applyAlignment="1">
      <alignment horizontal="center" wrapText="1"/>
    </xf>
    <xf numFmtId="0" fontId="2" fillId="0" borderId="37" xfId="2" applyFont="1" applyFill="1" applyBorder="1" applyAlignment="1">
      <alignment horizontal="center" wrapText="1"/>
    </xf>
    <xf numFmtId="0" fontId="75" fillId="3" borderId="5" xfId="2" applyFont="1" applyFill="1" applyBorder="1" applyAlignment="1">
      <alignment horizontal="center"/>
    </xf>
    <xf numFmtId="0" fontId="4" fillId="0" borderId="14" xfId="2" applyFont="1" applyFill="1" applyBorder="1" applyAlignment="1">
      <alignment horizontal="center" vertical="center" wrapText="1"/>
    </xf>
    <xf numFmtId="0" fontId="4" fillId="0" borderId="15" xfId="2" applyFont="1" applyFill="1" applyBorder="1" applyAlignment="1">
      <alignment horizontal="center" vertical="center"/>
    </xf>
    <xf numFmtId="0" fontId="4" fillId="0" borderId="16" xfId="2" applyFont="1" applyFill="1" applyBorder="1" applyAlignment="1">
      <alignment horizontal="center" vertical="center"/>
    </xf>
    <xf numFmtId="0" fontId="4" fillId="0" borderId="18" xfId="2" applyFont="1" applyFill="1" applyBorder="1" applyAlignment="1">
      <alignment horizontal="center" vertical="center"/>
    </xf>
    <xf numFmtId="0" fontId="4" fillId="0" borderId="19" xfId="2" applyFont="1" applyFill="1" applyBorder="1" applyAlignment="1">
      <alignment horizontal="center" vertical="center"/>
    </xf>
    <xf numFmtId="0" fontId="4" fillId="0" borderId="20" xfId="2" applyFont="1" applyFill="1" applyBorder="1" applyAlignment="1">
      <alignment horizontal="center" vertical="center"/>
    </xf>
    <xf numFmtId="0" fontId="6" fillId="0" borderId="52" xfId="2" applyFont="1" applyFill="1" applyBorder="1" applyAlignment="1">
      <alignment horizontal="center"/>
    </xf>
    <xf numFmtId="0" fontId="6" fillId="0" borderId="41" xfId="4" applyNumberFormat="1" applyFont="1" applyFill="1" applyBorder="1" applyAlignment="1">
      <alignment horizontal="justify" vertical="center" wrapText="1"/>
    </xf>
    <xf numFmtId="0" fontId="6" fillId="0" borderId="38" xfId="4" applyNumberFormat="1" applyFont="1" applyFill="1" applyBorder="1" applyAlignment="1">
      <alignment horizontal="justify" vertical="center" wrapText="1"/>
    </xf>
    <xf numFmtId="0" fontId="6" fillId="0" borderId="39" xfId="4" applyNumberFormat="1" applyFont="1" applyFill="1" applyBorder="1" applyAlignment="1">
      <alignment horizontal="justify" vertical="center" wrapText="1"/>
    </xf>
    <xf numFmtId="0" fontId="12" fillId="0" borderId="38" xfId="0" applyFont="1" applyFill="1" applyBorder="1"/>
    <xf numFmtId="0" fontId="12" fillId="0" borderId="39" xfId="0" applyFont="1" applyFill="1" applyBorder="1"/>
    <xf numFmtId="164" fontId="6" fillId="0" borderId="2" xfId="0" applyNumberFormat="1" applyFont="1" applyBorder="1" applyAlignment="1">
      <alignment horizontal="center" vertical="center" wrapText="1"/>
    </xf>
    <xf numFmtId="10" fontId="2" fillId="0" borderId="37" xfId="1" applyNumberFormat="1" applyFont="1" applyFill="1" applyBorder="1" applyAlignment="1">
      <alignment horizontal="center" vertical="center"/>
    </xf>
    <xf numFmtId="10" fontId="2" fillId="0" borderId="2" xfId="1" applyNumberFormat="1" applyFont="1" applyFill="1" applyBorder="1" applyAlignment="1">
      <alignment horizontal="center" vertical="center"/>
    </xf>
    <xf numFmtId="10" fontId="2" fillId="0" borderId="53" xfId="1" applyNumberFormat="1" applyFont="1" applyFill="1" applyBorder="1" applyAlignment="1">
      <alignment horizontal="center" vertical="center"/>
    </xf>
    <xf numFmtId="10" fontId="2" fillId="0" borderId="25" xfId="1" applyNumberFormat="1" applyFont="1" applyFill="1" applyBorder="1" applyAlignment="1">
      <alignment horizontal="center" vertical="center"/>
    </xf>
    <xf numFmtId="0" fontId="2" fillId="0" borderId="53" xfId="2" applyFont="1" applyBorder="1" applyAlignment="1">
      <alignment horizontal="justify" vertical="top" wrapText="1"/>
    </xf>
    <xf numFmtId="0" fontId="2" fillId="0" borderId="25" xfId="2" applyFont="1" applyBorder="1" applyAlignment="1">
      <alignment horizontal="justify" vertical="top" wrapText="1"/>
    </xf>
    <xf numFmtId="0" fontId="2" fillId="0" borderId="37" xfId="2" applyFont="1" applyBorder="1" applyAlignment="1">
      <alignment horizontal="justify" vertical="top" wrapText="1"/>
    </xf>
    <xf numFmtId="0" fontId="2" fillId="0" borderId="26" xfId="2" applyFont="1" applyBorder="1" applyAlignment="1">
      <alignment horizontal="justify" vertical="top" wrapText="1"/>
    </xf>
    <xf numFmtId="164" fontId="12" fillId="0" borderId="7" xfId="0" applyNumberFormat="1" applyFont="1" applyFill="1" applyBorder="1" applyAlignment="1">
      <alignment horizontal="center" vertical="center" wrapText="1"/>
    </xf>
    <xf numFmtId="0" fontId="12" fillId="0" borderId="8" xfId="0" applyFont="1" applyFill="1" applyBorder="1"/>
    <xf numFmtId="164" fontId="12" fillId="0" borderId="4" xfId="0" applyNumberFormat="1" applyFont="1" applyFill="1" applyBorder="1" applyAlignment="1">
      <alignment horizontal="center" vertical="center" wrapText="1"/>
    </xf>
    <xf numFmtId="0" fontId="12" fillId="0" borderId="5" xfId="0" applyFont="1" applyFill="1" applyBorder="1"/>
    <xf numFmtId="0" fontId="12" fillId="0" borderId="6" xfId="0" applyFont="1" applyFill="1" applyBorder="1"/>
    <xf numFmtId="0" fontId="12" fillId="0" borderId="57" xfId="4" applyNumberFormat="1" applyFont="1" applyFill="1" applyBorder="1" applyAlignment="1">
      <alignment horizontal="justify" vertical="center" wrapText="1"/>
    </xf>
    <xf numFmtId="0" fontId="12" fillId="0" borderId="38" xfId="4" applyNumberFormat="1" applyFont="1" applyFill="1" applyBorder="1" applyAlignment="1">
      <alignment horizontal="justify" vertical="center"/>
    </xf>
    <xf numFmtId="0" fontId="12" fillId="0" borderId="39" xfId="4" applyNumberFormat="1" applyFont="1" applyFill="1" applyBorder="1" applyAlignment="1">
      <alignment horizontal="justify" vertical="center"/>
    </xf>
    <xf numFmtId="0" fontId="15" fillId="2" borderId="69"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67" xfId="0" applyFont="1" applyFill="1" applyBorder="1" applyAlignment="1">
      <alignment horizontal="center" vertical="center" wrapText="1"/>
    </xf>
    <xf numFmtId="164" fontId="12" fillId="0" borderId="1" xfId="0" applyNumberFormat="1" applyFont="1" applyFill="1" applyBorder="1" applyAlignment="1">
      <alignment horizontal="center" vertical="center" wrapText="1"/>
    </xf>
    <xf numFmtId="0" fontId="12" fillId="0" borderId="2" xfId="0" applyFont="1" applyFill="1" applyBorder="1"/>
    <xf numFmtId="0" fontId="12" fillId="0" borderId="3" xfId="0" applyFont="1" applyFill="1" applyBorder="1"/>
    <xf numFmtId="0" fontId="15" fillId="2" borderId="7" xfId="2" applyFont="1" applyFill="1" applyBorder="1" applyAlignment="1">
      <alignment horizontal="center"/>
    </xf>
    <xf numFmtId="0" fontId="15" fillId="2" borderId="8" xfId="2" applyFont="1" applyFill="1" applyBorder="1" applyAlignment="1">
      <alignment horizontal="center"/>
    </xf>
    <xf numFmtId="0" fontId="15" fillId="2" borderId="9" xfId="2" applyFont="1" applyFill="1" applyBorder="1" applyAlignment="1">
      <alignment horizontal="center"/>
    </xf>
    <xf numFmtId="0" fontId="57" fillId="0" borderId="7" xfId="13" applyFont="1" applyFill="1" applyBorder="1"/>
    <xf numFmtId="0" fontId="57" fillId="0" borderId="8" xfId="13" applyFont="1" applyFill="1" applyBorder="1"/>
    <xf numFmtId="0" fontId="57" fillId="0" borderId="9" xfId="13" applyFont="1" applyFill="1" applyBorder="1"/>
    <xf numFmtId="164" fontId="12" fillId="0" borderId="30" xfId="0" applyNumberFormat="1" applyFont="1" applyFill="1" applyBorder="1" applyAlignment="1">
      <alignment horizontal="center" vertical="center" wrapText="1"/>
    </xf>
    <xf numFmtId="164" fontId="12" fillId="0" borderId="31" xfId="0" applyNumberFormat="1" applyFont="1" applyFill="1" applyBorder="1" applyAlignment="1">
      <alignment horizontal="center" vertical="center" wrapText="1"/>
    </xf>
    <xf numFmtId="10" fontId="21" fillId="0" borderId="53" xfId="1" applyNumberFormat="1" applyFont="1" applyFill="1" applyBorder="1" applyAlignment="1">
      <alignment horizontal="center" vertical="center"/>
    </xf>
    <xf numFmtId="10" fontId="21" fillId="0" borderId="25" xfId="1" applyNumberFormat="1" applyFont="1" applyFill="1" applyBorder="1" applyAlignment="1">
      <alignment horizontal="center" vertical="center"/>
    </xf>
    <xf numFmtId="10" fontId="21" fillId="0" borderId="37" xfId="1" applyNumberFormat="1" applyFont="1" applyFill="1" applyBorder="1" applyAlignment="1">
      <alignment horizontal="center" vertical="center"/>
    </xf>
    <xf numFmtId="0" fontId="21" fillId="0" borderId="53" xfId="2" applyFont="1" applyFill="1" applyBorder="1" applyAlignment="1">
      <alignment horizontal="justify" vertical="top" wrapText="1"/>
    </xf>
    <xf numFmtId="0" fontId="21" fillId="0" borderId="25" xfId="2" applyFont="1" applyFill="1" applyBorder="1" applyAlignment="1">
      <alignment horizontal="justify" vertical="top" wrapText="1"/>
    </xf>
    <xf numFmtId="0" fontId="21" fillId="0" borderId="37" xfId="2" applyFont="1" applyFill="1" applyBorder="1" applyAlignment="1">
      <alignment horizontal="justify" vertical="top" wrapText="1"/>
    </xf>
    <xf numFmtId="0" fontId="21" fillId="0" borderId="26" xfId="2" applyFont="1" applyFill="1" applyBorder="1" applyAlignment="1">
      <alignment horizontal="justify" vertical="top" wrapText="1"/>
    </xf>
    <xf numFmtId="164" fontId="12" fillId="0" borderId="2" xfId="0" applyNumberFormat="1" applyFont="1" applyFill="1" applyBorder="1" applyAlignment="1">
      <alignment horizontal="center" vertical="center" wrapText="1"/>
    </xf>
    <xf numFmtId="10" fontId="21" fillId="0" borderId="2" xfId="1" applyNumberFormat="1" applyFont="1" applyFill="1" applyBorder="1" applyAlignment="1">
      <alignment horizontal="center" vertical="center"/>
    </xf>
    <xf numFmtId="0" fontId="64" fillId="0" borderId="0" xfId="0" applyFont="1" applyFill="1" applyBorder="1" applyAlignment="1">
      <alignment horizontal="center" vertical="center" wrapText="1"/>
    </xf>
    <xf numFmtId="0" fontId="15" fillId="2" borderId="1" xfId="2" applyFont="1" applyFill="1" applyBorder="1" applyAlignment="1">
      <alignment horizontal="center" vertical="center" wrapText="1"/>
    </xf>
    <xf numFmtId="0" fontId="15" fillId="2" borderId="2" xfId="2" applyFont="1" applyFill="1" applyBorder="1" applyAlignment="1">
      <alignment horizontal="center" vertical="center" wrapText="1"/>
    </xf>
    <xf numFmtId="0" fontId="15" fillId="2" borderId="3" xfId="2" applyFont="1" applyFill="1" applyBorder="1" applyAlignment="1">
      <alignment horizontal="center" vertical="center" wrapText="1"/>
    </xf>
    <xf numFmtId="0" fontId="15" fillId="2" borderId="7" xfId="2" applyFont="1" applyFill="1" applyBorder="1" applyAlignment="1">
      <alignment horizontal="center" vertical="center" wrapText="1"/>
    </xf>
    <xf numFmtId="0" fontId="15" fillId="2" borderId="8" xfId="2" applyFont="1" applyFill="1" applyBorder="1" applyAlignment="1">
      <alignment horizontal="center" vertical="center" wrapText="1"/>
    </xf>
    <xf numFmtId="0" fontId="15" fillId="2" borderId="9" xfId="2" applyFont="1" applyFill="1" applyBorder="1" applyAlignment="1">
      <alignment horizontal="center" vertical="center" wrapText="1"/>
    </xf>
    <xf numFmtId="0" fontId="15" fillId="3" borderId="14" xfId="2" applyFont="1" applyFill="1" applyBorder="1" applyAlignment="1">
      <alignment horizontal="center" vertical="center" wrapText="1"/>
    </xf>
    <xf numFmtId="0" fontId="15" fillId="3" borderId="15" xfId="2" applyFont="1" applyFill="1" applyBorder="1" applyAlignment="1">
      <alignment horizontal="center" vertical="center" wrapText="1"/>
    </xf>
    <xf numFmtId="0" fontId="15" fillId="3" borderId="16" xfId="2" applyFont="1" applyFill="1" applyBorder="1" applyAlignment="1">
      <alignment horizontal="center" vertical="center" wrapText="1"/>
    </xf>
    <xf numFmtId="0" fontId="15" fillId="3" borderId="18" xfId="2" applyFont="1" applyFill="1" applyBorder="1" applyAlignment="1">
      <alignment horizontal="center" vertical="center" wrapText="1"/>
    </xf>
    <xf numFmtId="0" fontId="15" fillId="3" borderId="19" xfId="2" applyFont="1" applyFill="1" applyBorder="1" applyAlignment="1">
      <alignment horizontal="center" vertical="center" wrapText="1"/>
    </xf>
    <xf numFmtId="0" fontId="15" fillId="3" borderId="20" xfId="2" applyFont="1" applyFill="1" applyBorder="1" applyAlignment="1">
      <alignment horizontal="center" vertical="center" wrapText="1"/>
    </xf>
    <xf numFmtId="0" fontId="65" fillId="0" borderId="14" xfId="2" applyFont="1" applyBorder="1" applyAlignment="1">
      <alignment horizontal="center" vertical="center" wrapText="1"/>
    </xf>
    <xf numFmtId="0" fontId="65" fillId="0" borderId="15" xfId="2" applyFont="1" applyBorder="1" applyAlignment="1">
      <alignment horizontal="center" vertical="center" wrapText="1"/>
    </xf>
    <xf numFmtId="0" fontId="65" fillId="0" borderId="15" xfId="2" applyFont="1" applyBorder="1" applyAlignment="1">
      <alignment horizontal="center" vertical="center"/>
    </xf>
    <xf numFmtId="0" fontId="65" fillId="0" borderId="16" xfId="2" applyFont="1" applyBorder="1" applyAlignment="1">
      <alignment horizontal="center" vertical="center"/>
    </xf>
    <xf numFmtId="0" fontId="65" fillId="0" borderId="18" xfId="2" applyFont="1" applyBorder="1" applyAlignment="1">
      <alignment horizontal="center" vertical="center"/>
    </xf>
    <xf numFmtId="0" fontId="65" fillId="0" borderId="19" xfId="2" applyFont="1" applyBorder="1" applyAlignment="1">
      <alignment horizontal="center" vertical="center"/>
    </xf>
    <xf numFmtId="0" fontId="65" fillId="0" borderId="20" xfId="2" applyFont="1" applyBorder="1" applyAlignment="1">
      <alignment horizontal="center" vertical="center"/>
    </xf>
    <xf numFmtId="9" fontId="15" fillId="2" borderId="21" xfId="3" applyNumberFormat="1" applyFont="1" applyFill="1" applyBorder="1" applyAlignment="1">
      <alignment horizontal="center" vertical="center" wrapText="1"/>
    </xf>
    <xf numFmtId="9" fontId="15" fillId="2" borderId="22" xfId="3" applyNumberFormat="1" applyFont="1" applyFill="1" applyBorder="1" applyAlignment="1">
      <alignment horizontal="center" vertical="center" wrapText="1"/>
    </xf>
    <xf numFmtId="9" fontId="15" fillId="2" borderId="23" xfId="3" applyNumberFormat="1" applyFont="1" applyFill="1" applyBorder="1" applyAlignment="1">
      <alignment horizontal="center" vertical="center" wrapText="1"/>
    </xf>
    <xf numFmtId="0" fontId="15" fillId="2" borderId="24" xfId="2" applyFont="1" applyFill="1" applyBorder="1" applyAlignment="1">
      <alignment horizontal="center" vertical="center" wrapText="1"/>
    </xf>
    <xf numFmtId="0" fontId="15" fillId="2" borderId="25" xfId="2" applyFont="1" applyFill="1" applyBorder="1" applyAlignment="1">
      <alignment horizontal="center" vertical="center" wrapText="1"/>
    </xf>
    <xf numFmtId="0" fontId="15" fillId="2" borderId="26" xfId="2" applyFont="1" applyFill="1" applyBorder="1" applyAlignment="1">
      <alignment horizontal="center" vertical="center" wrapText="1"/>
    </xf>
    <xf numFmtId="9" fontId="12" fillId="0" borderId="21" xfId="3" applyNumberFormat="1" applyFont="1" applyBorder="1" applyAlignment="1">
      <alignment horizontal="center" vertical="center" wrapText="1"/>
    </xf>
    <xf numFmtId="9" fontId="12" fillId="0" borderId="22" xfId="3" applyNumberFormat="1" applyFont="1" applyBorder="1" applyAlignment="1">
      <alignment horizontal="center" vertical="center" wrapText="1"/>
    </xf>
    <xf numFmtId="9" fontId="12" fillId="0" borderId="23" xfId="3" applyNumberFormat="1" applyFont="1" applyBorder="1" applyAlignment="1">
      <alignment horizontal="center" vertical="center" wrapText="1"/>
    </xf>
    <xf numFmtId="0" fontId="12" fillId="0" borderId="27" xfId="2" applyFont="1" applyBorder="1" applyAlignment="1">
      <alignment horizontal="center" vertical="center" wrapText="1"/>
    </xf>
    <xf numFmtId="0" fontId="12" fillId="0" borderId="28" xfId="2" applyFont="1" applyBorder="1" applyAlignment="1">
      <alignment horizontal="center" vertical="center" wrapText="1"/>
    </xf>
    <xf numFmtId="0" fontId="12" fillId="0" borderId="29" xfId="2" applyFont="1" applyBorder="1" applyAlignment="1">
      <alignment horizontal="center" vertical="center" wrapText="1"/>
    </xf>
    <xf numFmtId="9" fontId="12" fillId="0" borderId="37" xfId="3" applyNumberFormat="1" applyFont="1" applyBorder="1" applyAlignment="1">
      <alignment horizontal="center" vertical="center" wrapText="1"/>
    </xf>
    <xf numFmtId="9" fontId="12" fillId="0" borderId="2" xfId="3" applyNumberFormat="1" applyFont="1" applyBorder="1" applyAlignment="1">
      <alignment horizontal="center" vertical="center" wrapText="1"/>
    </xf>
    <xf numFmtId="9" fontId="12" fillId="0" borderId="53" xfId="3" applyNumberFormat="1" applyFont="1" applyBorder="1" applyAlignment="1">
      <alignment horizontal="center" vertical="center" wrapText="1"/>
    </xf>
    <xf numFmtId="9" fontId="12" fillId="0" borderId="34" xfId="3" applyNumberFormat="1" applyFont="1" applyBorder="1" applyAlignment="1">
      <alignment horizontal="center" vertical="center" wrapText="1"/>
    </xf>
    <xf numFmtId="9" fontId="12" fillId="0" borderId="8" xfId="3" applyNumberFormat="1" applyFont="1" applyBorder="1" applyAlignment="1">
      <alignment horizontal="center" vertical="center" wrapText="1"/>
    </xf>
    <xf numFmtId="9" fontId="12" fillId="0" borderId="52" xfId="3" applyNumberFormat="1" applyFont="1" applyBorder="1" applyAlignment="1">
      <alignment horizontal="center" vertical="center" wrapText="1"/>
    </xf>
    <xf numFmtId="0" fontId="12" fillId="0" borderId="7" xfId="2" applyFont="1" applyBorder="1" applyAlignment="1">
      <alignment horizontal="center" vertical="center" wrapText="1"/>
    </xf>
    <xf numFmtId="0" fontId="12" fillId="0" borderId="8" xfId="2" applyFont="1" applyBorder="1" applyAlignment="1">
      <alignment horizontal="center" vertical="center" wrapText="1"/>
    </xf>
    <xf numFmtId="0" fontId="12" fillId="0" borderId="9" xfId="2" applyFont="1" applyBorder="1" applyAlignment="1">
      <alignment horizontal="center" vertical="center" wrapText="1"/>
    </xf>
    <xf numFmtId="0" fontId="15" fillId="2" borderId="30" xfId="2" applyFont="1" applyFill="1" applyBorder="1" applyAlignment="1">
      <alignment horizontal="center" vertical="center" wrapText="1"/>
    </xf>
    <xf numFmtId="0" fontId="15" fillId="2" borderId="31" xfId="2" applyFont="1" applyFill="1" applyBorder="1" applyAlignment="1">
      <alignment horizontal="center" vertical="center" wrapText="1"/>
    </xf>
    <xf numFmtId="0" fontId="15" fillId="2" borderId="32" xfId="2" applyFont="1" applyFill="1" applyBorder="1" applyAlignment="1">
      <alignment horizontal="center" vertical="center" wrapText="1"/>
    </xf>
    <xf numFmtId="0" fontId="12" fillId="2" borderId="14" xfId="2" applyFont="1" applyFill="1" applyBorder="1" applyAlignment="1">
      <alignment horizontal="center" vertical="center" wrapText="1"/>
    </xf>
    <xf numFmtId="0" fontId="12" fillId="2" borderId="15" xfId="2" applyFont="1" applyFill="1" applyBorder="1" applyAlignment="1">
      <alignment horizontal="center" vertical="center" wrapText="1"/>
    </xf>
    <xf numFmtId="0" fontId="12" fillId="2" borderId="16" xfId="2" applyFont="1" applyFill="1" applyBorder="1" applyAlignment="1">
      <alignment horizontal="center" vertical="center" wrapText="1"/>
    </xf>
    <xf numFmtId="0" fontId="12" fillId="2" borderId="18" xfId="2" applyFont="1" applyFill="1" applyBorder="1" applyAlignment="1">
      <alignment horizontal="center" vertical="center" wrapText="1"/>
    </xf>
    <xf numFmtId="0" fontId="12" fillId="2" borderId="19" xfId="2" applyFont="1" applyFill="1" applyBorder="1" applyAlignment="1">
      <alignment horizontal="center" vertical="center" wrapText="1"/>
    </xf>
    <xf numFmtId="0" fontId="12" fillId="2" borderId="20" xfId="2" applyFont="1" applyFill="1" applyBorder="1" applyAlignment="1">
      <alignment horizontal="center" vertical="center" wrapText="1"/>
    </xf>
    <xf numFmtId="49" fontId="12" fillId="0" borderId="14" xfId="2" applyNumberFormat="1" applyFont="1" applyBorder="1" applyAlignment="1">
      <alignment horizontal="center" vertical="center" wrapText="1"/>
    </xf>
    <xf numFmtId="49" fontId="12" fillId="0" borderId="15" xfId="2" applyNumberFormat="1" applyFont="1" applyBorder="1" applyAlignment="1">
      <alignment horizontal="center" vertical="center" wrapText="1"/>
    </xf>
    <xf numFmtId="49" fontId="12" fillId="0" borderId="16" xfId="2" applyNumberFormat="1" applyFont="1" applyBorder="1" applyAlignment="1">
      <alignment horizontal="center" vertical="center" wrapText="1"/>
    </xf>
    <xf numFmtId="49" fontId="12" fillId="0" borderId="18" xfId="2" applyNumberFormat="1" applyFont="1" applyBorder="1" applyAlignment="1">
      <alignment horizontal="center" vertical="center" wrapText="1"/>
    </xf>
    <xf numFmtId="49" fontId="12" fillId="0" borderId="19" xfId="2" applyNumberFormat="1" applyFont="1" applyBorder="1" applyAlignment="1">
      <alignment horizontal="center" vertical="center" wrapText="1"/>
    </xf>
    <xf numFmtId="49" fontId="12" fillId="0" borderId="20" xfId="2" applyNumberFormat="1" applyFont="1" applyBorder="1" applyAlignment="1">
      <alignment horizontal="center" vertical="center" wrapText="1"/>
    </xf>
    <xf numFmtId="0" fontId="12" fillId="0" borderId="27" xfId="2" applyFont="1" applyBorder="1" applyAlignment="1">
      <alignment horizontal="center"/>
    </xf>
    <xf numFmtId="0" fontId="12" fillId="0" borderId="28" xfId="2" applyFont="1" applyBorder="1" applyAlignment="1">
      <alignment horizontal="center"/>
    </xf>
    <xf numFmtId="0" fontId="12" fillId="0" borderId="52" xfId="2" applyFont="1" applyBorder="1" applyAlignment="1">
      <alignment horizontal="center"/>
    </xf>
    <xf numFmtId="0" fontId="12" fillId="0" borderId="34" xfId="2" applyFont="1" applyBorder="1" applyAlignment="1">
      <alignment horizontal="center"/>
    </xf>
    <xf numFmtId="0" fontId="12" fillId="0" borderId="27" xfId="3" applyFont="1" applyBorder="1" applyAlignment="1">
      <alignment horizontal="center" vertical="center" wrapText="1"/>
    </xf>
    <xf numFmtId="0" fontId="12" fillId="0" borderId="28" xfId="3" applyFont="1" applyBorder="1" applyAlignment="1">
      <alignment horizontal="center" vertical="center" wrapText="1"/>
    </xf>
    <xf numFmtId="0" fontId="12" fillId="0" borderId="29" xfId="3" applyFont="1" applyBorder="1" applyAlignment="1">
      <alignment horizontal="center" vertical="center" wrapText="1"/>
    </xf>
    <xf numFmtId="0" fontId="12" fillId="0" borderId="8" xfId="2" applyFont="1" applyBorder="1" applyAlignment="1">
      <alignment horizontal="center"/>
    </xf>
    <xf numFmtId="0" fontId="12" fillId="0" borderId="9" xfId="2" applyFont="1" applyBorder="1" applyAlignment="1">
      <alignment horizontal="center"/>
    </xf>
    <xf numFmtId="0" fontId="12" fillId="0" borderId="5" xfId="2" applyFont="1" applyBorder="1" applyAlignment="1">
      <alignment horizontal="center"/>
    </xf>
    <xf numFmtId="0" fontId="12" fillId="0" borderId="6" xfId="2" applyFont="1" applyBorder="1" applyAlignment="1">
      <alignment horizontal="center"/>
    </xf>
    <xf numFmtId="0" fontId="12" fillId="0" borderId="22" xfId="3" applyFont="1" applyBorder="1" applyAlignment="1">
      <alignment horizontal="center" vertical="center" wrapText="1"/>
    </xf>
    <xf numFmtId="0" fontId="15" fillId="2" borderId="23" xfId="2" applyFont="1" applyFill="1" applyBorder="1" applyAlignment="1">
      <alignment horizontal="center" vertical="center" wrapText="1"/>
    </xf>
    <xf numFmtId="0" fontId="12" fillId="0" borderId="21" xfId="3" applyFont="1" applyBorder="1" applyAlignment="1">
      <alignment horizontal="center" vertical="center" wrapText="1"/>
    </xf>
    <xf numFmtId="0" fontId="12" fillId="0" borderId="23" xfId="3" applyFont="1" applyBorder="1" applyAlignment="1">
      <alignment horizontal="center" vertical="center" wrapText="1"/>
    </xf>
    <xf numFmtId="0" fontId="12" fillId="3" borderId="21" xfId="3" applyFont="1" applyFill="1" applyBorder="1" applyAlignment="1">
      <alignment horizontal="center" vertical="center" wrapText="1"/>
    </xf>
    <xf numFmtId="0" fontId="12" fillId="3" borderId="22" xfId="3" applyFont="1" applyFill="1" applyBorder="1" applyAlignment="1">
      <alignment horizontal="center" vertical="center" wrapText="1"/>
    </xf>
    <xf numFmtId="0" fontId="12" fillId="3" borderId="23" xfId="3" applyFont="1" applyFill="1" applyBorder="1" applyAlignment="1">
      <alignment horizontal="center" vertical="center" wrapText="1"/>
    </xf>
    <xf numFmtId="164" fontId="12" fillId="0" borderId="14" xfId="0" applyNumberFormat="1" applyFont="1" applyBorder="1" applyAlignment="1">
      <alignment horizontal="center" vertical="center" wrapText="1"/>
    </xf>
    <xf numFmtId="164" fontId="12" fillId="0" borderId="15" xfId="0" applyNumberFormat="1" applyFont="1" applyBorder="1" applyAlignment="1">
      <alignment horizontal="center" vertical="center" wrapText="1"/>
    </xf>
    <xf numFmtId="164" fontId="12" fillId="0" borderId="44" xfId="0" applyNumberFormat="1" applyFont="1" applyBorder="1" applyAlignment="1">
      <alignment horizontal="center" vertical="center" wrapText="1"/>
    </xf>
    <xf numFmtId="164" fontId="12" fillId="0" borderId="0"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18" xfId="0" applyNumberFormat="1" applyFont="1" applyBorder="1" applyAlignment="1">
      <alignment horizontal="center" vertical="center" wrapText="1"/>
    </xf>
    <xf numFmtId="164" fontId="12" fillId="0" borderId="19" xfId="0" applyNumberFormat="1" applyFont="1" applyBorder="1" applyAlignment="1">
      <alignment horizontal="center" vertical="center" wrapText="1"/>
    </xf>
    <xf numFmtId="0" fontId="50" fillId="0" borderId="14" xfId="4" applyNumberFormat="1" applyFont="1" applyFill="1" applyBorder="1" applyAlignment="1">
      <alignment horizontal="center" vertical="top" wrapText="1"/>
    </xf>
    <xf numFmtId="0" fontId="50" fillId="0" borderId="15" xfId="4" applyNumberFormat="1" applyFont="1" applyFill="1" applyBorder="1" applyAlignment="1">
      <alignment horizontal="center" vertical="top" wrapText="1"/>
    </xf>
    <xf numFmtId="0" fontId="50" fillId="0" borderId="16" xfId="4" applyNumberFormat="1" applyFont="1" applyFill="1" applyBorder="1" applyAlignment="1">
      <alignment horizontal="center" vertical="top" wrapText="1"/>
    </xf>
    <xf numFmtId="0" fontId="50" fillId="0" borderId="44" xfId="4" applyNumberFormat="1" applyFont="1" applyFill="1" applyBorder="1" applyAlignment="1">
      <alignment horizontal="center" vertical="top" wrapText="1"/>
    </xf>
    <xf numFmtId="0" fontId="50" fillId="0" borderId="0" xfId="4" applyNumberFormat="1" applyFont="1" applyFill="1" applyBorder="1" applyAlignment="1">
      <alignment horizontal="center" vertical="top" wrapText="1"/>
    </xf>
    <xf numFmtId="0" fontId="50" fillId="0" borderId="45" xfId="4" applyNumberFormat="1" applyFont="1" applyFill="1" applyBorder="1" applyAlignment="1">
      <alignment horizontal="center" vertical="top" wrapText="1"/>
    </xf>
    <xf numFmtId="0" fontId="50" fillId="0" borderId="63" xfId="4" applyNumberFormat="1" applyFont="1" applyFill="1" applyBorder="1" applyAlignment="1">
      <alignment horizontal="center" vertical="top" wrapText="1"/>
    </xf>
    <xf numFmtId="0" fontId="50" fillId="0" borderId="46" xfId="4" applyNumberFormat="1" applyFont="1" applyFill="1" applyBorder="1" applyAlignment="1">
      <alignment horizontal="center" vertical="top" wrapText="1"/>
    </xf>
    <xf numFmtId="0" fontId="50" fillId="0" borderId="123" xfId="4" applyNumberFormat="1" applyFont="1" applyFill="1" applyBorder="1" applyAlignment="1">
      <alignment horizontal="center" vertical="top" wrapText="1"/>
    </xf>
    <xf numFmtId="0" fontId="12" fillId="0" borderId="7" xfId="2" applyFont="1" applyBorder="1" applyAlignment="1">
      <alignment horizontal="center"/>
    </xf>
    <xf numFmtId="0" fontId="15" fillId="4" borderId="14" xfId="2" applyFont="1" applyFill="1" applyBorder="1" applyAlignment="1">
      <alignment horizontal="center" vertical="center"/>
    </xf>
    <xf numFmtId="0" fontId="15" fillId="4" borderId="15" xfId="2" applyFont="1" applyFill="1" applyBorder="1" applyAlignment="1">
      <alignment horizontal="center" vertical="center"/>
    </xf>
    <xf numFmtId="0" fontId="15" fillId="4" borderId="16" xfId="2" applyFont="1" applyFill="1" applyBorder="1" applyAlignment="1">
      <alignment horizontal="center" vertical="center"/>
    </xf>
    <xf numFmtId="0" fontId="15" fillId="4" borderId="44" xfId="2" applyFont="1" applyFill="1" applyBorder="1" applyAlignment="1">
      <alignment horizontal="center" vertical="center"/>
    </xf>
    <xf numFmtId="0" fontId="15" fillId="4" borderId="0" xfId="2" applyFont="1" applyFill="1" applyAlignment="1">
      <alignment horizontal="center" vertical="center"/>
    </xf>
    <xf numFmtId="0" fontId="15" fillId="4" borderId="45" xfId="2" applyFont="1" applyFill="1" applyBorder="1" applyAlignment="1">
      <alignment horizontal="center" vertical="center"/>
    </xf>
    <xf numFmtId="0" fontId="15" fillId="4" borderId="18" xfId="2" applyFont="1" applyFill="1" applyBorder="1" applyAlignment="1">
      <alignment horizontal="center" vertical="center"/>
    </xf>
    <xf numFmtId="0" fontId="15" fillId="4" borderId="19" xfId="2" applyFont="1" applyFill="1" applyBorder="1" applyAlignment="1">
      <alignment horizontal="center" vertical="center"/>
    </xf>
    <xf numFmtId="0" fontId="15" fillId="4" borderId="20" xfId="2" applyFont="1" applyFill="1" applyBorder="1" applyAlignment="1">
      <alignment horizontal="center" vertical="center"/>
    </xf>
    <xf numFmtId="0" fontId="15" fillId="8" borderId="1" xfId="2" applyFont="1" applyFill="1" applyBorder="1" applyAlignment="1">
      <alignment horizontal="center"/>
    </xf>
    <xf numFmtId="0" fontId="15" fillId="8" borderId="2" xfId="2" applyFont="1" applyFill="1" applyBorder="1" applyAlignment="1">
      <alignment horizontal="center"/>
    </xf>
    <xf numFmtId="0" fontId="15" fillId="5" borderId="2" xfId="2" applyFont="1" applyFill="1" applyBorder="1" applyAlignment="1">
      <alignment horizontal="center"/>
    </xf>
    <xf numFmtId="0" fontId="15" fillId="7" borderId="2" xfId="2" applyFont="1" applyFill="1" applyBorder="1" applyAlignment="1">
      <alignment horizontal="center"/>
    </xf>
    <xf numFmtId="0" fontId="15" fillId="7" borderId="3" xfId="2" applyFont="1" applyFill="1" applyBorder="1" applyAlignment="1">
      <alignment horizontal="center"/>
    </xf>
    <xf numFmtId="0" fontId="12" fillId="0" borderId="4" xfId="2" applyFont="1" applyBorder="1" applyAlignment="1">
      <alignment horizontal="center"/>
    </xf>
    <xf numFmtId="164" fontId="12" fillId="0" borderId="24" xfId="0" applyNumberFormat="1" applyFont="1" applyBorder="1" applyAlignment="1">
      <alignment horizontal="center" vertical="center" wrapText="1"/>
    </xf>
    <xf numFmtId="164" fontId="12" fillId="0" borderId="25" xfId="0" applyNumberFormat="1" applyFont="1" applyBorder="1" applyAlignment="1">
      <alignment horizontal="center" vertical="center" wrapText="1"/>
    </xf>
    <xf numFmtId="164" fontId="12" fillId="0" borderId="37" xfId="0" applyNumberFormat="1" applyFont="1" applyBorder="1" applyAlignment="1">
      <alignment horizontal="center" vertical="center" wrapText="1"/>
    </xf>
    <xf numFmtId="9" fontId="21" fillId="0" borderId="58" xfId="1" applyNumberFormat="1" applyFont="1" applyFill="1" applyBorder="1" applyAlignment="1">
      <alignment horizontal="center" vertical="center"/>
    </xf>
    <xf numFmtId="9" fontId="21" fillId="0" borderId="59" xfId="1" applyNumberFormat="1" applyFont="1" applyFill="1" applyBorder="1" applyAlignment="1">
      <alignment horizontal="center" vertical="center"/>
    </xf>
    <xf numFmtId="9" fontId="21" fillId="0" borderId="53" xfId="1" applyNumberFormat="1" applyFont="1" applyFill="1" applyBorder="1" applyAlignment="1">
      <alignment horizontal="center" vertical="center"/>
    </xf>
    <xf numFmtId="9" fontId="21" fillId="0" borderId="25" xfId="1" applyNumberFormat="1" applyFont="1" applyFill="1" applyBorder="1" applyAlignment="1">
      <alignment horizontal="center" vertical="center"/>
    </xf>
    <xf numFmtId="9" fontId="21" fillId="0" borderId="37" xfId="1" applyNumberFormat="1" applyFont="1" applyFill="1" applyBorder="1" applyAlignment="1">
      <alignment horizontal="center" vertical="center"/>
    </xf>
    <xf numFmtId="0" fontId="21" fillId="0" borderId="58" xfId="2" applyFont="1" applyBorder="1" applyAlignment="1">
      <alignment horizontal="justify" vertical="top" wrapText="1"/>
    </xf>
    <xf numFmtId="0" fontId="21" fillId="0" borderId="15" xfId="2" applyFont="1" applyBorder="1" applyAlignment="1">
      <alignment horizontal="justify" vertical="top" wrapText="1"/>
    </xf>
    <xf numFmtId="0" fontId="21" fillId="0" borderId="59" xfId="2" applyFont="1" applyBorder="1" applyAlignment="1">
      <alignment horizontal="justify" vertical="top" wrapText="1"/>
    </xf>
    <xf numFmtId="0" fontId="13" fillId="0" borderId="53" xfId="2" applyFont="1" applyBorder="1" applyAlignment="1">
      <alignment horizontal="justify" vertical="top" wrapText="1"/>
    </xf>
    <xf numFmtId="0" fontId="13" fillId="0" borderId="25" xfId="2" applyFont="1" applyBorder="1" applyAlignment="1">
      <alignment horizontal="justify" vertical="top" wrapText="1"/>
    </xf>
    <xf numFmtId="0" fontId="13" fillId="0" borderId="26" xfId="2" applyFont="1" applyBorder="1" applyAlignment="1">
      <alignment horizontal="justify" vertical="top" wrapText="1"/>
    </xf>
    <xf numFmtId="0" fontId="53" fillId="0" borderId="0" xfId="2" applyFont="1" applyAlignment="1">
      <alignment horizontal="center" wrapText="1"/>
    </xf>
    <xf numFmtId="164" fontId="12" fillId="0" borderId="43" xfId="0" applyNumberFormat="1" applyFont="1" applyBorder="1" applyAlignment="1">
      <alignment horizontal="center" vertical="center" wrapText="1"/>
    </xf>
    <xf numFmtId="9" fontId="21" fillId="0" borderId="50" xfId="2" applyNumberFormat="1" applyFont="1" applyBorder="1" applyAlignment="1">
      <alignment horizontal="center" vertical="center"/>
    </xf>
    <xf numFmtId="0" fontId="21" fillId="0" borderId="43" xfId="2" applyFont="1" applyBorder="1" applyAlignment="1">
      <alignment horizontal="center" vertical="center"/>
    </xf>
    <xf numFmtId="0" fontId="21" fillId="0" borderId="49" xfId="2" applyFont="1" applyBorder="1" applyAlignment="1">
      <alignment horizontal="center" vertical="center"/>
    </xf>
    <xf numFmtId="0" fontId="13" fillId="0" borderId="5" xfId="2" applyFont="1" applyBorder="1" applyAlignment="1">
      <alignment horizontal="justify" vertical="top" wrapText="1"/>
    </xf>
    <xf numFmtId="9" fontId="21" fillId="0" borderId="5" xfId="1" applyNumberFormat="1" applyFont="1" applyFill="1" applyBorder="1" applyAlignment="1">
      <alignment horizontal="center" vertical="center"/>
    </xf>
    <xf numFmtId="0" fontId="5" fillId="0" borderId="7" xfId="3" applyFont="1" applyFill="1" applyBorder="1" applyAlignment="1">
      <alignment horizontal="center" vertical="center" wrapText="1"/>
    </xf>
    <xf numFmtId="0" fontId="5" fillId="0" borderId="8" xfId="3" applyFont="1" applyFill="1" applyBorder="1" applyAlignment="1">
      <alignment horizontal="center" vertical="center" wrapText="1"/>
    </xf>
    <xf numFmtId="0" fontId="5" fillId="0" borderId="9" xfId="3" applyFont="1" applyFill="1" applyBorder="1" applyAlignment="1">
      <alignment horizontal="center" vertical="center" wrapText="1"/>
    </xf>
    <xf numFmtId="0" fontId="12" fillId="0" borderId="33" xfId="3" applyFont="1" applyFill="1" applyBorder="1" applyAlignment="1">
      <alignment horizontal="center" vertical="center" wrapText="1"/>
    </xf>
    <xf numFmtId="0" fontId="12" fillId="0" borderId="43" xfId="4" applyNumberFormat="1" applyFont="1" applyFill="1" applyBorder="1" applyAlignment="1">
      <alignment horizontal="left" vertical="top" wrapText="1"/>
    </xf>
    <xf numFmtId="0" fontId="12" fillId="0" borderId="5" xfId="4" applyNumberFormat="1" applyFont="1" applyFill="1" applyBorder="1" applyAlignment="1">
      <alignment horizontal="left" vertical="top" wrapText="1"/>
    </xf>
    <xf numFmtId="0" fontId="12" fillId="0" borderId="6" xfId="4" applyNumberFormat="1" applyFont="1" applyFill="1" applyBorder="1" applyAlignment="1">
      <alignment horizontal="left" vertical="top" wrapText="1"/>
    </xf>
    <xf numFmtId="0" fontId="6" fillId="0" borderId="8" xfId="0" applyFont="1" applyFill="1" applyBorder="1"/>
    <xf numFmtId="0" fontId="2" fillId="0" borderId="9" xfId="2" applyFont="1" applyFill="1" applyBorder="1" applyAlignment="1">
      <alignment horizontal="center" vertical="center"/>
    </xf>
    <xf numFmtId="0" fontId="2" fillId="0" borderId="6" xfId="2" applyFont="1" applyFill="1" applyBorder="1" applyAlignment="1">
      <alignment horizontal="center" vertical="center"/>
    </xf>
  </cellXfs>
  <cellStyles count="14">
    <cellStyle name="Hipervínculo" xfId="13" builtinId="8"/>
    <cellStyle name="Millares" xfId="12" builtinId="3"/>
    <cellStyle name="Millares [0]" xfId="11" builtinId="6"/>
    <cellStyle name="Moneda [0]" xfId="5" builtinId="7"/>
    <cellStyle name="Moneda 2" xfId="4"/>
    <cellStyle name="Normal" xfId="0" builtinId="0"/>
    <cellStyle name="Normal 2" xfId="2"/>
    <cellStyle name="Normal 2 2" xfId="3"/>
    <cellStyle name="Normal 3" xfId="6"/>
    <cellStyle name="Normal 3 2" xfId="8"/>
    <cellStyle name="Normal 4" xfId="7"/>
    <cellStyle name="Porcentaje" xfId="1" builtinId="5"/>
    <cellStyle name="Porcentaje 2" xfId="9"/>
    <cellStyle name="Porcentaje 3"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5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9.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'DESI-IND-001'!$H$35</c:f>
              <c:strCache>
                <c:ptCount val="1"/>
                <c:pt idx="0">
                  <c:v>Número de productos entregados en los términos de tiempos establecidos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'DESI-IND-001'!$C$36:$C$39</c:f>
              <c:strCache>
                <c:ptCount val="4"/>
                <c:pt idx="0">
                  <c:v>Trimestre I</c:v>
                </c:pt>
                <c:pt idx="1">
                  <c:v>Trimestre II</c:v>
                </c:pt>
                <c:pt idx="2">
                  <c:v>Trimestre III</c:v>
                </c:pt>
                <c:pt idx="3">
                  <c:v>Trimestre IV</c:v>
                </c:pt>
              </c:strCache>
            </c:strRef>
          </c:cat>
          <c:val>
            <c:numRef>
              <c:f>'DESI-IND-001'!$H$36:$H$39</c:f>
              <c:numCache>
                <c:formatCode>0</c:formatCode>
                <c:ptCount val="4"/>
                <c:pt idx="0">
                  <c:v>12</c:v>
                </c:pt>
                <c:pt idx="1">
                  <c:v>10</c:v>
                </c:pt>
                <c:pt idx="2">
                  <c:v>12</c:v>
                </c:pt>
                <c:pt idx="3">
                  <c:v>8</c:v>
                </c:pt>
              </c:numCache>
            </c:numRef>
          </c:val>
          <c:extLst>
            <c:ext xmlns:c16="http://schemas.microsoft.com/office/drawing/2014/chart" uri="{C3380CC4-5D6E-409C-BE32-E72D297353CC}">
              <c16:uniqueId val="{00000000-42A5-4633-9D9E-B79FF44F5A1F}"/>
            </c:ext>
          </c:extLst>
        </c:ser>
        <c:ser>
          <c:idx val="5"/>
          <c:order val="5"/>
          <c:tx>
            <c:strRef>
              <c:f>'DESI-IND-001'!$I$35</c:f>
              <c:strCache>
                <c:ptCount val="1"/>
                <c:pt idx="0">
                  <c:v>Número de productos definidos para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'DESI-IND-001'!$C$36:$C$39</c:f>
              <c:strCache>
                <c:ptCount val="4"/>
                <c:pt idx="0">
                  <c:v>Trimestre I</c:v>
                </c:pt>
                <c:pt idx="1">
                  <c:v>Trimestre II</c:v>
                </c:pt>
                <c:pt idx="2">
                  <c:v>Trimestre III</c:v>
                </c:pt>
                <c:pt idx="3">
                  <c:v>Trimestre IV</c:v>
                </c:pt>
              </c:strCache>
            </c:strRef>
          </c:cat>
          <c:val>
            <c:numRef>
              <c:f>'DESI-IND-001'!$I$36:$I$39</c:f>
              <c:numCache>
                <c:formatCode>0</c:formatCode>
                <c:ptCount val="4"/>
                <c:pt idx="0">
                  <c:v>12</c:v>
                </c:pt>
                <c:pt idx="1">
                  <c:v>11</c:v>
                </c:pt>
                <c:pt idx="2">
                  <c:v>14</c:v>
                </c:pt>
                <c:pt idx="3">
                  <c:v>8</c:v>
                </c:pt>
              </c:numCache>
            </c:numRef>
          </c:val>
          <c:extLst>
            <c:ext xmlns:c16="http://schemas.microsoft.com/office/drawing/2014/chart" uri="{C3380CC4-5D6E-409C-BE32-E72D297353CC}">
              <c16:uniqueId val="{00000001-42A5-4633-9D9E-B79FF44F5A1F}"/>
            </c:ext>
          </c:extLst>
        </c:ser>
        <c:dLbls>
          <c:showLegendKey val="0"/>
          <c:showVal val="0"/>
          <c:showCatName val="0"/>
          <c:showSerName val="0"/>
          <c:showPercent val="0"/>
          <c:showBubbleSize val="0"/>
        </c:dLbls>
        <c:gapWidth val="219"/>
        <c:overlap val="-27"/>
        <c:axId val="1986120256"/>
        <c:axId val="1986121504"/>
        <c:extLst>
          <c:ext xmlns:c15="http://schemas.microsoft.com/office/drawing/2012/chart" uri="{02D57815-91ED-43cb-92C2-25804820EDAC}">
            <c15:filteredBarSeries>
              <c15:ser>
                <c:idx val="0"/>
                <c:order val="0"/>
                <c:tx>
                  <c:strRef>
                    <c:extLst>
                      <c:ext uri="{02D57815-91ED-43cb-92C2-25804820EDAC}">
                        <c15:formulaRef>
                          <c15:sqref>'DESI-IND-001'!$D$35</c15:sqref>
                        </c15:formulaRef>
                      </c:ext>
                    </c:extLst>
                    <c:strCache>
                      <c:ptCount val="1"/>
                    </c:strCache>
                  </c:strRef>
                </c:tx>
                <c:spPr>
                  <a:solidFill>
                    <a:schemeClr val="accent1"/>
                  </a:solidFill>
                  <a:ln>
                    <a:noFill/>
                  </a:ln>
                  <a:effectLst/>
                </c:spPr>
                <c:invertIfNegative val="0"/>
                <c:cat>
                  <c:strRef>
                    <c:extLst>
                      <c:ext uri="{02D57815-91ED-43cb-92C2-25804820EDAC}">
                        <c15:formulaRef>
                          <c15:sqref>'DESI-IND-001'!$C$36:$C$39</c15:sqref>
                        </c15:formulaRef>
                      </c:ext>
                    </c:extLst>
                    <c:strCache>
                      <c:ptCount val="4"/>
                      <c:pt idx="0">
                        <c:v>Trimestre I</c:v>
                      </c:pt>
                      <c:pt idx="1">
                        <c:v>Trimestre II</c:v>
                      </c:pt>
                      <c:pt idx="2">
                        <c:v>Trimestre III</c:v>
                      </c:pt>
                      <c:pt idx="3">
                        <c:v>Trimestre IV</c:v>
                      </c:pt>
                    </c:strCache>
                  </c:strRef>
                </c:cat>
                <c:val>
                  <c:numRef>
                    <c:extLst>
                      <c:ext uri="{02D57815-91ED-43cb-92C2-25804820EDAC}">
                        <c15:formulaRef>
                          <c15:sqref>'DESI-IND-001'!$D$36:$D$39</c15:sqref>
                        </c15:formulaRef>
                      </c:ext>
                    </c:extLst>
                    <c:numCache>
                      <c:formatCode>[$-C0A]mmm\-yy;@</c:formatCode>
                      <c:ptCount val="4"/>
                    </c:numCache>
                  </c:numRef>
                </c:val>
                <c:extLst>
                  <c:ext xmlns:c16="http://schemas.microsoft.com/office/drawing/2014/chart" uri="{C3380CC4-5D6E-409C-BE32-E72D297353CC}">
                    <c16:uniqueId val="{00000003-42A5-4633-9D9E-B79FF44F5A1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'DESI-IND-001'!$E$35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'DESI-IND-001'!$C$36:$C$39</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'DESI-IND-001'!$E$36:$E$39</c15:sqref>
                        </c15:formulaRef>
                      </c:ext>
                    </c:extLst>
                    <c:numCache>
                      <c:formatCode>[$-C0A]mmm\-yy;@</c:formatCode>
                      <c:ptCount val="4"/>
                    </c:numCache>
                  </c:numRef>
                </c:val>
                <c:extLst xmlns:c15="http://schemas.microsoft.com/office/drawing/2012/chart">
                  <c:ext xmlns:c16="http://schemas.microsoft.com/office/drawing/2014/chart" uri="{C3380CC4-5D6E-409C-BE32-E72D297353CC}">
                    <c16:uniqueId val="{00000004-42A5-4633-9D9E-B79FF44F5A1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'DESI-IND-001'!$F$35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'DESI-IND-001'!$C$36:$C$39</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'DESI-IND-001'!$F$36:$F$39</c15:sqref>
                        </c15:formulaRef>
                      </c:ext>
                    </c:extLst>
                    <c:numCache>
                      <c:formatCode>[$-C0A]mmm\-yy;@</c:formatCode>
                      <c:ptCount val="4"/>
                    </c:numCache>
                  </c:numRef>
                </c:val>
                <c:extLst xmlns:c15="http://schemas.microsoft.com/office/drawing/2012/chart">
                  <c:ext xmlns:c16="http://schemas.microsoft.com/office/drawing/2014/chart" uri="{C3380CC4-5D6E-409C-BE32-E72D297353CC}">
                    <c16:uniqueId val="{00000005-42A5-4633-9D9E-B79FF44F5A1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'DESI-IND-001'!$G$35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'DESI-IND-001'!$C$36:$C$39</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'DESI-IND-001'!$G$36:$G$39</c15:sqref>
                        </c15:formulaRef>
                      </c:ext>
                    </c:extLst>
                    <c:numCache>
                      <c:formatCode>[$-C0A]mmm\-yy;@</c:formatCode>
                      <c:ptCount val="4"/>
                    </c:numCache>
                  </c:numRef>
                </c:val>
                <c:extLst xmlns:c15="http://schemas.microsoft.com/office/drawing/2012/chart">
                  <c:ext xmlns:c16="http://schemas.microsoft.com/office/drawing/2014/chart" uri="{C3380CC4-5D6E-409C-BE32-E72D297353CC}">
                    <c16:uniqueId val="{00000006-42A5-4633-9D9E-B79FF44F5A1F}"/>
                  </c:ext>
                </c:extLst>
              </c15:ser>
            </c15:filteredBarSeries>
          </c:ext>
        </c:extLst>
      </c:barChart>
      <c:lineChart>
        <c:grouping val="standard"/>
        <c:varyColors val="0"/>
        <c:ser>
          <c:idx val="6"/>
          <c:order val="6"/>
          <c:tx>
            <c:strRef>
              <c:f>'DESI-IND-001'!$J$35</c:f>
              <c:strCache>
                <c:ptCount val="1"/>
                <c:pt idx="0">
                  <c:v>RESULTADO</c:v>
                </c:pt>
              </c:strCache>
            </c:strRef>
          </c:tx>
          <c:spPr>
            <a:ln w="28575" cap="rnd">
              <a:solidFill>
                <a:schemeClr val="accent1">
                  <a:lumMod val="60000"/>
                </a:schemeClr>
              </a:solidFill>
              <a:round/>
            </a:ln>
            <a:effectLst/>
          </c:spPr>
          <c:marker>
            <c:symbol val="none"/>
          </c:marker>
          <c:cat>
            <c:strRef>
              <c:f>'DESI-IND-001'!$C$36:$C$39</c:f>
              <c:strCache>
                <c:ptCount val="4"/>
                <c:pt idx="0">
                  <c:v>Trimestre I</c:v>
                </c:pt>
                <c:pt idx="1">
                  <c:v>Trimestre II</c:v>
                </c:pt>
                <c:pt idx="2">
                  <c:v>Trimestre III</c:v>
                </c:pt>
                <c:pt idx="3">
                  <c:v>Trimestre IV</c:v>
                </c:pt>
              </c:strCache>
            </c:strRef>
          </c:cat>
          <c:val>
            <c:numRef>
              <c:f>'DESI-IND-001'!$J$36:$J$39</c:f>
              <c:numCache>
                <c:formatCode>0%</c:formatCode>
                <c:ptCount val="4"/>
                <c:pt idx="0">
                  <c:v>1</c:v>
                </c:pt>
                <c:pt idx="1">
                  <c:v>0.90909090909090906</c:v>
                </c:pt>
                <c:pt idx="2">
                  <c:v>0.8571428571428571</c:v>
                </c:pt>
                <c:pt idx="3">
                  <c:v>1</c:v>
                </c:pt>
              </c:numCache>
            </c:numRef>
          </c:val>
          <c:smooth val="0"/>
          <c:extLst>
            <c:ext xmlns:c16="http://schemas.microsoft.com/office/drawing/2014/chart" uri="{C3380CC4-5D6E-409C-BE32-E72D297353CC}">
              <c16:uniqueId val="{00000002-42A5-4633-9D9E-B79FF44F5A1F}"/>
            </c:ext>
          </c:extLst>
        </c:ser>
        <c:dLbls>
          <c:showLegendKey val="0"/>
          <c:showVal val="0"/>
          <c:showCatName val="0"/>
          <c:showSerName val="0"/>
          <c:showPercent val="0"/>
          <c:showBubbleSize val="0"/>
        </c:dLbls>
        <c:marker val="1"/>
        <c:smooth val="0"/>
        <c:axId val="1986125664"/>
        <c:axId val="1986124832"/>
      </c:lineChart>
      <c:catAx>
        <c:axId val="198612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6121504"/>
        <c:crosses val="autoZero"/>
        <c:auto val="1"/>
        <c:lblAlgn val="ctr"/>
        <c:lblOffset val="100"/>
        <c:noMultiLvlLbl val="0"/>
      </c:catAx>
      <c:valAx>
        <c:axId val="1986121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6120256"/>
        <c:crosses val="autoZero"/>
        <c:crossBetween val="between"/>
      </c:valAx>
      <c:valAx>
        <c:axId val="1986124832"/>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6125664"/>
        <c:crosses val="max"/>
        <c:crossBetween val="between"/>
      </c:valAx>
      <c:catAx>
        <c:axId val="1986125664"/>
        <c:scaling>
          <c:orientation val="minMax"/>
        </c:scaling>
        <c:delete val="1"/>
        <c:axPos val="b"/>
        <c:numFmt formatCode="General" sourceLinked="1"/>
        <c:majorTickMark val="none"/>
        <c:minorTickMark val="none"/>
        <c:tickLblPos val="nextTo"/>
        <c:crossAx val="198612483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'EGTI-IND-002'!$H$35</c:f>
              <c:strCache>
                <c:ptCount val="1"/>
                <c:pt idx="0">
                  <c:v>ACTIVIDADES EJECUTADAS</c:v>
                </c:pt>
              </c:strCache>
            </c:strRef>
          </c:tx>
          <c:spPr>
            <a:solidFill>
              <a:schemeClr val="accent5"/>
            </a:solidFill>
            <a:ln>
              <a:noFill/>
            </a:ln>
            <a:effectLst/>
          </c:spPr>
          <c:invertIfNegative val="0"/>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'EGTI-IND-002'!$H$36:$H$39</c:f>
              <c:numCache>
                <c:formatCode>0</c:formatCode>
                <c:ptCount val="4"/>
                <c:pt idx="0">
                  <c:v>3</c:v>
                </c:pt>
                <c:pt idx="1">
                  <c:v>3</c:v>
                </c:pt>
                <c:pt idx="2">
                  <c:v>11</c:v>
                </c:pt>
                <c:pt idx="3">
                  <c:v>10</c:v>
                </c:pt>
              </c:numCache>
            </c:numRef>
          </c:val>
          <c:extLst>
            <c:ext xmlns:c16="http://schemas.microsoft.com/office/drawing/2014/chart" uri="{C3380CC4-5D6E-409C-BE32-E72D297353CC}">
              <c16:uniqueId val="{00000000-0B9B-48A4-B4CE-E66CE23EF12A}"/>
            </c:ext>
          </c:extLst>
        </c:ser>
        <c:ser>
          <c:idx val="5"/>
          <c:order val="1"/>
          <c:tx>
            <c:strRef>
              <c:f>'EGTI-IND-002'!$I$35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'EGTI-IND-002'!$I$36:$I$39</c:f>
              <c:numCache>
                <c:formatCode>0</c:formatCode>
                <c:ptCount val="4"/>
                <c:pt idx="0">
                  <c:v>3</c:v>
                </c:pt>
                <c:pt idx="1">
                  <c:v>3</c:v>
                </c:pt>
                <c:pt idx="2">
                  <c:v>13</c:v>
                </c:pt>
                <c:pt idx="3">
                  <c:v>10</c:v>
                </c:pt>
              </c:numCache>
            </c:numRef>
          </c:val>
          <c:extLst>
            <c:ext xmlns:c16="http://schemas.microsoft.com/office/drawing/2014/chart" uri="{C3380CC4-5D6E-409C-BE32-E72D297353CC}">
              <c16:uniqueId val="{00000001-0B9B-48A4-B4CE-E66CE23EF12A}"/>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'EGTI-IND-002'!$J$35</c:f>
              <c:strCache>
                <c:ptCount val="1"/>
                <c:pt idx="0">
                  <c:v>RESULTADO</c:v>
                </c:pt>
              </c:strCache>
            </c:strRef>
          </c:tx>
          <c:spPr>
            <a:ln w="28575" cap="rnd">
              <a:solidFill>
                <a:schemeClr val="accent1"/>
              </a:solidFill>
              <a:round/>
            </a:ln>
            <a:effectLst/>
          </c:spPr>
          <c:marker>
            <c:symbol val="none"/>
          </c:marker>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'EGTI-IND-002'!$J$36:$J$39</c:f>
              <c:numCache>
                <c:formatCode>0%</c:formatCode>
                <c:ptCount val="4"/>
                <c:pt idx="0">
                  <c:v>1</c:v>
                </c:pt>
                <c:pt idx="1">
                  <c:v>1</c:v>
                </c:pt>
                <c:pt idx="2">
                  <c:v>0.84615384615384615</c:v>
                </c:pt>
                <c:pt idx="3">
                  <c:v>1</c:v>
                </c:pt>
              </c:numCache>
            </c:numRef>
          </c:val>
          <c:smooth val="0"/>
          <c:extLst>
            <c:ext xmlns:c16="http://schemas.microsoft.com/office/drawing/2014/chart" uri="{C3380CC4-5D6E-409C-BE32-E72D297353CC}">
              <c16:uniqueId val="{00000002-0B9B-48A4-B4CE-E66CE23EF12A}"/>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'PIV-IND-001'!$AN$48</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'PIV-IND-001'!$AM$49:$AM$53</c:f>
              <c:strCache>
                <c:ptCount val="5"/>
                <c:pt idx="0">
                  <c:v>TRIM1</c:v>
                </c:pt>
                <c:pt idx="1">
                  <c:v>TRIM2</c:v>
                </c:pt>
                <c:pt idx="2">
                  <c:v>TRIM3</c:v>
                </c:pt>
                <c:pt idx="3">
                  <c:v>TRIM4</c:v>
                </c:pt>
                <c:pt idx="4">
                  <c:v>TOTAL</c:v>
                </c:pt>
              </c:strCache>
            </c:strRef>
          </c:cat>
          <c:val>
            <c:numRef>
              <c:f>'PIV-IND-001'!$AN$49:$AN$53</c:f>
              <c:numCache>
                <c:formatCode>General</c:formatCode>
                <c:ptCount val="5"/>
                <c:pt idx="0">
                  <c:v>75.5</c:v>
                </c:pt>
                <c:pt idx="1">
                  <c:v>40.619999999999997</c:v>
                </c:pt>
                <c:pt idx="2">
                  <c:v>157.99</c:v>
                </c:pt>
                <c:pt idx="3">
                  <c:v>23.65</c:v>
                </c:pt>
                <c:pt idx="4">
                  <c:v>297.76</c:v>
                </c:pt>
              </c:numCache>
            </c:numRef>
          </c:val>
          <c:extLst>
            <c:ext xmlns:c16="http://schemas.microsoft.com/office/drawing/2014/chart" uri="{C3380CC4-5D6E-409C-BE32-E72D297353CC}">
              <c16:uniqueId val="{00000000-BB51-49A3-AF01-EFFEE414388B}"/>
            </c:ext>
          </c:extLst>
        </c:ser>
        <c:ser>
          <c:idx val="1"/>
          <c:order val="1"/>
          <c:tx>
            <c:strRef>
              <c:f>'PIV-IND-001'!$AO$48</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'PIV-IND-001'!$AM$49:$AM$53</c:f>
              <c:strCache>
                <c:ptCount val="5"/>
                <c:pt idx="0">
                  <c:v>TRIM1</c:v>
                </c:pt>
                <c:pt idx="1">
                  <c:v>TRIM2</c:v>
                </c:pt>
                <c:pt idx="2">
                  <c:v>TRIM3</c:v>
                </c:pt>
                <c:pt idx="3">
                  <c:v>TRIM4</c:v>
                </c:pt>
                <c:pt idx="4">
                  <c:v>TOTAL</c:v>
                </c:pt>
              </c:strCache>
            </c:strRef>
          </c:cat>
          <c:val>
            <c:numRef>
              <c:f>'PIV-IND-001'!$AO$49:$AO$53</c:f>
              <c:numCache>
                <c:formatCode>General</c:formatCode>
                <c:ptCount val="5"/>
                <c:pt idx="0">
                  <c:v>75.5</c:v>
                </c:pt>
                <c:pt idx="1">
                  <c:v>116.12</c:v>
                </c:pt>
                <c:pt idx="2">
                  <c:v>274.11</c:v>
                </c:pt>
                <c:pt idx="3">
                  <c:v>297.76</c:v>
                </c:pt>
                <c:pt idx="4">
                  <c:v>297.76</c:v>
                </c:pt>
              </c:numCache>
            </c:numRef>
          </c:val>
          <c:extLst>
            <c:ext xmlns:c16="http://schemas.microsoft.com/office/drawing/2014/chart" uri="{C3380CC4-5D6E-409C-BE32-E72D297353CC}">
              <c16:uniqueId val="{00000001-BB51-49A3-AF01-EFFEE414388B}"/>
            </c:ext>
          </c:extLst>
        </c:ser>
        <c:ser>
          <c:idx val="2"/>
          <c:order val="2"/>
          <c:tx>
            <c:strRef>
              <c:f>'PIV-IND-001'!$AP$48</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'PIV-IND-001'!$AM$49:$AM$53</c:f>
              <c:strCache>
                <c:ptCount val="5"/>
                <c:pt idx="0">
                  <c:v>TRIM1</c:v>
                </c:pt>
                <c:pt idx="1">
                  <c:v>TRIM2</c:v>
                </c:pt>
                <c:pt idx="2">
                  <c:v>TRIM3</c:v>
                </c:pt>
                <c:pt idx="3">
                  <c:v>TRIM4</c:v>
                </c:pt>
                <c:pt idx="4">
                  <c:v>TOTAL</c:v>
                </c:pt>
              </c:strCache>
            </c:strRef>
          </c:cat>
          <c:val>
            <c:numRef>
              <c:f>'PIV-IND-001'!$AP$49:$AP$53</c:f>
              <c:numCache>
                <c:formatCode>General</c:formatCode>
                <c:ptCount val="5"/>
                <c:pt idx="0">
                  <c:v>75</c:v>
                </c:pt>
                <c:pt idx="1">
                  <c:v>75</c:v>
                </c:pt>
                <c:pt idx="2">
                  <c:v>100</c:v>
                </c:pt>
                <c:pt idx="3">
                  <c:v>43.93</c:v>
                </c:pt>
                <c:pt idx="4">
                  <c:v>293.93</c:v>
                </c:pt>
              </c:numCache>
            </c:numRef>
          </c:val>
          <c:extLst>
            <c:ext xmlns:c16="http://schemas.microsoft.com/office/drawing/2014/chart" uri="{C3380CC4-5D6E-409C-BE32-E72D297353CC}">
              <c16:uniqueId val="{00000002-BB51-49A3-AF01-EFFEE414388B}"/>
            </c:ext>
          </c:extLst>
        </c:ser>
        <c:dLbls>
          <c:dLblPos val="outEnd"/>
          <c:showLegendKey val="0"/>
          <c:showVal val="1"/>
          <c:showCatName val="0"/>
          <c:showSerName val="0"/>
          <c:showPercent val="0"/>
          <c:showBubbleSize val="0"/>
        </c:dLbls>
        <c:gapWidth val="164"/>
        <c:overlap val="-22"/>
        <c:axId val="596540048"/>
        <c:axId val="596545624"/>
      </c:barChart>
      <c:catAx>
        <c:axId val="5965400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6545624"/>
        <c:crosses val="autoZero"/>
        <c:auto val="1"/>
        <c:lblAlgn val="ctr"/>
        <c:lblOffset val="100"/>
        <c:noMultiLvlLbl val="0"/>
      </c:catAx>
      <c:valAx>
        <c:axId val="5965456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65400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'PIV-IND-002'!$AS$45</c:f>
              <c:strCache>
                <c:ptCount val="1"/>
                <c:pt idx="0">
                  <c:v>AVANCE DEL TRIM </c:v>
                </c:pt>
              </c:strCache>
            </c:strRef>
          </c:tx>
          <c:spPr>
            <a:solidFill>
              <a:schemeClr val="accent2">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'PIV-IND-002'!$AR$46:$AR$50</c:f>
              <c:strCache>
                <c:ptCount val="5"/>
                <c:pt idx="0">
                  <c:v>TRIM1</c:v>
                </c:pt>
                <c:pt idx="1">
                  <c:v>TRIM2</c:v>
                </c:pt>
                <c:pt idx="2">
                  <c:v>TRIM3</c:v>
                </c:pt>
                <c:pt idx="3">
                  <c:v>TRIM4</c:v>
                </c:pt>
                <c:pt idx="4">
                  <c:v>TOTAL</c:v>
                </c:pt>
              </c:strCache>
            </c:strRef>
          </c:cat>
          <c:val>
            <c:numRef>
              <c:f>'PIV-IND-002'!$AS$46:$AS$50</c:f>
              <c:numCache>
                <c:formatCode>General</c:formatCode>
                <c:ptCount val="5"/>
                <c:pt idx="0">
                  <c:v>372</c:v>
                </c:pt>
                <c:pt idx="1">
                  <c:v>828</c:v>
                </c:pt>
                <c:pt idx="2">
                  <c:v>760</c:v>
                </c:pt>
                <c:pt idx="3">
                  <c:v>877</c:v>
                </c:pt>
                <c:pt idx="4">
                  <c:v>2837</c:v>
                </c:pt>
              </c:numCache>
            </c:numRef>
          </c:val>
          <c:extLst>
            <c:ext xmlns:c16="http://schemas.microsoft.com/office/drawing/2014/chart" uri="{C3380CC4-5D6E-409C-BE32-E72D297353CC}">
              <c16:uniqueId val="{00000000-7CD9-4D5F-B363-A1CBDD43878A}"/>
            </c:ext>
          </c:extLst>
        </c:ser>
        <c:ser>
          <c:idx val="1"/>
          <c:order val="1"/>
          <c:tx>
            <c:strRef>
              <c:f>'PIV-IND-002'!$AT$45</c:f>
              <c:strCache>
                <c:ptCount val="1"/>
                <c:pt idx="0">
                  <c:v>ACUMULADO</c:v>
                </c:pt>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'PIV-IND-002'!$AR$46:$AR$50</c:f>
              <c:strCache>
                <c:ptCount val="5"/>
                <c:pt idx="0">
                  <c:v>TRIM1</c:v>
                </c:pt>
                <c:pt idx="1">
                  <c:v>TRIM2</c:v>
                </c:pt>
                <c:pt idx="2">
                  <c:v>TRIM3</c:v>
                </c:pt>
                <c:pt idx="3">
                  <c:v>TRIM4</c:v>
                </c:pt>
                <c:pt idx="4">
                  <c:v>TOTAL</c:v>
                </c:pt>
              </c:strCache>
            </c:strRef>
          </c:cat>
          <c:val>
            <c:numRef>
              <c:f>'PIV-IND-002'!$AT$46:$AT$50</c:f>
              <c:numCache>
                <c:formatCode>General</c:formatCode>
                <c:ptCount val="5"/>
                <c:pt idx="0">
                  <c:v>372</c:v>
                </c:pt>
                <c:pt idx="1">
                  <c:v>1200</c:v>
                </c:pt>
                <c:pt idx="2">
                  <c:v>1960</c:v>
                </c:pt>
                <c:pt idx="3">
                  <c:v>2837</c:v>
                </c:pt>
                <c:pt idx="4">
                  <c:v>2837</c:v>
                </c:pt>
              </c:numCache>
            </c:numRef>
          </c:val>
          <c:extLst>
            <c:ext xmlns:c16="http://schemas.microsoft.com/office/drawing/2014/chart" uri="{C3380CC4-5D6E-409C-BE32-E72D297353CC}">
              <c16:uniqueId val="{00000001-7CD9-4D5F-B363-A1CBDD43878A}"/>
            </c:ext>
          </c:extLst>
        </c:ser>
        <c:ser>
          <c:idx val="2"/>
          <c:order val="2"/>
          <c:tx>
            <c:strRef>
              <c:f>'PIV-IND-002'!$AU$45</c:f>
              <c:strCache>
                <c:ptCount val="1"/>
                <c:pt idx="0">
                  <c:v>META</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'PIV-IND-002'!$AR$46:$AR$50</c:f>
              <c:strCache>
                <c:ptCount val="5"/>
                <c:pt idx="0">
                  <c:v>TRIM1</c:v>
                </c:pt>
                <c:pt idx="1">
                  <c:v>TRIM2</c:v>
                </c:pt>
                <c:pt idx="2">
                  <c:v>TRIM3</c:v>
                </c:pt>
                <c:pt idx="3">
                  <c:v>TRIM4</c:v>
                </c:pt>
                <c:pt idx="4">
                  <c:v>TOTAL</c:v>
                </c:pt>
              </c:strCache>
            </c:strRef>
          </c:cat>
          <c:val>
            <c:numRef>
              <c:f>'PIV-IND-002'!$AU$46:$AU$50</c:f>
              <c:numCache>
                <c:formatCode>General</c:formatCode>
                <c:ptCount val="5"/>
                <c:pt idx="0">
                  <c:v>370</c:v>
                </c:pt>
                <c:pt idx="1">
                  <c:v>850</c:v>
                </c:pt>
                <c:pt idx="2">
                  <c:v>810</c:v>
                </c:pt>
                <c:pt idx="3">
                  <c:v>870</c:v>
                </c:pt>
                <c:pt idx="4">
                  <c:v>2900</c:v>
                </c:pt>
              </c:numCache>
            </c:numRef>
          </c:val>
          <c:extLst>
            <c:ext xmlns:c16="http://schemas.microsoft.com/office/drawing/2014/chart" uri="{C3380CC4-5D6E-409C-BE32-E72D297353CC}">
              <c16:uniqueId val="{00000002-7CD9-4D5F-B363-A1CBDD43878A}"/>
            </c:ext>
          </c:extLst>
        </c:ser>
        <c:dLbls>
          <c:showLegendKey val="0"/>
          <c:showVal val="1"/>
          <c:showCatName val="0"/>
          <c:showSerName val="0"/>
          <c:showPercent val="0"/>
          <c:showBubbleSize val="0"/>
        </c:dLbls>
        <c:gapWidth val="75"/>
        <c:axId val="1784485936"/>
        <c:axId val="2044221216"/>
      </c:barChart>
      <c:catAx>
        <c:axId val="178448593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CO"/>
          </a:p>
        </c:txPr>
        <c:crossAx val="2044221216"/>
        <c:crosses val="autoZero"/>
        <c:auto val="1"/>
        <c:lblAlgn val="ctr"/>
        <c:lblOffset val="100"/>
        <c:noMultiLvlLbl val="0"/>
      </c:catAx>
      <c:valAx>
        <c:axId val="20442212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178448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'PIV-IND-003'!$AR$46</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'PIV-IND-003'!$AQ$47:$AQ$51</c:f>
              <c:strCache>
                <c:ptCount val="5"/>
                <c:pt idx="0">
                  <c:v>TRIM1</c:v>
                </c:pt>
                <c:pt idx="1">
                  <c:v>TRIM2</c:v>
                </c:pt>
                <c:pt idx="2">
                  <c:v>TRIM3</c:v>
                </c:pt>
                <c:pt idx="3">
                  <c:v>TRIM4</c:v>
                </c:pt>
                <c:pt idx="4">
                  <c:v>TOTAL</c:v>
                </c:pt>
              </c:strCache>
            </c:strRef>
          </c:cat>
          <c:val>
            <c:numRef>
              <c:f>'PIV-IND-003'!$AR$47:$AR$51</c:f>
              <c:numCache>
                <c:formatCode>General</c:formatCode>
                <c:ptCount val="5"/>
                <c:pt idx="0">
                  <c:v>13.73</c:v>
                </c:pt>
                <c:pt idx="1">
                  <c:v>0</c:v>
                </c:pt>
                <c:pt idx="2">
                  <c:v>0.57999999999999996</c:v>
                </c:pt>
                <c:pt idx="3">
                  <c:v>10.83</c:v>
                </c:pt>
                <c:pt idx="4">
                  <c:v>25.14</c:v>
                </c:pt>
              </c:numCache>
            </c:numRef>
          </c:val>
          <c:extLst>
            <c:ext xmlns:c16="http://schemas.microsoft.com/office/drawing/2014/chart" uri="{C3380CC4-5D6E-409C-BE32-E72D297353CC}">
              <c16:uniqueId val="{00000000-4E95-409E-AB5C-0708C0981856}"/>
            </c:ext>
          </c:extLst>
        </c:ser>
        <c:ser>
          <c:idx val="1"/>
          <c:order val="1"/>
          <c:tx>
            <c:strRef>
              <c:f>'PIV-IND-003'!$AS$46</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'PIV-IND-003'!$AQ$47:$AQ$51</c:f>
              <c:strCache>
                <c:ptCount val="5"/>
                <c:pt idx="0">
                  <c:v>TRIM1</c:v>
                </c:pt>
                <c:pt idx="1">
                  <c:v>TRIM2</c:v>
                </c:pt>
                <c:pt idx="2">
                  <c:v>TRIM3</c:v>
                </c:pt>
                <c:pt idx="3">
                  <c:v>TRIM4</c:v>
                </c:pt>
                <c:pt idx="4">
                  <c:v>TOTAL</c:v>
                </c:pt>
              </c:strCache>
            </c:strRef>
          </c:cat>
          <c:val>
            <c:numRef>
              <c:f>'PIV-IND-003'!$AS$47:$AS$51</c:f>
              <c:numCache>
                <c:formatCode>General</c:formatCode>
                <c:ptCount val="5"/>
                <c:pt idx="0">
                  <c:v>13.73</c:v>
                </c:pt>
                <c:pt idx="1">
                  <c:v>13.73</c:v>
                </c:pt>
                <c:pt idx="2">
                  <c:v>14.31</c:v>
                </c:pt>
                <c:pt idx="3">
                  <c:v>25.14</c:v>
                </c:pt>
                <c:pt idx="4">
                  <c:v>25.14</c:v>
                </c:pt>
              </c:numCache>
            </c:numRef>
          </c:val>
          <c:extLst>
            <c:ext xmlns:c16="http://schemas.microsoft.com/office/drawing/2014/chart" uri="{C3380CC4-5D6E-409C-BE32-E72D297353CC}">
              <c16:uniqueId val="{00000001-4E95-409E-AB5C-0708C0981856}"/>
            </c:ext>
          </c:extLst>
        </c:ser>
        <c:ser>
          <c:idx val="2"/>
          <c:order val="2"/>
          <c:tx>
            <c:strRef>
              <c:f>'PIV-IND-003'!$AT$46</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'PIV-IND-003'!$AQ$47:$AQ$51</c:f>
              <c:strCache>
                <c:ptCount val="5"/>
                <c:pt idx="0">
                  <c:v>TRIM1</c:v>
                </c:pt>
                <c:pt idx="1">
                  <c:v>TRIM2</c:v>
                </c:pt>
                <c:pt idx="2">
                  <c:v>TRIM3</c:v>
                </c:pt>
                <c:pt idx="3">
                  <c:v>TRIM4</c:v>
                </c:pt>
                <c:pt idx="4">
                  <c:v>TOTAL</c:v>
                </c:pt>
              </c:strCache>
            </c:strRef>
          </c:cat>
          <c:val>
            <c:numRef>
              <c:f>'PIV-IND-003'!$AT$47:$AT$51</c:f>
              <c:numCache>
                <c:formatCode>General</c:formatCode>
                <c:ptCount val="5"/>
                <c:pt idx="0">
                  <c:v>11.57</c:v>
                </c:pt>
                <c:pt idx="1">
                  <c:v>1.1399999999999999</c:v>
                </c:pt>
                <c:pt idx="2">
                  <c:v>1.1399999999999999</c:v>
                </c:pt>
                <c:pt idx="3">
                  <c:v>1.1399999999999999</c:v>
                </c:pt>
                <c:pt idx="4">
                  <c:v>14.990000000000002</c:v>
                </c:pt>
              </c:numCache>
            </c:numRef>
          </c:val>
          <c:extLst>
            <c:ext xmlns:c16="http://schemas.microsoft.com/office/drawing/2014/chart" uri="{C3380CC4-5D6E-409C-BE32-E72D297353CC}">
              <c16:uniqueId val="{00000002-4E95-409E-AB5C-0708C0981856}"/>
            </c:ext>
          </c:extLst>
        </c:ser>
        <c:dLbls>
          <c:dLblPos val="outEnd"/>
          <c:showLegendKey val="0"/>
          <c:showVal val="1"/>
          <c:showCatName val="0"/>
          <c:showSerName val="0"/>
          <c:showPercent val="0"/>
          <c:showBubbleSize val="0"/>
        </c:dLbls>
        <c:gapWidth val="444"/>
        <c:overlap val="-90"/>
        <c:axId val="403557400"/>
        <c:axId val="403553464"/>
      </c:barChart>
      <c:catAx>
        <c:axId val="4035574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403553464"/>
        <c:crosses val="autoZero"/>
        <c:auto val="1"/>
        <c:lblAlgn val="ctr"/>
        <c:lblOffset val="100"/>
        <c:noMultiLvlLbl val="0"/>
      </c:catAx>
      <c:valAx>
        <c:axId val="403553464"/>
        <c:scaling>
          <c:orientation val="minMax"/>
        </c:scaling>
        <c:delete val="1"/>
        <c:axPos val="l"/>
        <c:numFmt formatCode="General" sourceLinked="1"/>
        <c:majorTickMark val="none"/>
        <c:minorTickMark val="none"/>
        <c:tickLblPos val="nextTo"/>
        <c:crossAx val="40355740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'PIV-IND-004'!$AN$45</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'PIV-IND-004'!$AM$46:$AM$50</c:f>
              <c:strCache>
                <c:ptCount val="5"/>
                <c:pt idx="0">
                  <c:v>TRIM1</c:v>
                </c:pt>
                <c:pt idx="1">
                  <c:v>TRIM2</c:v>
                </c:pt>
                <c:pt idx="2">
                  <c:v>TRIM3</c:v>
                </c:pt>
                <c:pt idx="3">
                  <c:v>TRIM4</c:v>
                </c:pt>
                <c:pt idx="4">
                  <c:v>TOTAL</c:v>
                </c:pt>
              </c:strCache>
            </c:strRef>
          </c:cat>
          <c:val>
            <c:numRef>
              <c:f>'PIV-IND-004'!$AN$46:$AN$50</c:f>
              <c:numCache>
                <c:formatCode>General</c:formatCode>
                <c:ptCount val="5"/>
                <c:pt idx="0">
                  <c:v>5.84</c:v>
                </c:pt>
                <c:pt idx="1">
                  <c:v>0</c:v>
                </c:pt>
                <c:pt idx="2">
                  <c:v>0.37</c:v>
                </c:pt>
                <c:pt idx="3">
                  <c:v>0</c:v>
                </c:pt>
                <c:pt idx="4">
                  <c:v>6.21</c:v>
                </c:pt>
              </c:numCache>
            </c:numRef>
          </c:val>
          <c:extLst>
            <c:ext xmlns:c16="http://schemas.microsoft.com/office/drawing/2014/chart" uri="{C3380CC4-5D6E-409C-BE32-E72D297353CC}">
              <c16:uniqueId val="{00000000-4089-4929-AD93-4B884A0A89A4}"/>
            </c:ext>
          </c:extLst>
        </c:ser>
        <c:ser>
          <c:idx val="1"/>
          <c:order val="1"/>
          <c:tx>
            <c:strRef>
              <c:f>'PIV-IND-004'!$AO$45</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'PIV-IND-004'!$AM$46:$AM$50</c:f>
              <c:strCache>
                <c:ptCount val="5"/>
                <c:pt idx="0">
                  <c:v>TRIM1</c:v>
                </c:pt>
                <c:pt idx="1">
                  <c:v>TRIM2</c:v>
                </c:pt>
                <c:pt idx="2">
                  <c:v>TRIM3</c:v>
                </c:pt>
                <c:pt idx="3">
                  <c:v>TRIM4</c:v>
                </c:pt>
                <c:pt idx="4">
                  <c:v>TOTAL</c:v>
                </c:pt>
              </c:strCache>
            </c:strRef>
          </c:cat>
          <c:val>
            <c:numRef>
              <c:f>'PIV-IND-004'!$AO$46:$AO$50</c:f>
              <c:numCache>
                <c:formatCode>General</c:formatCode>
                <c:ptCount val="5"/>
                <c:pt idx="0">
                  <c:v>5.84</c:v>
                </c:pt>
                <c:pt idx="1">
                  <c:v>5.84</c:v>
                </c:pt>
                <c:pt idx="2">
                  <c:v>6.21</c:v>
                </c:pt>
                <c:pt idx="3">
                  <c:v>6.21</c:v>
                </c:pt>
                <c:pt idx="4">
                  <c:v>6.21</c:v>
                </c:pt>
              </c:numCache>
            </c:numRef>
          </c:val>
          <c:extLst>
            <c:ext xmlns:c16="http://schemas.microsoft.com/office/drawing/2014/chart" uri="{C3380CC4-5D6E-409C-BE32-E72D297353CC}">
              <c16:uniqueId val="{00000001-4089-4929-AD93-4B884A0A89A4}"/>
            </c:ext>
          </c:extLst>
        </c:ser>
        <c:ser>
          <c:idx val="2"/>
          <c:order val="2"/>
          <c:tx>
            <c:strRef>
              <c:f>'PIV-IND-004'!$AP$45</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'PIV-IND-004'!$AM$46:$AM$50</c:f>
              <c:strCache>
                <c:ptCount val="5"/>
                <c:pt idx="0">
                  <c:v>TRIM1</c:v>
                </c:pt>
                <c:pt idx="1">
                  <c:v>TRIM2</c:v>
                </c:pt>
                <c:pt idx="2">
                  <c:v>TRIM3</c:v>
                </c:pt>
                <c:pt idx="3">
                  <c:v>TRIM4</c:v>
                </c:pt>
                <c:pt idx="4">
                  <c:v>TOTAL</c:v>
                </c:pt>
              </c:strCache>
            </c:strRef>
          </c:cat>
          <c:val>
            <c:numRef>
              <c:f>'PIV-IND-004'!$AP$46:$AP$50</c:f>
              <c:numCache>
                <c:formatCode>General</c:formatCode>
                <c:ptCount val="5"/>
                <c:pt idx="0">
                  <c:v>4.2699999999999996</c:v>
                </c:pt>
                <c:pt idx="1">
                  <c:v>0.16</c:v>
                </c:pt>
                <c:pt idx="2">
                  <c:v>0.37</c:v>
                </c:pt>
                <c:pt idx="3">
                  <c:v>1.2</c:v>
                </c:pt>
                <c:pt idx="4">
                  <c:v>6</c:v>
                </c:pt>
              </c:numCache>
            </c:numRef>
          </c:val>
          <c:extLst>
            <c:ext xmlns:c16="http://schemas.microsoft.com/office/drawing/2014/chart" uri="{C3380CC4-5D6E-409C-BE32-E72D297353CC}">
              <c16:uniqueId val="{00000002-4089-4929-AD93-4B884A0A89A4}"/>
            </c:ext>
          </c:extLst>
        </c:ser>
        <c:dLbls>
          <c:dLblPos val="outEnd"/>
          <c:showLegendKey val="0"/>
          <c:showVal val="1"/>
          <c:showCatName val="0"/>
          <c:showSerName val="0"/>
          <c:showPercent val="0"/>
          <c:showBubbleSize val="0"/>
        </c:dLbls>
        <c:gapWidth val="444"/>
        <c:overlap val="-90"/>
        <c:axId val="516883968"/>
        <c:axId val="516893152"/>
      </c:barChart>
      <c:catAx>
        <c:axId val="5168839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516893152"/>
        <c:crosses val="autoZero"/>
        <c:auto val="1"/>
        <c:lblAlgn val="ctr"/>
        <c:lblOffset val="100"/>
        <c:noMultiLvlLbl val="0"/>
      </c:catAx>
      <c:valAx>
        <c:axId val="516893152"/>
        <c:scaling>
          <c:orientation val="minMax"/>
        </c:scaling>
        <c:delete val="1"/>
        <c:axPos val="l"/>
        <c:numFmt formatCode="General" sourceLinked="1"/>
        <c:majorTickMark val="none"/>
        <c:minorTickMark val="none"/>
        <c:tickLblPos val="nextTo"/>
        <c:crossAx val="5168839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'PIV-IND-005'!$AR$47:$AR$52</c:f>
              <c:strCache>
                <c:ptCount val="6"/>
                <c:pt idx="0">
                  <c:v>TRIMESTRE</c:v>
                </c:pt>
                <c:pt idx="1">
                  <c:v>TRIM1</c:v>
                </c:pt>
                <c:pt idx="2">
                  <c:v>TRIM2</c:v>
                </c:pt>
                <c:pt idx="3">
                  <c:v>TRIM3</c:v>
                </c:pt>
                <c:pt idx="4">
                  <c:v>TRIM4</c:v>
                </c:pt>
                <c:pt idx="5">
                  <c:v>TOTAL</c:v>
                </c:pt>
              </c:strCache>
            </c:strRef>
          </c:cat>
          <c:val>
            <c:numRef>
              <c:f>'PIV-IND-005'!$AS$47:$AS$52</c:f>
              <c:numCache>
                <c:formatCode>General</c:formatCode>
                <c:ptCount val="6"/>
                <c:pt idx="0">
                  <c:v>0</c:v>
                </c:pt>
                <c:pt idx="1">
                  <c:v>31</c:v>
                </c:pt>
                <c:pt idx="2">
                  <c:v>10</c:v>
                </c:pt>
                <c:pt idx="3">
                  <c:v>1</c:v>
                </c:pt>
                <c:pt idx="4">
                  <c:v>0</c:v>
                </c:pt>
                <c:pt idx="5">
                  <c:v>42</c:v>
                </c:pt>
              </c:numCache>
            </c:numRef>
          </c:val>
          <c:extLst>
            <c:ext xmlns:c16="http://schemas.microsoft.com/office/drawing/2014/chart" uri="{C3380CC4-5D6E-409C-BE32-E72D297353CC}">
              <c16:uniqueId val="{00000000-63E8-4BA0-9E35-0818DD3D2B1B}"/>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'PIV-IND-005'!$AR$47:$AR$52</c:f>
              <c:strCache>
                <c:ptCount val="6"/>
                <c:pt idx="0">
                  <c:v>TRIMESTRE</c:v>
                </c:pt>
                <c:pt idx="1">
                  <c:v>TRIM1</c:v>
                </c:pt>
                <c:pt idx="2">
                  <c:v>TRIM2</c:v>
                </c:pt>
                <c:pt idx="3">
                  <c:v>TRIM3</c:v>
                </c:pt>
                <c:pt idx="4">
                  <c:v>TRIM4</c:v>
                </c:pt>
                <c:pt idx="5">
                  <c:v>TOTAL</c:v>
                </c:pt>
              </c:strCache>
            </c:strRef>
          </c:cat>
          <c:val>
            <c:numRef>
              <c:f>'PIV-IND-005'!$AT$47:$AT$52</c:f>
              <c:numCache>
                <c:formatCode>General</c:formatCode>
                <c:ptCount val="6"/>
                <c:pt idx="0">
                  <c:v>0</c:v>
                </c:pt>
                <c:pt idx="1">
                  <c:v>31</c:v>
                </c:pt>
                <c:pt idx="2">
                  <c:v>41</c:v>
                </c:pt>
                <c:pt idx="3">
                  <c:v>42</c:v>
                </c:pt>
                <c:pt idx="4">
                  <c:v>42</c:v>
                </c:pt>
                <c:pt idx="5">
                  <c:v>42</c:v>
                </c:pt>
              </c:numCache>
            </c:numRef>
          </c:val>
          <c:extLst>
            <c:ext xmlns:c16="http://schemas.microsoft.com/office/drawing/2014/chart" uri="{C3380CC4-5D6E-409C-BE32-E72D297353CC}">
              <c16:uniqueId val="{00000001-63E8-4BA0-9E35-0818DD3D2B1B}"/>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'PIV-IND-005'!$AR$47:$AR$52</c:f>
              <c:strCache>
                <c:ptCount val="6"/>
                <c:pt idx="0">
                  <c:v>TRIMESTRE</c:v>
                </c:pt>
                <c:pt idx="1">
                  <c:v>TRIM1</c:v>
                </c:pt>
                <c:pt idx="2">
                  <c:v>TRIM2</c:v>
                </c:pt>
                <c:pt idx="3">
                  <c:v>TRIM3</c:v>
                </c:pt>
                <c:pt idx="4">
                  <c:v>TRIM4</c:v>
                </c:pt>
                <c:pt idx="5">
                  <c:v>TOTAL</c:v>
                </c:pt>
              </c:strCache>
            </c:strRef>
          </c:cat>
          <c:val>
            <c:numRef>
              <c:f>'PIV-IND-005'!$AU$47:$AU$52</c:f>
              <c:numCache>
                <c:formatCode>General</c:formatCode>
                <c:ptCount val="6"/>
                <c:pt idx="0">
                  <c:v>0</c:v>
                </c:pt>
                <c:pt idx="1">
                  <c:v>31</c:v>
                </c:pt>
                <c:pt idx="2">
                  <c:v>10</c:v>
                </c:pt>
                <c:pt idx="3">
                  <c:v>1</c:v>
                </c:pt>
                <c:pt idx="4">
                  <c:v>0</c:v>
                </c:pt>
                <c:pt idx="5">
                  <c:v>40</c:v>
                </c:pt>
              </c:numCache>
            </c:numRef>
          </c:val>
          <c:extLst>
            <c:ext xmlns:c16="http://schemas.microsoft.com/office/drawing/2014/chart" uri="{C3380CC4-5D6E-409C-BE32-E72D297353CC}">
              <c16:uniqueId val="{00000002-63E8-4BA0-9E35-0818DD3D2B1B}"/>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'PIV-IND-005'!$AR$47:$AR$52</c:f>
              <c:strCache>
                <c:ptCount val="6"/>
                <c:pt idx="0">
                  <c:v>TRIMESTRE</c:v>
                </c:pt>
                <c:pt idx="1">
                  <c:v>TRIM1</c:v>
                </c:pt>
                <c:pt idx="2">
                  <c:v>TRIM2</c:v>
                </c:pt>
                <c:pt idx="3">
                  <c:v>TRIM3</c:v>
                </c:pt>
                <c:pt idx="4">
                  <c:v>TRIM4</c:v>
                </c:pt>
                <c:pt idx="5">
                  <c:v>TOTAL</c:v>
                </c:pt>
              </c:strCache>
            </c:strRef>
          </c:cat>
          <c:val>
            <c:numRef>
              <c:f>'PIV-IND-005'!$AV$47:$AV$52</c:f>
              <c:numCache>
                <c:formatCode>General</c:formatCode>
                <c:ptCount val="6"/>
              </c:numCache>
            </c:numRef>
          </c:val>
          <c:extLst>
            <c:ext xmlns:c16="http://schemas.microsoft.com/office/drawing/2014/chart" uri="{C3380CC4-5D6E-409C-BE32-E72D297353CC}">
              <c16:uniqueId val="{00000003-63E8-4BA0-9E35-0818DD3D2B1B}"/>
            </c:ext>
          </c:extLst>
        </c:ser>
        <c:dLbls>
          <c:dLblPos val="inEnd"/>
          <c:showLegendKey val="0"/>
          <c:showVal val="1"/>
          <c:showCatName val="0"/>
          <c:showSerName val="0"/>
          <c:showPercent val="0"/>
          <c:showBubbleSize val="0"/>
        </c:dLbls>
        <c:gapWidth val="219"/>
        <c:overlap val="-27"/>
        <c:axId val="57466384"/>
        <c:axId val="57466712"/>
      </c:barChart>
      <c:catAx>
        <c:axId val="5746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466712"/>
        <c:crosses val="autoZero"/>
        <c:auto val="1"/>
        <c:lblAlgn val="ctr"/>
        <c:lblOffset val="100"/>
        <c:noMultiLvlLbl val="0"/>
      </c:catAx>
      <c:valAx>
        <c:axId val="57466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46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92038495188101E-2"/>
          <c:y val="0.17997739865850101"/>
          <c:w val="0.86486351706036746"/>
          <c:h val="0.73577136191309422"/>
        </c:manualLayout>
      </c:layout>
      <c:barChart>
        <c:barDir val="col"/>
        <c:grouping val="clustered"/>
        <c:varyColors val="0"/>
        <c:ser>
          <c:idx val="0"/>
          <c:order val="0"/>
          <c:tx>
            <c:strRef>
              <c:f>'PIV-IND-007'!$AK$44</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cat>
            <c:strRef>
              <c:f>'PIV-IND-007'!$AJ$45:$AJ$49</c:f>
              <c:strCache>
                <c:ptCount val="5"/>
                <c:pt idx="0">
                  <c:v>TRIM1</c:v>
                </c:pt>
                <c:pt idx="1">
                  <c:v>TRIM2</c:v>
                </c:pt>
                <c:pt idx="2">
                  <c:v>TRIM3</c:v>
                </c:pt>
                <c:pt idx="3">
                  <c:v>TRIM 4</c:v>
                </c:pt>
                <c:pt idx="4">
                  <c:v>TOTAL</c:v>
                </c:pt>
              </c:strCache>
            </c:strRef>
          </c:cat>
          <c:val>
            <c:numRef>
              <c:f>'PIV-IND-007'!$AK$45:$AK$49</c:f>
              <c:numCache>
                <c:formatCode>0</c:formatCode>
                <c:ptCount val="5"/>
                <c:pt idx="0">
                  <c:v>3576</c:v>
                </c:pt>
                <c:pt idx="1">
                  <c:v>4425</c:v>
                </c:pt>
                <c:pt idx="2">
                  <c:v>8848</c:v>
                </c:pt>
                <c:pt idx="3" formatCode="General">
                  <c:v>18018</c:v>
                </c:pt>
                <c:pt idx="4">
                  <c:v>34867</c:v>
                </c:pt>
              </c:numCache>
            </c:numRef>
          </c:val>
          <c:extLst>
            <c:ext xmlns:c16="http://schemas.microsoft.com/office/drawing/2014/chart" uri="{C3380CC4-5D6E-409C-BE32-E72D297353CC}">
              <c16:uniqueId val="{00000000-D157-4008-BB57-897ECB0DBF57}"/>
            </c:ext>
          </c:extLst>
        </c:ser>
        <c:ser>
          <c:idx val="1"/>
          <c:order val="1"/>
          <c:tx>
            <c:strRef>
              <c:f>'PIV-IND-007'!$AL$44</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cat>
            <c:strRef>
              <c:f>'PIV-IND-007'!$AJ$45:$AJ$49</c:f>
              <c:strCache>
                <c:ptCount val="5"/>
                <c:pt idx="0">
                  <c:v>TRIM1</c:v>
                </c:pt>
                <c:pt idx="1">
                  <c:v>TRIM2</c:v>
                </c:pt>
                <c:pt idx="2">
                  <c:v>TRIM3</c:v>
                </c:pt>
                <c:pt idx="3">
                  <c:v>TRIM 4</c:v>
                </c:pt>
                <c:pt idx="4">
                  <c:v>TOTAL</c:v>
                </c:pt>
              </c:strCache>
            </c:strRef>
          </c:cat>
          <c:val>
            <c:numRef>
              <c:f>'PIV-IND-007'!$AL$45:$AL$49</c:f>
              <c:numCache>
                <c:formatCode>0</c:formatCode>
                <c:ptCount val="5"/>
                <c:pt idx="0">
                  <c:v>3576</c:v>
                </c:pt>
                <c:pt idx="1">
                  <c:v>8001</c:v>
                </c:pt>
                <c:pt idx="2">
                  <c:v>16849</c:v>
                </c:pt>
                <c:pt idx="3">
                  <c:v>34867</c:v>
                </c:pt>
                <c:pt idx="4" formatCode="0.00">
                  <c:v>34867</c:v>
                </c:pt>
              </c:numCache>
            </c:numRef>
          </c:val>
          <c:extLst>
            <c:ext xmlns:c16="http://schemas.microsoft.com/office/drawing/2014/chart" uri="{C3380CC4-5D6E-409C-BE32-E72D297353CC}">
              <c16:uniqueId val="{00000001-D157-4008-BB57-897ECB0DBF57}"/>
            </c:ext>
          </c:extLst>
        </c:ser>
        <c:ser>
          <c:idx val="2"/>
          <c:order val="2"/>
          <c:tx>
            <c:strRef>
              <c:f>'PIV-IND-007'!$AM$44</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cat>
            <c:strRef>
              <c:f>'PIV-IND-007'!$AJ$45:$AJ$49</c:f>
              <c:strCache>
                <c:ptCount val="5"/>
                <c:pt idx="0">
                  <c:v>TRIM1</c:v>
                </c:pt>
                <c:pt idx="1">
                  <c:v>TRIM2</c:v>
                </c:pt>
                <c:pt idx="2">
                  <c:v>TRIM3</c:v>
                </c:pt>
                <c:pt idx="3">
                  <c:v>TRIM 4</c:v>
                </c:pt>
                <c:pt idx="4">
                  <c:v>TOTAL</c:v>
                </c:pt>
              </c:strCache>
            </c:strRef>
          </c:cat>
          <c:val>
            <c:numRef>
              <c:f>'PIV-IND-007'!$AM$45:$AM$49</c:f>
              <c:numCache>
                <c:formatCode>0</c:formatCode>
                <c:ptCount val="5"/>
                <c:pt idx="0">
                  <c:v>3576</c:v>
                </c:pt>
                <c:pt idx="1">
                  <c:v>4424</c:v>
                </c:pt>
                <c:pt idx="2">
                  <c:v>8000</c:v>
                </c:pt>
                <c:pt idx="3">
                  <c:v>6500</c:v>
                </c:pt>
                <c:pt idx="4" formatCode="General">
                  <c:v>22500</c:v>
                </c:pt>
              </c:numCache>
            </c:numRef>
          </c:val>
          <c:extLst>
            <c:ext xmlns:c16="http://schemas.microsoft.com/office/drawing/2014/chart" uri="{C3380CC4-5D6E-409C-BE32-E72D297353CC}">
              <c16:uniqueId val="{00000002-D157-4008-BB57-897ECB0DBF57}"/>
            </c:ext>
          </c:extLst>
        </c:ser>
        <c:dLbls>
          <c:showLegendKey val="0"/>
          <c:showVal val="0"/>
          <c:showCatName val="0"/>
          <c:showSerName val="0"/>
          <c:showPercent val="0"/>
          <c:showBubbleSize val="0"/>
        </c:dLbls>
        <c:gapWidth val="164"/>
        <c:overlap val="-22"/>
        <c:axId val="1485943872"/>
        <c:axId val="1388983568"/>
      </c:barChart>
      <c:catAx>
        <c:axId val="14859438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8983568"/>
        <c:crosses val="autoZero"/>
        <c:auto val="1"/>
        <c:lblAlgn val="ctr"/>
        <c:lblOffset val="100"/>
        <c:noMultiLvlLbl val="0"/>
      </c:catAx>
      <c:valAx>
        <c:axId val="13889835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5943872"/>
        <c:crosses val="autoZero"/>
        <c:crossBetween val="between"/>
      </c:valAx>
      <c:spPr>
        <a:noFill/>
        <a:ln>
          <a:solidFill>
            <a:sysClr val="windowText" lastClr="000000"/>
          </a:solidFill>
        </a:ln>
        <a:effectLst/>
      </c:spPr>
    </c:plotArea>
    <c:legend>
      <c:legendPos val="t"/>
      <c:layout>
        <c:manualLayout>
          <c:xMode val="edge"/>
          <c:yMode val="edge"/>
          <c:x val="0.24991416293068192"/>
          <c:y val="4.1551283762657779E-2"/>
          <c:w val="0.53901072093722724"/>
          <c:h val="9.51548351748860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'PPMQ-IND-002'!$H$35:$H$36</c:f>
              <c:strCache>
                <c:ptCount val="2"/>
                <c:pt idx="0">
                  <c:v>Sumatoria de porcentaje de cumplimiento de indicador 1 y 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'PPMQ-IND-002'!$C$37:$G$43</c:f>
              <c:strCache>
                <c:ptCount val="7"/>
                <c:pt idx="0">
                  <c:v>Trimestre 1</c:v>
                </c:pt>
                <c:pt idx="2">
                  <c:v>Trimestre 2</c:v>
                </c:pt>
                <c:pt idx="4">
                  <c:v>Trimestre 3 (jul-sept)</c:v>
                </c:pt>
                <c:pt idx="6">
                  <c:v>Trimestre 4 (oct-dic)</c:v>
                </c:pt>
              </c:strCache>
            </c:strRef>
          </c:cat>
          <c:val>
            <c:numRef>
              <c:f>'PPMQ-IND-002'!$H$37:$H$43</c:f>
              <c:numCache>
                <c:formatCode>0</c:formatCode>
                <c:ptCount val="7"/>
                <c:pt idx="2">
                  <c:v>84</c:v>
                </c:pt>
                <c:pt idx="4" formatCode="0.0">
                  <c:v>88.3</c:v>
                </c:pt>
                <c:pt idx="6" formatCode="0.0">
                  <c:v>67.8</c:v>
                </c:pt>
              </c:numCache>
            </c:numRef>
          </c:val>
          <c:extLst>
            <c:ext xmlns:c16="http://schemas.microsoft.com/office/drawing/2014/chart" uri="{C3380CC4-5D6E-409C-BE32-E72D297353CC}">
              <c16:uniqueId val="{00000000-5507-4715-BD54-5D7469B48243}"/>
            </c:ext>
          </c:extLst>
        </c:ser>
        <c:ser>
          <c:idx val="5"/>
          <c:order val="1"/>
          <c:tx>
            <c:strRef>
              <c:f>'PPMQ-IND-002'!$I$35:$I$36</c:f>
              <c:strCache>
                <c:ptCount val="2"/>
                <c:pt idx="0">
                  <c:v>Porcentaje esperado de cumplimiento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'PPMQ-IND-002'!$C$37:$G$43</c:f>
              <c:strCache>
                <c:ptCount val="7"/>
                <c:pt idx="0">
                  <c:v>Trimestre 1</c:v>
                </c:pt>
                <c:pt idx="2">
                  <c:v>Trimestre 2</c:v>
                </c:pt>
                <c:pt idx="4">
                  <c:v>Trimestre 3 (jul-sept)</c:v>
                </c:pt>
                <c:pt idx="6">
                  <c:v>Trimestre 4 (oct-dic)</c:v>
                </c:pt>
              </c:strCache>
            </c:strRef>
          </c:cat>
          <c:val>
            <c:numRef>
              <c:f>'PPMQ-IND-002'!$I$37:$I$43</c:f>
              <c:numCache>
                <c:formatCode>0</c:formatCode>
                <c:ptCount val="7"/>
                <c:pt idx="2">
                  <c:v>80</c:v>
                </c:pt>
                <c:pt idx="4">
                  <c:v>80</c:v>
                </c:pt>
                <c:pt idx="6">
                  <c:v>80</c:v>
                </c:pt>
              </c:numCache>
            </c:numRef>
          </c:val>
          <c:extLst>
            <c:ext xmlns:c16="http://schemas.microsoft.com/office/drawing/2014/chart" uri="{C3380CC4-5D6E-409C-BE32-E72D297353CC}">
              <c16:uniqueId val="{00000001-5507-4715-BD54-5D7469B48243}"/>
            </c:ext>
          </c:extLst>
        </c:ser>
        <c:dLbls>
          <c:showLegendKey val="0"/>
          <c:showVal val="0"/>
          <c:showCatName val="0"/>
          <c:showSerName val="0"/>
          <c:showPercent val="0"/>
          <c:showBubbleSize val="0"/>
        </c:dLbls>
        <c:gapWidth val="150"/>
        <c:axId val="140915944"/>
        <c:axId val="140915552"/>
        <c:extLst/>
      </c:barChart>
      <c:lineChart>
        <c:grouping val="standard"/>
        <c:varyColors val="0"/>
        <c:ser>
          <c:idx val="6"/>
          <c:order val="2"/>
          <c:tx>
            <c:strRef>
              <c:f>'PPMQ-IND-002'!$J$35:$J$36</c:f>
              <c:strCache>
                <c:ptCount val="2"/>
                <c:pt idx="0">
                  <c:v>RESULTADO</c:v>
                </c:pt>
              </c:strCache>
            </c:strRef>
          </c:tx>
          <c:spPr>
            <a:ln w="28575" cap="rnd">
              <a:solidFill>
                <a:schemeClr val="accent1">
                  <a:lumMod val="60000"/>
                </a:schemeClr>
              </a:solidFill>
              <a:round/>
            </a:ln>
            <a:effectLst/>
          </c:spPr>
          <c:marker>
            <c:symbol val="none"/>
          </c:marker>
          <c:cat>
            <c:strRef>
              <c:f>'PPMQ-IND-002'!$C$37:$G$43</c:f>
              <c:strCache>
                <c:ptCount val="7"/>
                <c:pt idx="0">
                  <c:v>Trimestre 1</c:v>
                </c:pt>
                <c:pt idx="2">
                  <c:v>Trimestre 2</c:v>
                </c:pt>
                <c:pt idx="4">
                  <c:v>Trimestre 3 (jul-sept)</c:v>
                </c:pt>
                <c:pt idx="6">
                  <c:v>Trimestre 4 (oct-dic)</c:v>
                </c:pt>
              </c:strCache>
            </c:strRef>
          </c:cat>
          <c:val>
            <c:numRef>
              <c:f>'PPMQ-IND-002'!$J$37:$J$43</c:f>
              <c:numCache>
                <c:formatCode>0.0%</c:formatCode>
                <c:ptCount val="7"/>
                <c:pt idx="0">
                  <c:v>0</c:v>
                </c:pt>
                <c:pt idx="2" formatCode="0%">
                  <c:v>1.05</c:v>
                </c:pt>
                <c:pt idx="4">
                  <c:v>1.10375</c:v>
                </c:pt>
                <c:pt idx="6">
                  <c:v>0.84749999999999992</c:v>
                </c:pt>
              </c:numCache>
            </c:numRef>
          </c:val>
          <c:smooth val="0"/>
          <c:extLst>
            <c:ext xmlns:c16="http://schemas.microsoft.com/office/drawing/2014/chart" uri="{C3380CC4-5D6E-409C-BE32-E72D297353CC}">
              <c16:uniqueId val="{00000002-5507-4715-BD54-5D7469B48243}"/>
            </c:ext>
          </c:extLst>
        </c:ser>
        <c:dLbls>
          <c:showLegendKey val="0"/>
          <c:showVal val="0"/>
          <c:showCatName val="0"/>
          <c:showSerName val="0"/>
          <c:showPercent val="0"/>
          <c:showBubbleSize val="0"/>
        </c:dLbls>
        <c:marker val="1"/>
        <c:smooth val="0"/>
        <c:axId val="140916728"/>
        <c:axId val="140913592"/>
      </c:lineChart>
      <c:catAx>
        <c:axId val="140915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5552"/>
        <c:crosses val="autoZero"/>
        <c:auto val="1"/>
        <c:lblAlgn val="ctr"/>
        <c:lblOffset val="100"/>
        <c:noMultiLvlLbl val="0"/>
      </c:catAx>
      <c:valAx>
        <c:axId val="14091555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5944"/>
        <c:crosses val="autoZero"/>
        <c:crossBetween val="between"/>
        <c:majorUnit val="10"/>
      </c:valAx>
      <c:valAx>
        <c:axId val="14091359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6728"/>
        <c:crosses val="max"/>
        <c:crossBetween val="between"/>
      </c:valAx>
      <c:catAx>
        <c:axId val="140916728"/>
        <c:scaling>
          <c:orientation val="minMax"/>
        </c:scaling>
        <c:delete val="1"/>
        <c:axPos val="b"/>
        <c:numFmt formatCode="General" sourceLinked="1"/>
        <c:majorTickMark val="out"/>
        <c:minorTickMark val="none"/>
        <c:tickLblPos val="nextTo"/>
        <c:crossAx val="140913592"/>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'PPMQ-IND-003'!$J$35:$J$36</c:f>
              <c:strCache>
                <c:ptCount val="2"/>
                <c:pt idx="0">
                  <c:v>RESULTADO</c:v>
                </c:pt>
              </c:strCache>
            </c:strRef>
          </c:tx>
          <c:spPr>
            <a:solidFill>
              <a:schemeClr val="accent1"/>
            </a:solidFill>
            <a:ln>
              <a:noFill/>
            </a:ln>
            <a:effectLst/>
          </c:spPr>
          <c:invertIfNegative val="0"/>
          <c:cat>
            <c:strRef>
              <c:f>'PPMQ-IND-003'!$C$37:$G$40</c:f>
              <c:strCache>
                <c:ptCount val="4"/>
                <c:pt idx="0">
                  <c:v>Trimestre 1</c:v>
                </c:pt>
                <c:pt idx="1">
                  <c:v>Trimestre 2</c:v>
                </c:pt>
                <c:pt idx="2">
                  <c:v>Trimestre 3</c:v>
                </c:pt>
                <c:pt idx="3">
                  <c:v>Trimestre 4</c:v>
                </c:pt>
              </c:strCache>
            </c:strRef>
          </c:cat>
          <c:val>
            <c:numRef>
              <c:f>'PPMQ-IND-003'!$H$37:$H$40</c:f>
              <c:numCache>
                <c:formatCode>0%</c:formatCode>
                <c:ptCount val="4"/>
                <c:pt idx="0">
                  <c:v>0.85517377947580264</c:v>
                </c:pt>
                <c:pt idx="1">
                  <c:v>0.85669887510683518</c:v>
                </c:pt>
                <c:pt idx="2">
                  <c:v>0.88554054325374332</c:v>
                </c:pt>
                <c:pt idx="3">
                  <c:v>0.89850000000000008</c:v>
                </c:pt>
              </c:numCache>
            </c:numRef>
          </c:val>
          <c:extLst>
            <c:ext xmlns:c16="http://schemas.microsoft.com/office/drawing/2014/chart" uri="{C3380CC4-5D6E-409C-BE32-E72D297353CC}">
              <c16:uniqueId val="{00000000-3E85-4C03-A874-AD3141EC75F2}"/>
            </c:ext>
          </c:extLst>
        </c:ser>
        <c:dLbls>
          <c:showLegendKey val="0"/>
          <c:showVal val="0"/>
          <c:showCatName val="0"/>
          <c:showSerName val="0"/>
          <c:showPercent val="0"/>
          <c:showBubbleSize val="0"/>
        </c:dLbls>
        <c:gapWidth val="219"/>
        <c:axId val="1206382751"/>
        <c:axId val="1200582143"/>
      </c:barChart>
      <c:lineChart>
        <c:grouping val="standard"/>
        <c:varyColors val="0"/>
        <c:ser>
          <c:idx val="1"/>
          <c:order val="1"/>
          <c:tx>
            <c:strRef>
              <c:f>'PPMQ-IND-003'!$AC$35</c:f>
              <c:strCache>
                <c:ptCount val="1"/>
                <c:pt idx="0">
                  <c:v>META</c:v>
                </c:pt>
              </c:strCache>
            </c:strRef>
          </c:tx>
          <c:spPr>
            <a:ln w="28575" cap="rnd">
              <a:solidFill>
                <a:schemeClr val="accent2"/>
              </a:solidFill>
              <a:round/>
            </a:ln>
            <a:effectLst/>
          </c:spPr>
          <c:marker>
            <c:symbol val="none"/>
          </c:marker>
          <c:val>
            <c:numRef>
              <c:f>'PPMQ-IND-003'!$AC$37:$AC$40</c:f>
              <c:numCache>
                <c:formatCode>0%</c:formatCode>
                <c:ptCount val="4"/>
                <c:pt idx="0">
                  <c:v>0.85</c:v>
                </c:pt>
                <c:pt idx="1">
                  <c:v>0.85</c:v>
                </c:pt>
                <c:pt idx="2">
                  <c:v>0.85</c:v>
                </c:pt>
                <c:pt idx="3">
                  <c:v>0.85</c:v>
                </c:pt>
              </c:numCache>
            </c:numRef>
          </c:val>
          <c:smooth val="0"/>
          <c:extLst>
            <c:ext xmlns:c16="http://schemas.microsoft.com/office/drawing/2014/chart" uri="{C3380CC4-5D6E-409C-BE32-E72D297353CC}">
              <c16:uniqueId val="{00000001-3E85-4C03-A874-AD3141EC75F2}"/>
            </c:ext>
          </c:extLst>
        </c:ser>
        <c:dLbls>
          <c:showLegendKey val="0"/>
          <c:showVal val="0"/>
          <c:showCatName val="0"/>
          <c:showSerName val="0"/>
          <c:showPercent val="0"/>
          <c:showBubbleSize val="0"/>
        </c:dLbls>
        <c:marker val="1"/>
        <c:smooth val="0"/>
        <c:axId val="1206382751"/>
        <c:axId val="1200582143"/>
      </c:lineChart>
      <c:catAx>
        <c:axId val="1206382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00582143"/>
        <c:crossesAt val="0"/>
        <c:auto val="1"/>
        <c:lblAlgn val="ctr"/>
        <c:lblOffset val="100"/>
        <c:noMultiLvlLbl val="0"/>
      </c:catAx>
      <c:valAx>
        <c:axId val="1200582143"/>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06382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baseline="0">
                <a:effectLst/>
              </a:rPr>
              <a:t>SOLICITUDES Vs ENTREGAS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strRef>
              <c:f>'PPMQ-IND-004'!$C$37:$C$40</c:f>
              <c:strCache>
                <c:ptCount val="4"/>
                <c:pt idx="0">
                  <c:v>Trimestre 1</c:v>
                </c:pt>
                <c:pt idx="1">
                  <c:v>Trimestre 2</c:v>
                </c:pt>
                <c:pt idx="2">
                  <c:v>Trimestre 3</c:v>
                </c:pt>
                <c:pt idx="3">
                  <c:v>Trimestre 4</c:v>
                </c:pt>
              </c:strCache>
            </c:strRef>
          </c:cat>
          <c:val>
            <c:numRef>
              <c:f>'PPMQ-IND-004'!$D$37:$D$40</c:f>
              <c:numCache>
                <c:formatCode>General</c:formatCode>
                <c:ptCount val="4"/>
              </c:numCache>
            </c:numRef>
          </c:val>
          <c:extLst>
            <c:ext xmlns:c16="http://schemas.microsoft.com/office/drawing/2014/chart" uri="{C3380CC4-5D6E-409C-BE32-E72D297353CC}">
              <c16:uniqueId val="{00000000-469F-4851-A522-24F33DC2A361}"/>
            </c:ext>
          </c:extLst>
        </c:ser>
        <c:ser>
          <c:idx val="1"/>
          <c:order val="1"/>
          <c:spPr>
            <a:solidFill>
              <a:schemeClr val="accent2"/>
            </a:solidFill>
            <a:ln>
              <a:noFill/>
            </a:ln>
            <a:effectLst/>
          </c:spPr>
          <c:invertIfNegative val="0"/>
          <c:cat>
            <c:strRef>
              <c:f>'PPMQ-IND-004'!$C$37:$C$40</c:f>
              <c:strCache>
                <c:ptCount val="4"/>
                <c:pt idx="0">
                  <c:v>Trimestre 1</c:v>
                </c:pt>
                <c:pt idx="1">
                  <c:v>Trimestre 2</c:v>
                </c:pt>
                <c:pt idx="2">
                  <c:v>Trimestre 3</c:v>
                </c:pt>
                <c:pt idx="3">
                  <c:v>Trimestre 4</c:v>
                </c:pt>
              </c:strCache>
            </c:strRef>
          </c:cat>
          <c:val>
            <c:numRef>
              <c:f>'PPMQ-IND-004'!$E$37:$E$40</c:f>
              <c:numCache>
                <c:formatCode>General</c:formatCode>
                <c:ptCount val="4"/>
              </c:numCache>
            </c:numRef>
          </c:val>
          <c:extLst>
            <c:ext xmlns:c16="http://schemas.microsoft.com/office/drawing/2014/chart" uri="{C3380CC4-5D6E-409C-BE32-E72D297353CC}">
              <c16:uniqueId val="{00000001-469F-4851-A522-24F33DC2A361}"/>
            </c:ext>
          </c:extLst>
        </c:ser>
        <c:ser>
          <c:idx val="2"/>
          <c:order val="2"/>
          <c:spPr>
            <a:solidFill>
              <a:schemeClr val="accent3"/>
            </a:solidFill>
            <a:ln>
              <a:noFill/>
            </a:ln>
            <a:effectLst/>
          </c:spPr>
          <c:invertIfNegative val="0"/>
          <c:cat>
            <c:strRef>
              <c:f>'PPMQ-IND-004'!$C$37:$C$40</c:f>
              <c:strCache>
                <c:ptCount val="4"/>
                <c:pt idx="0">
                  <c:v>Trimestre 1</c:v>
                </c:pt>
                <c:pt idx="1">
                  <c:v>Trimestre 2</c:v>
                </c:pt>
                <c:pt idx="2">
                  <c:v>Trimestre 3</c:v>
                </c:pt>
                <c:pt idx="3">
                  <c:v>Trimestre 4</c:v>
                </c:pt>
              </c:strCache>
            </c:strRef>
          </c:cat>
          <c:val>
            <c:numRef>
              <c:f>'PPMQ-IND-004'!$F$37:$F$40</c:f>
              <c:numCache>
                <c:formatCode>General</c:formatCode>
                <c:ptCount val="4"/>
              </c:numCache>
            </c:numRef>
          </c:val>
          <c:extLst>
            <c:ext xmlns:c16="http://schemas.microsoft.com/office/drawing/2014/chart" uri="{C3380CC4-5D6E-409C-BE32-E72D297353CC}">
              <c16:uniqueId val="{00000002-469F-4851-A522-24F33DC2A361}"/>
            </c:ext>
          </c:extLst>
        </c:ser>
        <c:ser>
          <c:idx val="3"/>
          <c:order val="3"/>
          <c:spPr>
            <a:solidFill>
              <a:schemeClr val="accent4"/>
            </a:solidFill>
            <a:ln>
              <a:noFill/>
            </a:ln>
            <a:effectLst/>
          </c:spPr>
          <c:invertIfNegative val="0"/>
          <c:cat>
            <c:strRef>
              <c:f>'PPMQ-IND-004'!$C$37:$C$40</c:f>
              <c:strCache>
                <c:ptCount val="4"/>
                <c:pt idx="0">
                  <c:v>Trimestre 1</c:v>
                </c:pt>
                <c:pt idx="1">
                  <c:v>Trimestre 2</c:v>
                </c:pt>
                <c:pt idx="2">
                  <c:v>Trimestre 3</c:v>
                </c:pt>
                <c:pt idx="3">
                  <c:v>Trimestre 4</c:v>
                </c:pt>
              </c:strCache>
            </c:strRef>
          </c:cat>
          <c:val>
            <c:numRef>
              <c:f>'PPMQ-IND-004'!$G$37:$G$40</c:f>
              <c:numCache>
                <c:formatCode>General</c:formatCode>
                <c:ptCount val="4"/>
              </c:numCache>
            </c:numRef>
          </c:val>
          <c:extLst>
            <c:ext xmlns:c16="http://schemas.microsoft.com/office/drawing/2014/chart" uri="{C3380CC4-5D6E-409C-BE32-E72D297353CC}">
              <c16:uniqueId val="{00000003-469F-4851-A522-24F33DC2A361}"/>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'PPMQ-IND-004'!$C$37:$C$40</c:f>
              <c:strCache>
                <c:ptCount val="4"/>
                <c:pt idx="0">
                  <c:v>Trimestre 1</c:v>
                </c:pt>
                <c:pt idx="1">
                  <c:v>Trimestre 2</c:v>
                </c:pt>
                <c:pt idx="2">
                  <c:v>Trimestre 3</c:v>
                </c:pt>
                <c:pt idx="3">
                  <c:v>Trimestre 4</c:v>
                </c:pt>
              </c:strCache>
            </c:strRef>
          </c:cat>
          <c:val>
            <c:numRef>
              <c:f>'PPMQ-IND-004'!$H$37:$H$40</c:f>
              <c:numCache>
                <c:formatCode>0</c:formatCode>
                <c:ptCount val="4"/>
                <c:pt idx="0">
                  <c:v>16</c:v>
                </c:pt>
                <c:pt idx="1">
                  <c:v>524</c:v>
                </c:pt>
                <c:pt idx="2">
                  <c:v>296</c:v>
                </c:pt>
                <c:pt idx="3">
                  <c:v>93</c:v>
                </c:pt>
              </c:numCache>
            </c:numRef>
          </c:val>
          <c:extLst>
            <c:ext xmlns:c16="http://schemas.microsoft.com/office/drawing/2014/chart" uri="{C3380CC4-5D6E-409C-BE32-E72D297353CC}">
              <c16:uniqueId val="{00000004-469F-4851-A522-24F33DC2A361}"/>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'PPMQ-IND-004'!$C$37:$C$40</c:f>
              <c:strCache>
                <c:ptCount val="4"/>
                <c:pt idx="0">
                  <c:v>Trimestre 1</c:v>
                </c:pt>
                <c:pt idx="1">
                  <c:v>Trimestre 2</c:v>
                </c:pt>
                <c:pt idx="2">
                  <c:v>Trimestre 3</c:v>
                </c:pt>
                <c:pt idx="3">
                  <c:v>Trimestre 4</c:v>
                </c:pt>
              </c:strCache>
            </c:strRef>
          </c:cat>
          <c:val>
            <c:numRef>
              <c:f>'PPMQ-IND-004'!$I$37:$I$40</c:f>
              <c:numCache>
                <c:formatCode>0</c:formatCode>
                <c:ptCount val="4"/>
                <c:pt idx="0">
                  <c:v>17</c:v>
                </c:pt>
                <c:pt idx="1">
                  <c:v>527</c:v>
                </c:pt>
                <c:pt idx="2">
                  <c:v>316</c:v>
                </c:pt>
                <c:pt idx="3">
                  <c:v>96</c:v>
                </c:pt>
              </c:numCache>
            </c:numRef>
          </c:val>
          <c:extLst>
            <c:ext xmlns:c16="http://schemas.microsoft.com/office/drawing/2014/chart" uri="{C3380CC4-5D6E-409C-BE32-E72D297353CC}">
              <c16:uniqueId val="{00000005-469F-4851-A522-24F33DC2A361}"/>
            </c:ext>
          </c:extLst>
        </c:ser>
        <c:dLbls>
          <c:showLegendKey val="0"/>
          <c:showVal val="0"/>
          <c:showCatName val="0"/>
          <c:showSerName val="0"/>
          <c:showPercent val="0"/>
          <c:showBubbleSize val="0"/>
        </c:dLbls>
        <c:gapWidth val="219"/>
        <c:overlap val="-27"/>
        <c:axId val="270309504"/>
        <c:axId val="270305584"/>
        <c:extLst/>
      </c:barChart>
      <c:catAx>
        <c:axId val="27030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0305584"/>
        <c:crosses val="autoZero"/>
        <c:auto val="1"/>
        <c:lblAlgn val="ctr"/>
        <c:lblOffset val="100"/>
        <c:noMultiLvlLbl val="0"/>
      </c:catAx>
      <c:valAx>
        <c:axId val="270305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0309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PORCENTAJE DE DESATENCIÓN DE PQRSFD CON TÉRMINOS DE 10</a:t>
            </a:r>
            <a:r>
              <a:rPr lang="es-CO" baseline="0"/>
              <a:t> </a:t>
            </a:r>
            <a:r>
              <a:rPr lang="es-CO"/>
              <a:t>DÍAS HÁBILES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'APIC-IND-001'!$C$36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'APIC-IND-001'!$J$36</c:f>
              <c:numCache>
                <c:formatCode>0%</c:formatCode>
                <c:ptCount val="1"/>
                <c:pt idx="0">
                  <c:v>0.47560975609756095</c:v>
                </c:pt>
              </c:numCache>
            </c:numRef>
          </c:val>
          <c:extLst>
            <c:ext xmlns:c16="http://schemas.microsoft.com/office/drawing/2014/chart" uri="{C3380CC4-5D6E-409C-BE32-E72D297353CC}">
              <c16:uniqueId val="{00000000-E540-40AB-BD30-64B9FC1B042D}"/>
            </c:ext>
          </c:extLst>
        </c:ser>
        <c:ser>
          <c:idx val="1"/>
          <c:order val="1"/>
          <c:tx>
            <c:strRef>
              <c:f>'APIC-IND-001'!$C$37</c:f>
              <c:strCache>
                <c:ptCount val="1"/>
                <c:pt idx="0">
                  <c:v>2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'APIC-IND-001'!$J$37</c:f>
              <c:numCache>
                <c:formatCode>0%</c:formatCode>
                <c:ptCount val="1"/>
                <c:pt idx="0">
                  <c:v>0.12244897959183673</c:v>
                </c:pt>
              </c:numCache>
            </c:numRef>
          </c:val>
          <c:extLst>
            <c:ext xmlns:c16="http://schemas.microsoft.com/office/drawing/2014/chart" uri="{C3380CC4-5D6E-409C-BE32-E72D297353CC}">
              <c16:uniqueId val="{00000001-E540-40AB-BD30-64B9FC1B042D}"/>
            </c:ext>
          </c:extLst>
        </c:ser>
        <c:ser>
          <c:idx val="2"/>
          <c:order val="2"/>
          <c:tx>
            <c:strRef>
              <c:f>'APIC-IND-001'!$C$38</c:f>
              <c:strCache>
                <c:ptCount val="1"/>
                <c:pt idx="0">
                  <c:v>3 TRIMESTRE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'APIC-IND-001'!$J$38</c:f>
              <c:numCache>
                <c:formatCode>0%</c:formatCode>
                <c:ptCount val="1"/>
                <c:pt idx="0">
                  <c:v>7.720588235294118E-2</c:v>
                </c:pt>
              </c:numCache>
            </c:numRef>
          </c:val>
          <c:extLst>
            <c:ext xmlns:c16="http://schemas.microsoft.com/office/drawing/2014/chart" uri="{C3380CC4-5D6E-409C-BE32-E72D297353CC}">
              <c16:uniqueId val="{00000002-E540-40AB-BD30-64B9FC1B042D}"/>
            </c:ext>
          </c:extLst>
        </c:ser>
        <c:ser>
          <c:idx val="3"/>
          <c:order val="3"/>
          <c:tx>
            <c:strRef>
              <c:f>'APIC-IND-001'!$C$39</c:f>
              <c:strCache>
                <c:ptCount val="1"/>
                <c:pt idx="0">
                  <c:v>4 TRIMESTRE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'APIC-IND-001'!$J$39</c:f>
              <c:numCache>
                <c:formatCode>0%</c:formatCode>
                <c:ptCount val="1"/>
                <c:pt idx="0">
                  <c:v>7.8947368421052627E-2</c:v>
                </c:pt>
              </c:numCache>
            </c:numRef>
          </c:val>
          <c:extLst>
            <c:ext xmlns:c16="http://schemas.microsoft.com/office/drawing/2014/chart" uri="{C3380CC4-5D6E-409C-BE32-E72D297353CC}">
              <c16:uniqueId val="{00000003-E540-40AB-BD30-64B9FC1B042D}"/>
            </c:ext>
          </c:extLst>
        </c:ser>
        <c:dLbls>
          <c:dLblPos val="outEnd"/>
          <c:showLegendKey val="0"/>
          <c:showVal val="1"/>
          <c:showCatName val="0"/>
          <c:showSerName val="0"/>
          <c:showPercent val="0"/>
          <c:showBubbleSize val="0"/>
        </c:dLbls>
        <c:gapWidth val="150"/>
        <c:axId val="728352480"/>
        <c:axId val="728353568"/>
      </c:barChart>
      <c:catAx>
        <c:axId val="728352480"/>
        <c:scaling>
          <c:orientation val="minMax"/>
        </c:scaling>
        <c:delete val="1"/>
        <c:axPos val="b"/>
        <c:majorTickMark val="none"/>
        <c:minorTickMark val="none"/>
        <c:tickLblPos val="nextTo"/>
        <c:crossAx val="728353568"/>
        <c:crosses val="autoZero"/>
        <c:auto val="1"/>
        <c:lblAlgn val="ctr"/>
        <c:lblOffset val="100"/>
        <c:noMultiLvlLbl val="0"/>
      </c:catAx>
      <c:valAx>
        <c:axId val="728353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83524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0"/>
          <c:order val="0"/>
          <c:tx>
            <c:strRef>
              <c:f>'IMVI-IND-001'!$C$36</c:f>
              <c:strCache>
                <c:ptCount val="1"/>
                <c:pt idx="0">
                  <c:v>Enero</c:v>
                </c:pt>
              </c:strCache>
            </c:strRef>
          </c:tx>
          <c:spPr>
            <a:solidFill>
              <a:schemeClr val="accent6"/>
            </a:solidFill>
            <a:ln>
              <a:noFill/>
            </a:ln>
            <a:effectLst/>
          </c:spPr>
          <c:invertIfNegative val="0"/>
          <c:cat>
            <c:strRef>
              <c:f>'IMVI-IND-001'!$D$35:$I$35</c:f>
              <c:strCache>
                <c:ptCount val="6"/>
                <c:pt idx="4">
                  <c:v># Km carril de impacto intervenido</c:v>
                </c:pt>
                <c:pt idx="5">
                  <c:v># Km carril de impacto programados</c:v>
                </c:pt>
              </c:strCache>
            </c:strRef>
          </c:cat>
          <c:val>
            <c:numRef>
              <c:f>'IMVI-IND-001'!$D$36:$I$36</c:f>
              <c:numCache>
                <c:formatCode>General</c:formatCode>
                <c:ptCount val="6"/>
                <c:pt idx="4" formatCode="0.00">
                  <c:v>27.04</c:v>
                </c:pt>
                <c:pt idx="5" formatCode="0.00">
                  <c:v>26.55</c:v>
                </c:pt>
              </c:numCache>
            </c:numRef>
          </c:val>
          <c:extLst>
            <c:ext xmlns:c16="http://schemas.microsoft.com/office/drawing/2014/chart" uri="{C3380CC4-5D6E-409C-BE32-E72D297353CC}">
              <c16:uniqueId val="{00000000-EA12-4B08-8CDA-B3E0EC297BAE}"/>
            </c:ext>
          </c:extLst>
        </c:ser>
        <c:ser>
          <c:idx val="1"/>
          <c:order val="1"/>
          <c:tx>
            <c:strRef>
              <c:f>'IMVI-IND-001'!$C$37</c:f>
              <c:strCache>
                <c:ptCount val="1"/>
                <c:pt idx="0">
                  <c:v>Febrero</c:v>
                </c:pt>
              </c:strCache>
            </c:strRef>
          </c:tx>
          <c:spPr>
            <a:solidFill>
              <a:schemeClr val="accent5"/>
            </a:solidFill>
            <a:ln>
              <a:noFill/>
            </a:ln>
            <a:effectLst/>
          </c:spPr>
          <c:invertIfNegative val="0"/>
          <c:cat>
            <c:strRef>
              <c:f>'IMVI-IND-001'!$D$35:$I$35</c:f>
              <c:strCache>
                <c:ptCount val="6"/>
                <c:pt idx="4">
                  <c:v># Km carril de impacto intervenido</c:v>
                </c:pt>
                <c:pt idx="5">
                  <c:v># Km carril de impacto programados</c:v>
                </c:pt>
              </c:strCache>
            </c:strRef>
          </c:cat>
          <c:val>
            <c:numRef>
              <c:f>'IMVI-IND-001'!$D$37:$I$37</c:f>
              <c:numCache>
                <c:formatCode>General</c:formatCode>
                <c:ptCount val="6"/>
                <c:pt idx="4" formatCode="0.00">
                  <c:v>26.16</c:v>
                </c:pt>
                <c:pt idx="5" formatCode="0.00">
                  <c:v>24.35</c:v>
                </c:pt>
              </c:numCache>
            </c:numRef>
          </c:val>
          <c:extLst>
            <c:ext xmlns:c16="http://schemas.microsoft.com/office/drawing/2014/chart" uri="{C3380CC4-5D6E-409C-BE32-E72D297353CC}">
              <c16:uniqueId val="{00000001-EA12-4B08-8CDA-B3E0EC297BAE}"/>
            </c:ext>
          </c:extLst>
        </c:ser>
        <c:ser>
          <c:idx val="2"/>
          <c:order val="2"/>
          <c:tx>
            <c:strRef>
              <c:f>'IMVI-IND-001'!$C$38</c:f>
              <c:strCache>
                <c:ptCount val="1"/>
                <c:pt idx="0">
                  <c:v>Marzo</c:v>
                </c:pt>
              </c:strCache>
            </c:strRef>
          </c:tx>
          <c:spPr>
            <a:solidFill>
              <a:schemeClr val="accent4"/>
            </a:solidFill>
            <a:ln>
              <a:noFill/>
            </a:ln>
            <a:effectLst/>
          </c:spPr>
          <c:invertIfNegative val="0"/>
          <c:cat>
            <c:strRef>
              <c:f>'IMVI-IND-001'!$D$35:$I$35</c:f>
              <c:strCache>
                <c:ptCount val="6"/>
                <c:pt idx="4">
                  <c:v># Km carril de impacto intervenido</c:v>
                </c:pt>
                <c:pt idx="5">
                  <c:v># Km carril de impacto programados</c:v>
                </c:pt>
              </c:strCache>
            </c:strRef>
          </c:cat>
          <c:val>
            <c:numRef>
              <c:f>'IMVI-IND-001'!$D$38:$I$38</c:f>
              <c:numCache>
                <c:formatCode>General</c:formatCode>
                <c:ptCount val="6"/>
                <c:pt idx="4" formatCode="0.00">
                  <c:v>9.8699999999999992</c:v>
                </c:pt>
                <c:pt idx="5" formatCode="0.00">
                  <c:v>9.91</c:v>
                </c:pt>
              </c:numCache>
            </c:numRef>
          </c:val>
          <c:extLst>
            <c:ext xmlns:c16="http://schemas.microsoft.com/office/drawing/2014/chart" uri="{C3380CC4-5D6E-409C-BE32-E72D297353CC}">
              <c16:uniqueId val="{00000002-EA12-4B08-8CDA-B3E0EC297BAE}"/>
            </c:ext>
          </c:extLst>
        </c:ser>
        <c:dLbls>
          <c:showLegendKey val="0"/>
          <c:showVal val="0"/>
          <c:showCatName val="0"/>
          <c:showSerName val="0"/>
          <c:showPercent val="0"/>
          <c:showBubbleSize val="0"/>
        </c:dLbls>
        <c:gapWidth val="219"/>
        <c:overlap val="-27"/>
        <c:axId val="61093376"/>
        <c:axId val="61094912"/>
        <c:extLst>
          <c:ext xmlns:c15="http://schemas.microsoft.com/office/drawing/2012/chart" uri="{02D57815-91ED-43cb-92C2-25804820EDAC}">
            <c15:filteredBarSeries>
              <c15:ser>
                <c:idx val="3"/>
                <c:order val="3"/>
                <c:tx>
                  <c:strRef>
                    <c:extLst>
                      <c:ext uri="{02D57815-91ED-43cb-92C2-25804820EDAC}">
                        <c15:formulaRef>
                          <c15:sqref>'IMVI-IND-001'!$C$39</c15:sqref>
                        </c15:formulaRef>
                      </c:ext>
                    </c:extLst>
                    <c:strCache>
                      <c:ptCount val="1"/>
                      <c:pt idx="0">
                        <c:v>Abril</c:v>
                      </c:pt>
                    </c:strCache>
                  </c:strRef>
                </c:tx>
                <c:spPr>
                  <a:solidFill>
                    <a:schemeClr val="accent6">
                      <a:lumMod val="60000"/>
                    </a:schemeClr>
                  </a:solidFill>
                  <a:ln>
                    <a:noFill/>
                  </a:ln>
                  <a:effectLst/>
                </c:spPr>
                <c:invertIfNegative val="0"/>
                <c:cat>
                  <c:strRef>
                    <c:extLst>
                      <c:ext uri="{02D57815-91ED-43cb-92C2-25804820EDAC}">
                        <c15:formulaRef>
                          <c15:sqref>'IMVI-IND-001'!$D$35:$I$35</c15:sqref>
                        </c15:formulaRef>
                      </c:ext>
                    </c:extLst>
                    <c:strCache>
                      <c:ptCount val="6"/>
                      <c:pt idx="4">
                        <c:v># Km carril de impacto intervenido</c:v>
                      </c:pt>
                      <c:pt idx="5">
                        <c:v># Km carril de impacto programados</c:v>
                      </c:pt>
                    </c:strCache>
                  </c:strRef>
                </c:cat>
                <c:val>
                  <c:numRef>
                    <c:extLst>
                      <c:ext uri="{02D57815-91ED-43cb-92C2-25804820EDAC}">
                        <c15:formulaRef>
                          <c15:sqref>'IMVI-IND-001'!$D$39:$I$39</c15:sqref>
                        </c15:formulaRef>
                      </c:ext>
                    </c:extLst>
                    <c:numCache>
                      <c:formatCode>General</c:formatCode>
                      <c:ptCount val="6"/>
                      <c:pt idx="4" formatCode="0.00">
                        <c:v>1.1100000000000001</c:v>
                      </c:pt>
                      <c:pt idx="5" formatCode="0.00">
                        <c:v>1.77</c:v>
                      </c:pt>
                    </c:numCache>
                  </c:numRef>
                </c:val>
                <c:extLst>
                  <c:ext xmlns:c16="http://schemas.microsoft.com/office/drawing/2014/chart" uri="{C3380CC4-5D6E-409C-BE32-E72D297353CC}">
                    <c16:uniqueId val="{00000003-EA12-4B08-8CDA-B3E0EC297BA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'IMVI-IND-001'!$C$40</c15:sqref>
                        </c15:formulaRef>
                      </c:ext>
                    </c:extLst>
                    <c:strCache>
                      <c:ptCount val="1"/>
                      <c:pt idx="0">
                        <c:v>Mayo</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'IMVI-IND-001'!$D$35:$I$35</c15:sqref>
                        </c15:formulaRef>
                      </c:ext>
                    </c:extLst>
                    <c:strCache>
                      <c:ptCount val="6"/>
                      <c:pt idx="4">
                        <c:v># Km carril de impacto intervenido</c:v>
                      </c:pt>
                      <c:pt idx="5">
                        <c:v># Km carril de impacto programados</c:v>
                      </c:pt>
                    </c:strCache>
                  </c:strRef>
                </c:cat>
                <c:val>
                  <c:numRef>
                    <c:extLst xmlns:c15="http://schemas.microsoft.com/office/drawing/2012/chart">
                      <c:ext xmlns:c15="http://schemas.microsoft.com/office/drawing/2012/chart" uri="{02D57815-91ED-43cb-92C2-25804820EDAC}">
                        <c15:formulaRef>
                          <c15:sqref>'IMVI-IND-001'!$D$40:$I$40</c15:sqref>
                        </c15:formulaRef>
                      </c:ext>
                    </c:extLst>
                    <c:numCache>
                      <c:formatCode>General</c:formatCode>
                      <c:ptCount val="6"/>
                      <c:pt idx="4" formatCode="0.00">
                        <c:v>10.49</c:v>
                      </c:pt>
                      <c:pt idx="5" formatCode="0.00">
                        <c:v>10.130000000000001</c:v>
                      </c:pt>
                    </c:numCache>
                  </c:numRef>
                </c:val>
                <c:extLst xmlns:c15="http://schemas.microsoft.com/office/drawing/2012/chart">
                  <c:ext xmlns:c16="http://schemas.microsoft.com/office/drawing/2014/chart" uri="{C3380CC4-5D6E-409C-BE32-E72D297353CC}">
                    <c16:uniqueId val="{00000004-EA12-4B08-8CDA-B3E0EC297BA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'IMVI-IND-001'!$C$41</c15:sqref>
                        </c15:formulaRef>
                      </c:ext>
                    </c:extLst>
                    <c:strCache>
                      <c:ptCount val="1"/>
                      <c:pt idx="0">
                        <c:v>Junio</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'IMVI-IND-001'!$D$35:$I$35</c15:sqref>
                        </c15:formulaRef>
                      </c:ext>
                    </c:extLst>
                    <c:strCache>
                      <c:ptCount val="6"/>
                      <c:pt idx="4">
                        <c:v># Km carril de impacto intervenido</c:v>
                      </c:pt>
                      <c:pt idx="5">
                        <c:v># Km carril de impacto programados</c:v>
                      </c:pt>
                    </c:strCache>
                  </c:strRef>
                </c:cat>
                <c:val>
                  <c:numRef>
                    <c:extLst xmlns:c15="http://schemas.microsoft.com/office/drawing/2012/chart">
                      <c:ext xmlns:c15="http://schemas.microsoft.com/office/drawing/2012/chart" uri="{02D57815-91ED-43cb-92C2-25804820EDAC}">
                        <c15:formulaRef>
                          <c15:sqref>'IMVI-IND-001'!$D$41:$I$41</c15:sqref>
                        </c15:formulaRef>
                      </c:ext>
                    </c:extLst>
                    <c:numCache>
                      <c:formatCode>General</c:formatCode>
                      <c:ptCount val="6"/>
                      <c:pt idx="4" formatCode="0.00">
                        <c:v>40.520000000000003</c:v>
                      </c:pt>
                      <c:pt idx="5" formatCode="0.00">
                        <c:v>38.93</c:v>
                      </c:pt>
                    </c:numCache>
                  </c:numRef>
                </c:val>
                <c:extLst xmlns:c15="http://schemas.microsoft.com/office/drawing/2012/chart">
                  <c:ext xmlns:c16="http://schemas.microsoft.com/office/drawing/2014/chart" uri="{C3380CC4-5D6E-409C-BE32-E72D297353CC}">
                    <c16:uniqueId val="{00000005-EA12-4B08-8CDA-B3E0EC297BA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'IMVI-IND-001'!$C$44:$G$44</c15:sqref>
                        </c15:formulaRef>
                      </c:ext>
                    </c:extLst>
                    <c:strCache>
                      <c:ptCount val="5"/>
                      <c:pt idx="0">
                        <c:v>Septiembre</c:v>
                      </c:pt>
                    </c:strCache>
                  </c:strRef>
                </c:tx>
                <c:spPr>
                  <a:solidFill>
                    <a:schemeClr val="accent6">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6-EA12-4B08-8CDA-B3E0EC297BA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'IMVI-IND-001'!$C$42:$G$42</c15:sqref>
                        </c15:formulaRef>
                      </c:ext>
                    </c:extLst>
                    <c:strCache>
                      <c:ptCount val="5"/>
                      <c:pt idx="0">
                        <c:v>Julio</c:v>
                      </c:pt>
                    </c:strCache>
                  </c:strRef>
                </c:tx>
                <c:spPr>
                  <a:solidFill>
                    <a:schemeClr val="accent5">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7-EA12-4B08-8CDA-B3E0EC297BA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'IMVI-IND-001'!$C$43:$G$43</c15:sqref>
                        </c15:formulaRef>
                      </c:ext>
                    </c:extLst>
                    <c:strCache>
                      <c:ptCount val="5"/>
                      <c:pt idx="0">
                        <c:v>Agosto</c:v>
                      </c:pt>
                    </c:strCache>
                  </c:strRef>
                </c:tx>
                <c:spPr>
                  <a:solidFill>
                    <a:schemeClr val="accent4">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8-EA12-4B08-8CDA-B3E0EC297BAE}"/>
                  </c:ext>
                </c:extLst>
              </c15:ser>
            </c15:filteredBarSeries>
          </c:ext>
        </c:extLst>
      </c:barChart>
      <c:catAx>
        <c:axId val="6109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094912"/>
        <c:crosses val="autoZero"/>
        <c:auto val="1"/>
        <c:lblAlgn val="ctr"/>
        <c:lblOffset val="100"/>
        <c:noMultiLvlLbl val="0"/>
      </c:catAx>
      <c:valAx>
        <c:axId val="61094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093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3"/>
          <c:order val="3"/>
          <c:tx>
            <c:strRef>
              <c:f>'IMVI-IND-001'!$C$39</c:f>
              <c:strCache>
                <c:ptCount val="1"/>
                <c:pt idx="0">
                  <c:v>Abril</c:v>
                </c:pt>
              </c:strCache>
            </c:strRef>
          </c:tx>
          <c:spPr>
            <a:solidFill>
              <a:schemeClr val="accent6">
                <a:lumMod val="60000"/>
              </a:schemeClr>
            </a:solidFill>
            <a:ln>
              <a:noFill/>
            </a:ln>
            <a:effectLst/>
          </c:spPr>
          <c:invertIfNegative val="0"/>
          <c:cat>
            <c:strRef>
              <c:f>'IMVI-IND-001'!$D$35:$I$35</c:f>
              <c:strCache>
                <c:ptCount val="6"/>
                <c:pt idx="4">
                  <c:v># Km carril de impacto intervenido</c:v>
                </c:pt>
                <c:pt idx="5">
                  <c:v># Km carril de impacto programados</c:v>
                </c:pt>
              </c:strCache>
            </c:strRef>
          </c:cat>
          <c:val>
            <c:numRef>
              <c:f>'IMVI-IND-001'!$D$39:$I$39</c:f>
              <c:numCache>
                <c:formatCode>General</c:formatCode>
                <c:ptCount val="6"/>
                <c:pt idx="4" formatCode="0.00">
                  <c:v>1.1100000000000001</c:v>
                </c:pt>
                <c:pt idx="5" formatCode="0.00">
                  <c:v>1.77</c:v>
                </c:pt>
              </c:numCache>
            </c:numRef>
          </c:val>
          <c:extLst xmlns:c15="http://schemas.microsoft.com/office/drawing/2012/chart">
            <c:ext xmlns:c16="http://schemas.microsoft.com/office/drawing/2014/chart" uri="{C3380CC4-5D6E-409C-BE32-E72D297353CC}">
              <c16:uniqueId val="{00000000-2B47-4030-8D00-A6A71D8D72F5}"/>
            </c:ext>
          </c:extLst>
        </c:ser>
        <c:ser>
          <c:idx val="4"/>
          <c:order val="4"/>
          <c:tx>
            <c:strRef>
              <c:f>'IMVI-IND-001'!$C$40</c:f>
              <c:strCache>
                <c:ptCount val="1"/>
                <c:pt idx="0">
                  <c:v>Mayo</c:v>
                </c:pt>
              </c:strCache>
            </c:strRef>
          </c:tx>
          <c:spPr>
            <a:solidFill>
              <a:schemeClr val="accent5">
                <a:lumMod val="60000"/>
              </a:schemeClr>
            </a:solidFill>
            <a:ln>
              <a:noFill/>
            </a:ln>
            <a:effectLst/>
          </c:spPr>
          <c:invertIfNegative val="0"/>
          <c:cat>
            <c:strRef>
              <c:f>'IMVI-IND-001'!$D$35:$I$35</c:f>
              <c:strCache>
                <c:ptCount val="6"/>
                <c:pt idx="4">
                  <c:v># Km carril de impacto intervenido</c:v>
                </c:pt>
                <c:pt idx="5">
                  <c:v># Km carril de impacto programados</c:v>
                </c:pt>
              </c:strCache>
            </c:strRef>
          </c:cat>
          <c:val>
            <c:numRef>
              <c:f>'IMVI-IND-001'!$D$40:$I$40</c:f>
              <c:numCache>
                <c:formatCode>General</c:formatCode>
                <c:ptCount val="6"/>
                <c:pt idx="4" formatCode="0.00">
                  <c:v>10.49</c:v>
                </c:pt>
                <c:pt idx="5" formatCode="0.00">
                  <c:v>10.130000000000001</c:v>
                </c:pt>
              </c:numCache>
            </c:numRef>
          </c:val>
          <c:extLst xmlns:c15="http://schemas.microsoft.com/office/drawing/2012/chart">
            <c:ext xmlns:c16="http://schemas.microsoft.com/office/drawing/2014/chart" uri="{C3380CC4-5D6E-409C-BE32-E72D297353CC}">
              <c16:uniqueId val="{00000001-2B47-4030-8D00-A6A71D8D72F5}"/>
            </c:ext>
          </c:extLst>
        </c:ser>
        <c:ser>
          <c:idx val="5"/>
          <c:order val="5"/>
          <c:tx>
            <c:strRef>
              <c:f>'IMVI-IND-001'!$C$41</c:f>
              <c:strCache>
                <c:ptCount val="1"/>
                <c:pt idx="0">
                  <c:v>Junio</c:v>
                </c:pt>
              </c:strCache>
            </c:strRef>
          </c:tx>
          <c:spPr>
            <a:solidFill>
              <a:schemeClr val="accent4">
                <a:lumMod val="60000"/>
              </a:schemeClr>
            </a:solidFill>
            <a:ln>
              <a:noFill/>
            </a:ln>
            <a:effectLst/>
          </c:spPr>
          <c:invertIfNegative val="0"/>
          <c:cat>
            <c:strRef>
              <c:f>'IMVI-IND-001'!$D$35:$I$35</c:f>
              <c:strCache>
                <c:ptCount val="6"/>
                <c:pt idx="4">
                  <c:v># Km carril de impacto intervenido</c:v>
                </c:pt>
                <c:pt idx="5">
                  <c:v># Km carril de impacto programados</c:v>
                </c:pt>
              </c:strCache>
            </c:strRef>
          </c:cat>
          <c:val>
            <c:numRef>
              <c:f>'IMVI-IND-001'!$D$41:$I$41</c:f>
              <c:numCache>
                <c:formatCode>General</c:formatCode>
                <c:ptCount val="6"/>
                <c:pt idx="4" formatCode="0.00">
                  <c:v>40.520000000000003</c:v>
                </c:pt>
                <c:pt idx="5" formatCode="0.00">
                  <c:v>38.93</c:v>
                </c:pt>
              </c:numCache>
            </c:numRef>
          </c:val>
          <c:extLst xmlns:c15="http://schemas.microsoft.com/office/drawing/2012/chart">
            <c:ext xmlns:c16="http://schemas.microsoft.com/office/drawing/2014/chart" uri="{C3380CC4-5D6E-409C-BE32-E72D297353CC}">
              <c16:uniqueId val="{00000002-2B47-4030-8D00-A6A71D8D72F5}"/>
            </c:ext>
          </c:extLst>
        </c:ser>
        <c:dLbls>
          <c:showLegendKey val="0"/>
          <c:showVal val="0"/>
          <c:showCatName val="0"/>
          <c:showSerName val="0"/>
          <c:showPercent val="0"/>
          <c:showBubbleSize val="0"/>
        </c:dLbls>
        <c:gapWidth val="219"/>
        <c:overlap val="-27"/>
        <c:axId val="72561024"/>
        <c:axId val="72562560"/>
        <c:extLst>
          <c:ext xmlns:c15="http://schemas.microsoft.com/office/drawing/2012/chart" uri="{02D57815-91ED-43cb-92C2-25804820EDAC}">
            <c15:filteredBarSeries>
              <c15:ser>
                <c:idx val="0"/>
                <c:order val="0"/>
                <c:tx>
                  <c:strRef>
                    <c:extLst>
                      <c:ext uri="{02D57815-91ED-43cb-92C2-25804820EDAC}">
                        <c15:formulaRef>
                          <c15:sqref>'IMVI-IND-001'!$C$36</c15:sqref>
                        </c15:formulaRef>
                      </c:ext>
                    </c:extLst>
                    <c:strCache>
                      <c:ptCount val="1"/>
                      <c:pt idx="0">
                        <c:v>Enero</c:v>
                      </c:pt>
                    </c:strCache>
                  </c:strRef>
                </c:tx>
                <c:spPr>
                  <a:solidFill>
                    <a:schemeClr val="accent6"/>
                  </a:solidFill>
                  <a:ln>
                    <a:noFill/>
                  </a:ln>
                  <a:effectLst/>
                </c:spPr>
                <c:invertIfNegative val="0"/>
                <c:cat>
                  <c:strRef>
                    <c:extLst>
                      <c:ext uri="{02D57815-91ED-43cb-92C2-25804820EDAC}">
                        <c15:formulaRef>
                          <c15:sqref>'IMVI-IND-001'!$D$35:$I$35</c15:sqref>
                        </c15:formulaRef>
                      </c:ext>
                    </c:extLst>
                    <c:strCache>
                      <c:ptCount val="6"/>
                      <c:pt idx="4">
                        <c:v># Km carril de impacto intervenido</c:v>
                      </c:pt>
                      <c:pt idx="5">
                        <c:v># Km carril de impacto programados</c:v>
                      </c:pt>
                    </c:strCache>
                  </c:strRef>
                </c:cat>
                <c:val>
                  <c:numRef>
                    <c:extLst>
                      <c:ext uri="{02D57815-91ED-43cb-92C2-25804820EDAC}">
                        <c15:formulaRef>
                          <c15:sqref>'IMVI-IND-001'!$D$36:$I$36</c15:sqref>
                        </c15:formulaRef>
                      </c:ext>
                    </c:extLst>
                    <c:numCache>
                      <c:formatCode>General</c:formatCode>
                      <c:ptCount val="6"/>
                      <c:pt idx="4" formatCode="0.00">
                        <c:v>27.04</c:v>
                      </c:pt>
                      <c:pt idx="5" formatCode="0.00">
                        <c:v>26.55</c:v>
                      </c:pt>
                    </c:numCache>
                  </c:numRef>
                </c:val>
                <c:extLst>
                  <c:ext xmlns:c16="http://schemas.microsoft.com/office/drawing/2014/chart" uri="{C3380CC4-5D6E-409C-BE32-E72D297353CC}">
                    <c16:uniqueId val="{00000003-2B47-4030-8D00-A6A71D8D72F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'IMVI-IND-001'!$C$37</c15:sqref>
                        </c15:formulaRef>
                      </c:ext>
                    </c:extLst>
                    <c:strCache>
                      <c:ptCount val="1"/>
                      <c:pt idx="0">
                        <c:v>Febrero</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'IMVI-IND-001'!$D$35:$I$35</c15:sqref>
                        </c15:formulaRef>
                      </c:ext>
                    </c:extLst>
                    <c:strCache>
                      <c:ptCount val="6"/>
                      <c:pt idx="4">
                        <c:v># Km carril de impacto intervenido</c:v>
                      </c:pt>
                      <c:pt idx="5">
                        <c:v># Km carril de impacto programados</c:v>
                      </c:pt>
                    </c:strCache>
                  </c:strRef>
                </c:cat>
                <c:val>
                  <c:numRef>
                    <c:extLst xmlns:c15="http://schemas.microsoft.com/office/drawing/2012/chart">
                      <c:ext xmlns:c15="http://schemas.microsoft.com/office/drawing/2012/chart" uri="{02D57815-91ED-43cb-92C2-25804820EDAC}">
                        <c15:formulaRef>
                          <c15:sqref>'IMVI-IND-001'!$D$37:$I$37</c15:sqref>
                        </c15:formulaRef>
                      </c:ext>
                    </c:extLst>
                    <c:numCache>
                      <c:formatCode>General</c:formatCode>
                      <c:ptCount val="6"/>
                      <c:pt idx="4" formatCode="0.00">
                        <c:v>26.16</c:v>
                      </c:pt>
                      <c:pt idx="5" formatCode="0.00">
                        <c:v>24.35</c:v>
                      </c:pt>
                    </c:numCache>
                  </c:numRef>
                </c:val>
                <c:extLst xmlns:c15="http://schemas.microsoft.com/office/drawing/2012/chart">
                  <c:ext xmlns:c16="http://schemas.microsoft.com/office/drawing/2014/chart" uri="{C3380CC4-5D6E-409C-BE32-E72D297353CC}">
                    <c16:uniqueId val="{00000004-2B47-4030-8D00-A6A71D8D72F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'IMVI-IND-001'!$C$38</c15:sqref>
                        </c15:formulaRef>
                      </c:ext>
                    </c:extLst>
                    <c:strCache>
                      <c:ptCount val="1"/>
                      <c:pt idx="0">
                        <c:v>Marzo</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'IMVI-IND-001'!$D$35:$I$35</c15:sqref>
                        </c15:formulaRef>
                      </c:ext>
                    </c:extLst>
                    <c:strCache>
                      <c:ptCount val="6"/>
                      <c:pt idx="4">
                        <c:v># Km carril de impacto intervenido</c:v>
                      </c:pt>
                      <c:pt idx="5">
                        <c:v># Km carril de impacto programados</c:v>
                      </c:pt>
                    </c:strCache>
                  </c:strRef>
                </c:cat>
                <c:val>
                  <c:numRef>
                    <c:extLst xmlns:c15="http://schemas.microsoft.com/office/drawing/2012/chart">
                      <c:ext xmlns:c15="http://schemas.microsoft.com/office/drawing/2012/chart" uri="{02D57815-91ED-43cb-92C2-25804820EDAC}">
                        <c15:formulaRef>
                          <c15:sqref>'IMVI-IND-001'!$D$38:$I$38</c15:sqref>
                        </c15:formulaRef>
                      </c:ext>
                    </c:extLst>
                    <c:numCache>
                      <c:formatCode>General</c:formatCode>
                      <c:ptCount val="6"/>
                      <c:pt idx="4" formatCode="0.00">
                        <c:v>9.8699999999999992</c:v>
                      </c:pt>
                      <c:pt idx="5" formatCode="0.00">
                        <c:v>9.91</c:v>
                      </c:pt>
                    </c:numCache>
                  </c:numRef>
                </c:val>
                <c:extLst xmlns:c15="http://schemas.microsoft.com/office/drawing/2012/chart">
                  <c:ext xmlns:c16="http://schemas.microsoft.com/office/drawing/2014/chart" uri="{C3380CC4-5D6E-409C-BE32-E72D297353CC}">
                    <c16:uniqueId val="{00000005-2B47-4030-8D00-A6A71D8D72F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'IMVI-IND-001'!$C$44:$G$44</c15:sqref>
                        </c15:formulaRef>
                      </c:ext>
                    </c:extLst>
                    <c:strCache>
                      <c:ptCount val="5"/>
                      <c:pt idx="0">
                        <c:v>Septiembre</c:v>
                      </c:pt>
                    </c:strCache>
                  </c:strRef>
                </c:tx>
                <c:spPr>
                  <a:solidFill>
                    <a:schemeClr val="accent6">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6-2B47-4030-8D00-A6A71D8D72F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'IMVI-IND-001'!$C$42:$G$42</c15:sqref>
                        </c15:formulaRef>
                      </c:ext>
                    </c:extLst>
                    <c:strCache>
                      <c:ptCount val="5"/>
                      <c:pt idx="0">
                        <c:v>Julio</c:v>
                      </c:pt>
                    </c:strCache>
                  </c:strRef>
                </c:tx>
                <c:spPr>
                  <a:solidFill>
                    <a:schemeClr val="accent5">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7-2B47-4030-8D00-A6A71D8D72F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'IMVI-IND-001'!$C$43:$G$43</c15:sqref>
                        </c15:formulaRef>
                      </c:ext>
                    </c:extLst>
                    <c:strCache>
                      <c:ptCount val="5"/>
                      <c:pt idx="0">
                        <c:v>Agosto</c:v>
                      </c:pt>
                    </c:strCache>
                  </c:strRef>
                </c:tx>
                <c:spPr>
                  <a:solidFill>
                    <a:schemeClr val="accent4">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8-2B47-4030-8D00-A6A71D8D72F5}"/>
                  </c:ext>
                </c:extLst>
              </c15:ser>
            </c15:filteredBarSeries>
          </c:ext>
        </c:extLst>
      </c:barChart>
      <c:catAx>
        <c:axId val="7256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562560"/>
        <c:crosses val="autoZero"/>
        <c:auto val="1"/>
        <c:lblAlgn val="ctr"/>
        <c:lblOffset val="100"/>
        <c:noMultiLvlLbl val="0"/>
      </c:catAx>
      <c:valAx>
        <c:axId val="72562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561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6"/>
          <c:order val="6"/>
          <c:tx>
            <c:strRef>
              <c:f>'IMVI-IND-001'!$C$42</c:f>
              <c:strCache>
                <c:ptCount val="1"/>
                <c:pt idx="0">
                  <c:v>Julio</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'IMVI-IND-001'!$D$42:$I$42</c15:sqref>
                  </c15:fullRef>
                </c:ext>
              </c:extLst>
              <c:f>'IMVI-IND-001'!$H$42:$I$42</c:f>
              <c:numCache>
                <c:formatCode>General</c:formatCode>
                <c:ptCount val="2"/>
                <c:pt idx="0" formatCode="0.00">
                  <c:v>26</c:v>
                </c:pt>
                <c:pt idx="1" formatCode="0.00">
                  <c:v>25</c:v>
                </c:pt>
              </c:numCache>
            </c:numRef>
          </c:val>
          <c:extLst xmlns:c15="http://schemas.microsoft.com/office/drawing/2012/chart">
            <c:ext xmlns:c16="http://schemas.microsoft.com/office/drawing/2014/chart" uri="{C3380CC4-5D6E-409C-BE32-E72D297353CC}">
              <c16:uniqueId val="{00000000-A203-4AF1-AD74-43A53ACD5C09}"/>
            </c:ext>
          </c:extLst>
        </c:ser>
        <c:ser>
          <c:idx val="7"/>
          <c:order val="7"/>
          <c:tx>
            <c:strRef>
              <c:f>'IMVI-IND-001'!$C$43</c:f>
              <c:strCache>
                <c:ptCount val="1"/>
                <c:pt idx="0">
                  <c:v>Agosto</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'IMVI-IND-001'!$D$43:$I$43</c15:sqref>
                  </c15:fullRef>
                </c:ext>
              </c:extLst>
              <c:f>'IMVI-IND-001'!$H$43:$I$43</c:f>
              <c:numCache>
                <c:formatCode>General</c:formatCode>
                <c:ptCount val="2"/>
                <c:pt idx="0" formatCode="0.00">
                  <c:v>39.369999999999997</c:v>
                </c:pt>
                <c:pt idx="1" formatCode="0.00">
                  <c:v>39.07</c:v>
                </c:pt>
              </c:numCache>
            </c:numRef>
          </c:val>
          <c:extLst xmlns:c15="http://schemas.microsoft.com/office/drawing/2012/chart">
            <c:ext xmlns:c16="http://schemas.microsoft.com/office/drawing/2014/chart" uri="{C3380CC4-5D6E-409C-BE32-E72D297353CC}">
              <c16:uniqueId val="{00000001-A203-4AF1-AD74-43A53ACD5C09}"/>
            </c:ext>
          </c:extLst>
        </c:ser>
        <c:ser>
          <c:idx val="8"/>
          <c:order val="8"/>
          <c:tx>
            <c:strRef>
              <c:f>'IMVI-IND-001'!$C$44</c:f>
              <c:strCache>
                <c:ptCount val="1"/>
                <c:pt idx="0">
                  <c:v>Septiembre</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'IMVI-IND-001'!$D$44:$I$44</c15:sqref>
                  </c15:fullRef>
                </c:ext>
              </c:extLst>
              <c:f>'IMVI-IND-001'!$H$44:$I$44</c:f>
              <c:numCache>
                <c:formatCode>General</c:formatCode>
                <c:ptCount val="2"/>
                <c:pt idx="0" formatCode="0.00">
                  <c:v>41.4</c:v>
                </c:pt>
                <c:pt idx="1" formatCode="0.00">
                  <c:v>40.97</c:v>
                </c:pt>
              </c:numCache>
            </c:numRef>
          </c:val>
          <c:extLst xmlns:c15="http://schemas.microsoft.com/office/drawing/2012/chart">
            <c:ext xmlns:c16="http://schemas.microsoft.com/office/drawing/2014/chart" uri="{C3380CC4-5D6E-409C-BE32-E72D297353CC}">
              <c16:uniqueId val="{00000002-A203-4AF1-AD74-43A53ACD5C09}"/>
            </c:ext>
          </c:extLst>
        </c:ser>
        <c:dLbls>
          <c:showLegendKey val="0"/>
          <c:showVal val="0"/>
          <c:showCatName val="0"/>
          <c:showSerName val="0"/>
          <c:showPercent val="0"/>
          <c:showBubbleSize val="0"/>
        </c:dLbls>
        <c:gapWidth val="219"/>
        <c:overlap val="-27"/>
        <c:axId val="72600576"/>
        <c:axId val="72749824"/>
        <c:extLst>
          <c:ext xmlns:c15="http://schemas.microsoft.com/office/drawing/2012/chart" uri="{02D57815-91ED-43cb-92C2-25804820EDAC}">
            <c15:filteredBarSeries>
              <c15:ser>
                <c:idx val="0"/>
                <c:order val="0"/>
                <c:tx>
                  <c:strRef>
                    <c:extLst>
                      <c:ext uri="{02D57815-91ED-43cb-92C2-25804820EDAC}">
                        <c15:formulaRef>
                          <c15:sqref>'IMVI-IND-001'!$C$36</c15:sqref>
                        </c15:formulaRef>
                      </c:ext>
                    </c:extLst>
                    <c:strCache>
                      <c:ptCount val="1"/>
                      <c:pt idx="0">
                        <c:v>Enero</c:v>
                      </c:pt>
                    </c:strCache>
                  </c:strRef>
                </c:tx>
                <c:spPr>
                  <a:solidFill>
                    <a:schemeClr val="accent6"/>
                  </a:solidFill>
                  <a:ln>
                    <a:noFill/>
                  </a:ln>
                  <a:effectLst/>
                </c:spPr>
                <c:invertIfNegative val="0"/>
                <c:cat>
                  <c:strRef>
                    <c:extLst>
                      <c:ex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uri="{02D57815-91ED-43cb-92C2-25804820EDAC}">
                        <c15:fullRef>
                          <c15:sqref>'IMVI-IND-001'!$D$36:$I$36</c15:sqref>
                        </c15:fullRef>
                        <c15:formulaRef>
                          <c15:sqref>'IMVI-IND-001'!$H$36:$I$36</c15:sqref>
                        </c15:formulaRef>
                      </c:ext>
                    </c:extLst>
                    <c:numCache>
                      <c:formatCode>General</c:formatCode>
                      <c:ptCount val="2"/>
                      <c:pt idx="0" formatCode="0.00">
                        <c:v>27.04</c:v>
                      </c:pt>
                      <c:pt idx="1" formatCode="0.00">
                        <c:v>26.55</c:v>
                      </c:pt>
                    </c:numCache>
                  </c:numRef>
                </c:val>
                <c:extLst>
                  <c:ext xmlns:c16="http://schemas.microsoft.com/office/drawing/2014/chart" uri="{C3380CC4-5D6E-409C-BE32-E72D297353CC}">
                    <c16:uniqueId val="{00000003-A203-4AF1-AD74-43A53ACD5C0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'IMVI-IND-001'!$C$37</c15:sqref>
                        </c15:formulaRef>
                      </c:ext>
                    </c:extLst>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'IMVI-IND-001'!$D$37:$I$37</c15:sqref>
                        </c15:fullRef>
                        <c15:formulaRef>
                          <c15:sqref>'IMVI-IND-001'!$H$37:$I$37</c15:sqref>
                        </c15:formulaRef>
                      </c:ext>
                    </c:extLst>
                    <c:numCache>
                      <c:formatCode>General</c:formatCode>
                      <c:ptCount val="2"/>
                      <c:pt idx="0" formatCode="0.00">
                        <c:v>26.16</c:v>
                      </c:pt>
                      <c:pt idx="1" formatCode="0.00">
                        <c:v>24.35</c:v>
                      </c:pt>
                    </c:numCache>
                  </c:numRef>
                </c:val>
                <c:extLst xmlns:c15="http://schemas.microsoft.com/office/drawing/2012/chart">
                  <c:ext xmlns:c16="http://schemas.microsoft.com/office/drawing/2014/chart" uri="{C3380CC4-5D6E-409C-BE32-E72D297353CC}">
                    <c16:uniqueId val="{00000004-A203-4AF1-AD74-43A53ACD5C0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'IMVI-IND-001'!$C$38</c15:sqref>
                        </c15:formulaRef>
                      </c:ext>
                    </c:extLst>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'IMVI-IND-001'!$D$38:$I$38</c15:sqref>
                        </c15:fullRef>
                        <c15:formulaRef>
                          <c15:sqref>'IMVI-IND-001'!$H$38:$I$38</c15:sqref>
                        </c15:formulaRef>
                      </c:ext>
                    </c:extLst>
                    <c:numCache>
                      <c:formatCode>General</c:formatCode>
                      <c:ptCount val="2"/>
                      <c:pt idx="0" formatCode="0.00">
                        <c:v>9.8699999999999992</c:v>
                      </c:pt>
                      <c:pt idx="1" formatCode="0.00">
                        <c:v>9.91</c:v>
                      </c:pt>
                    </c:numCache>
                  </c:numRef>
                </c:val>
                <c:extLst xmlns:c15="http://schemas.microsoft.com/office/drawing/2012/chart">
                  <c:ext xmlns:c16="http://schemas.microsoft.com/office/drawing/2014/chart" uri="{C3380CC4-5D6E-409C-BE32-E72D297353CC}">
                    <c16:uniqueId val="{00000005-A203-4AF1-AD74-43A53ACD5C0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'IMVI-IND-001'!$C$39</c15:sqref>
                        </c15:formulaRef>
                      </c:ext>
                    </c:extLst>
                    <c:strCache>
                      <c:ptCount val="1"/>
                      <c:pt idx="0">
                        <c:v>Abril</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'IMVI-IND-001'!$D$39:$I$39</c15:sqref>
                        </c15:fullRef>
                        <c15:formulaRef>
                          <c15:sqref>'IMVI-IND-001'!$H$39:$I$39</c15:sqref>
                        </c15:formulaRef>
                      </c:ext>
                    </c:extLst>
                    <c:numCache>
                      <c:formatCode>General</c:formatCode>
                      <c:ptCount val="2"/>
                      <c:pt idx="0" formatCode="0.00">
                        <c:v>1.1100000000000001</c:v>
                      </c:pt>
                      <c:pt idx="1" formatCode="0.00">
                        <c:v>1.77</c:v>
                      </c:pt>
                    </c:numCache>
                  </c:numRef>
                </c:val>
                <c:extLst xmlns:c15="http://schemas.microsoft.com/office/drawing/2012/chart">
                  <c:ext xmlns:c16="http://schemas.microsoft.com/office/drawing/2014/chart" uri="{C3380CC4-5D6E-409C-BE32-E72D297353CC}">
                    <c16:uniqueId val="{00000006-A203-4AF1-AD74-43A53ACD5C0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'IMVI-IND-001'!$C$40</c15:sqref>
                        </c15:formulaRef>
                      </c:ext>
                    </c:extLst>
                    <c:strCache>
                      <c:ptCount val="1"/>
                      <c:pt idx="0">
                        <c:v>Mayo</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'IMVI-IND-001'!$D$40:$I$40</c15:sqref>
                        </c15:fullRef>
                        <c15:formulaRef>
                          <c15:sqref>'IMVI-IND-001'!$H$40:$I$40</c15:sqref>
                        </c15:formulaRef>
                      </c:ext>
                    </c:extLst>
                    <c:numCache>
                      <c:formatCode>General</c:formatCode>
                      <c:ptCount val="2"/>
                      <c:pt idx="0" formatCode="0.00">
                        <c:v>10.49</c:v>
                      </c:pt>
                      <c:pt idx="1" formatCode="0.00">
                        <c:v>10.130000000000001</c:v>
                      </c:pt>
                    </c:numCache>
                  </c:numRef>
                </c:val>
                <c:extLst xmlns:c15="http://schemas.microsoft.com/office/drawing/2012/chart">
                  <c:ext xmlns:c16="http://schemas.microsoft.com/office/drawing/2014/chart" uri="{C3380CC4-5D6E-409C-BE32-E72D297353CC}">
                    <c16:uniqueId val="{00000007-A203-4AF1-AD74-43A53ACD5C0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'IMVI-IND-001'!$C$41</c15:sqref>
                        </c15:formulaRef>
                      </c:ext>
                    </c:extLst>
                    <c:strCache>
                      <c:ptCount val="1"/>
                      <c:pt idx="0">
                        <c:v>Junio</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'IMVI-IND-001'!$D$41:$I$41</c15:sqref>
                        </c15:fullRef>
                        <c15:formulaRef>
                          <c15:sqref>'IMVI-IND-001'!$H$41:$I$41</c15:sqref>
                        </c15:formulaRef>
                      </c:ext>
                    </c:extLst>
                    <c:numCache>
                      <c:formatCode>General</c:formatCode>
                      <c:ptCount val="2"/>
                      <c:pt idx="0" formatCode="0.00">
                        <c:v>40.520000000000003</c:v>
                      </c:pt>
                      <c:pt idx="1" formatCode="0.00">
                        <c:v>38.93</c:v>
                      </c:pt>
                    </c:numCache>
                  </c:numRef>
                </c:val>
                <c:extLst xmlns:c15="http://schemas.microsoft.com/office/drawing/2012/chart">
                  <c:ext xmlns:c16="http://schemas.microsoft.com/office/drawing/2014/chart" uri="{C3380CC4-5D6E-409C-BE32-E72D297353CC}">
                    <c16:uniqueId val="{00000008-A203-4AF1-AD74-43A53ACD5C09}"/>
                  </c:ext>
                </c:extLst>
              </c15:ser>
            </c15:filteredBarSeries>
          </c:ext>
        </c:extLst>
      </c:barChart>
      <c:catAx>
        <c:axId val="7260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749824"/>
        <c:crosses val="autoZero"/>
        <c:auto val="1"/>
        <c:lblAlgn val="ctr"/>
        <c:lblOffset val="100"/>
        <c:noMultiLvlLbl val="0"/>
      </c:catAx>
      <c:valAx>
        <c:axId val="72749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600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9"/>
          <c:order val="9"/>
          <c:tx>
            <c:strRef>
              <c:f>'IMVI-IND-001'!$C$45</c:f>
              <c:strCache>
                <c:ptCount val="1"/>
                <c:pt idx="0">
                  <c:v>Octubre</c:v>
                </c:pt>
              </c:strCache>
            </c:strRef>
          </c:tx>
          <c:spPr>
            <a:solidFill>
              <a:schemeClr val="accent6">
                <a:lumMod val="80000"/>
              </a:schemeClr>
            </a:solidFill>
            <a:ln>
              <a:noFill/>
            </a:ln>
            <a:effectLst/>
          </c:spPr>
          <c:invertIfNegative val="0"/>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'IMVI-IND-001'!$D$45:$I$45</c15:sqref>
                  </c15:fullRef>
                </c:ext>
              </c:extLst>
              <c:f>'IMVI-IND-001'!$H$45:$I$45</c:f>
              <c:numCache>
                <c:formatCode>General</c:formatCode>
                <c:ptCount val="2"/>
                <c:pt idx="0" formatCode="0.00">
                  <c:v>29.78</c:v>
                </c:pt>
                <c:pt idx="1" formatCode="0.00">
                  <c:v>28.87</c:v>
                </c:pt>
              </c:numCache>
            </c:numRef>
          </c:val>
          <c:extLst>
            <c:ext xmlns:c16="http://schemas.microsoft.com/office/drawing/2014/chart" uri="{C3380CC4-5D6E-409C-BE32-E72D297353CC}">
              <c16:uniqueId val="{00000000-3678-4699-A6F4-21F784F2251F}"/>
            </c:ext>
          </c:extLst>
        </c:ser>
        <c:ser>
          <c:idx val="10"/>
          <c:order val="10"/>
          <c:tx>
            <c:strRef>
              <c:f>'IMVI-IND-001'!$C$46</c:f>
              <c:strCache>
                <c:ptCount val="1"/>
                <c:pt idx="0">
                  <c:v>Noviembre</c:v>
                </c:pt>
              </c:strCache>
            </c:strRef>
          </c:tx>
          <c:spPr>
            <a:solidFill>
              <a:schemeClr val="accent5">
                <a:lumMod val="80000"/>
              </a:schemeClr>
            </a:solidFill>
            <a:ln>
              <a:noFill/>
            </a:ln>
            <a:effectLst/>
          </c:spPr>
          <c:invertIfNegative val="0"/>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'IMVI-IND-001'!$D$46:$I$46</c15:sqref>
                  </c15:fullRef>
                </c:ext>
              </c:extLst>
              <c:f>'IMVI-IND-001'!$H$46:$I$46</c:f>
              <c:numCache>
                <c:formatCode>General</c:formatCode>
                <c:ptCount val="2"/>
                <c:pt idx="0" formatCode="0.00">
                  <c:v>19.62</c:v>
                </c:pt>
                <c:pt idx="1" formatCode="0.00">
                  <c:v>24.03</c:v>
                </c:pt>
              </c:numCache>
            </c:numRef>
          </c:val>
          <c:extLst>
            <c:ext xmlns:c16="http://schemas.microsoft.com/office/drawing/2014/chart" uri="{C3380CC4-5D6E-409C-BE32-E72D297353CC}">
              <c16:uniqueId val="{00000001-3678-4699-A6F4-21F784F2251F}"/>
            </c:ext>
          </c:extLst>
        </c:ser>
        <c:ser>
          <c:idx val="11"/>
          <c:order val="11"/>
          <c:tx>
            <c:strRef>
              <c:f>'IMVI-IND-001'!$C$47</c:f>
              <c:strCache>
                <c:ptCount val="1"/>
                <c:pt idx="0">
                  <c:v>Diciembre</c:v>
                </c:pt>
              </c:strCache>
            </c:strRef>
          </c:tx>
          <c:spPr>
            <a:solidFill>
              <a:schemeClr val="accent4">
                <a:lumMod val="80000"/>
              </a:schemeClr>
            </a:solidFill>
            <a:ln>
              <a:noFill/>
            </a:ln>
            <a:effectLst/>
          </c:spPr>
          <c:invertIfNegative val="0"/>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'IMVI-IND-001'!$D$47:$I$47</c15:sqref>
                  </c15:fullRef>
                </c:ext>
              </c:extLst>
              <c:f>'IMVI-IND-001'!$H$47:$I$47</c:f>
              <c:numCache>
                <c:formatCode>General</c:formatCode>
                <c:ptCount val="2"/>
                <c:pt idx="0" formatCode="0.00">
                  <c:v>31.85</c:v>
                </c:pt>
                <c:pt idx="1" formatCode="0.00">
                  <c:v>24.35</c:v>
                </c:pt>
              </c:numCache>
            </c:numRef>
          </c:val>
          <c:extLst>
            <c:ext xmlns:c16="http://schemas.microsoft.com/office/drawing/2014/chart" uri="{C3380CC4-5D6E-409C-BE32-E72D297353CC}">
              <c16:uniqueId val="{00000002-3678-4699-A6F4-21F784F2251F}"/>
            </c:ext>
          </c:extLst>
        </c:ser>
        <c:dLbls>
          <c:showLegendKey val="0"/>
          <c:showVal val="0"/>
          <c:showCatName val="0"/>
          <c:showSerName val="0"/>
          <c:showPercent val="0"/>
          <c:showBubbleSize val="0"/>
        </c:dLbls>
        <c:gapWidth val="219"/>
        <c:overlap val="-27"/>
        <c:axId val="72600576"/>
        <c:axId val="72749824"/>
        <c:extLst>
          <c:ext xmlns:c15="http://schemas.microsoft.com/office/drawing/2012/chart" uri="{02D57815-91ED-43cb-92C2-25804820EDAC}">
            <c15:filteredBarSeries>
              <c15:ser>
                <c:idx val="0"/>
                <c:order val="0"/>
                <c:tx>
                  <c:strRef>
                    <c:extLst>
                      <c:ext uri="{02D57815-91ED-43cb-92C2-25804820EDAC}">
                        <c15:formulaRef>
                          <c15:sqref>'IMVI-IND-001'!$C$36</c15:sqref>
                        </c15:formulaRef>
                      </c:ext>
                    </c:extLst>
                    <c:strCache>
                      <c:ptCount val="1"/>
                      <c:pt idx="0">
                        <c:v>Enero</c:v>
                      </c:pt>
                    </c:strCache>
                  </c:strRef>
                </c:tx>
                <c:spPr>
                  <a:solidFill>
                    <a:schemeClr val="accent6"/>
                  </a:solidFill>
                  <a:ln>
                    <a:noFill/>
                  </a:ln>
                  <a:effectLst/>
                </c:spPr>
                <c:invertIfNegative val="0"/>
                <c:cat>
                  <c:strRef>
                    <c:extLst>
                      <c:ex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uri="{02D57815-91ED-43cb-92C2-25804820EDAC}">
                        <c15:fullRef>
                          <c15:sqref>'IMVI-IND-001'!$D$36:$I$36</c15:sqref>
                        </c15:fullRef>
                        <c15:formulaRef>
                          <c15:sqref>'IMVI-IND-001'!$H$36:$I$36</c15:sqref>
                        </c15:formulaRef>
                      </c:ext>
                    </c:extLst>
                    <c:numCache>
                      <c:formatCode>General</c:formatCode>
                      <c:ptCount val="2"/>
                      <c:pt idx="0" formatCode="0.00">
                        <c:v>27.04</c:v>
                      </c:pt>
                      <c:pt idx="1" formatCode="0.00">
                        <c:v>26.55</c:v>
                      </c:pt>
                    </c:numCache>
                  </c:numRef>
                </c:val>
                <c:extLst>
                  <c:ext xmlns:c16="http://schemas.microsoft.com/office/drawing/2014/chart" uri="{C3380CC4-5D6E-409C-BE32-E72D297353CC}">
                    <c16:uniqueId val="{00000003-3678-4699-A6F4-21F784F2251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'IMVI-IND-001'!$C$37</c15:sqref>
                        </c15:formulaRef>
                      </c:ext>
                    </c:extLst>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'IMVI-IND-001'!$D$37:$I$37</c15:sqref>
                        </c15:fullRef>
                        <c15:formulaRef>
                          <c15:sqref>'IMVI-IND-001'!$H$37:$I$37</c15:sqref>
                        </c15:formulaRef>
                      </c:ext>
                    </c:extLst>
                    <c:numCache>
                      <c:formatCode>General</c:formatCode>
                      <c:ptCount val="2"/>
                      <c:pt idx="0" formatCode="0.00">
                        <c:v>26.16</c:v>
                      </c:pt>
                      <c:pt idx="1" formatCode="0.00">
                        <c:v>24.35</c:v>
                      </c:pt>
                    </c:numCache>
                  </c:numRef>
                </c:val>
                <c:extLst xmlns:c15="http://schemas.microsoft.com/office/drawing/2012/chart">
                  <c:ext xmlns:c16="http://schemas.microsoft.com/office/drawing/2014/chart" uri="{C3380CC4-5D6E-409C-BE32-E72D297353CC}">
                    <c16:uniqueId val="{00000004-3678-4699-A6F4-21F784F2251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'IMVI-IND-001'!$C$38</c15:sqref>
                        </c15:formulaRef>
                      </c:ext>
                    </c:extLst>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'IMVI-IND-001'!$D$38:$I$38</c15:sqref>
                        </c15:fullRef>
                        <c15:formulaRef>
                          <c15:sqref>'IMVI-IND-001'!$H$38:$I$38</c15:sqref>
                        </c15:formulaRef>
                      </c:ext>
                    </c:extLst>
                    <c:numCache>
                      <c:formatCode>General</c:formatCode>
                      <c:ptCount val="2"/>
                      <c:pt idx="0" formatCode="0.00">
                        <c:v>9.8699999999999992</c:v>
                      </c:pt>
                      <c:pt idx="1" formatCode="0.00">
                        <c:v>9.91</c:v>
                      </c:pt>
                    </c:numCache>
                  </c:numRef>
                </c:val>
                <c:extLst xmlns:c15="http://schemas.microsoft.com/office/drawing/2012/chart">
                  <c:ext xmlns:c16="http://schemas.microsoft.com/office/drawing/2014/chart" uri="{C3380CC4-5D6E-409C-BE32-E72D297353CC}">
                    <c16:uniqueId val="{00000005-3678-4699-A6F4-21F784F2251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'IMVI-IND-001'!$C$39</c15:sqref>
                        </c15:formulaRef>
                      </c:ext>
                    </c:extLst>
                    <c:strCache>
                      <c:ptCount val="1"/>
                      <c:pt idx="0">
                        <c:v>Abril</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'IMVI-IND-001'!$D$39:$I$39</c15:sqref>
                        </c15:fullRef>
                        <c15:formulaRef>
                          <c15:sqref>'IMVI-IND-001'!$H$39:$I$39</c15:sqref>
                        </c15:formulaRef>
                      </c:ext>
                    </c:extLst>
                    <c:numCache>
                      <c:formatCode>General</c:formatCode>
                      <c:ptCount val="2"/>
                      <c:pt idx="0" formatCode="0.00">
                        <c:v>1.1100000000000001</c:v>
                      </c:pt>
                      <c:pt idx="1" formatCode="0.00">
                        <c:v>1.77</c:v>
                      </c:pt>
                    </c:numCache>
                  </c:numRef>
                </c:val>
                <c:extLst xmlns:c15="http://schemas.microsoft.com/office/drawing/2012/chart">
                  <c:ext xmlns:c16="http://schemas.microsoft.com/office/drawing/2014/chart" uri="{C3380CC4-5D6E-409C-BE32-E72D297353CC}">
                    <c16:uniqueId val="{00000006-3678-4699-A6F4-21F784F2251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'IMVI-IND-001'!$C$40</c15:sqref>
                        </c15:formulaRef>
                      </c:ext>
                    </c:extLst>
                    <c:strCache>
                      <c:ptCount val="1"/>
                      <c:pt idx="0">
                        <c:v>Mayo</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'IMVI-IND-001'!$D$40:$I$40</c15:sqref>
                        </c15:fullRef>
                        <c15:formulaRef>
                          <c15:sqref>'IMVI-IND-001'!$H$40:$I$40</c15:sqref>
                        </c15:formulaRef>
                      </c:ext>
                    </c:extLst>
                    <c:numCache>
                      <c:formatCode>General</c:formatCode>
                      <c:ptCount val="2"/>
                      <c:pt idx="0" formatCode="0.00">
                        <c:v>10.49</c:v>
                      </c:pt>
                      <c:pt idx="1" formatCode="0.00">
                        <c:v>10.130000000000001</c:v>
                      </c:pt>
                    </c:numCache>
                  </c:numRef>
                </c:val>
                <c:extLst xmlns:c15="http://schemas.microsoft.com/office/drawing/2012/chart">
                  <c:ext xmlns:c16="http://schemas.microsoft.com/office/drawing/2014/chart" uri="{C3380CC4-5D6E-409C-BE32-E72D297353CC}">
                    <c16:uniqueId val="{00000007-3678-4699-A6F4-21F784F2251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'IMVI-IND-001'!$C$41</c15:sqref>
                        </c15:formulaRef>
                      </c:ext>
                    </c:extLst>
                    <c:strCache>
                      <c:ptCount val="1"/>
                      <c:pt idx="0">
                        <c:v>Junio</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'IMVI-IND-001'!$D$41:$I$41</c15:sqref>
                        </c15:fullRef>
                        <c15:formulaRef>
                          <c15:sqref>'IMVI-IND-001'!$H$41:$I$41</c15:sqref>
                        </c15:formulaRef>
                      </c:ext>
                    </c:extLst>
                    <c:numCache>
                      <c:formatCode>General</c:formatCode>
                      <c:ptCount val="2"/>
                      <c:pt idx="0" formatCode="0.00">
                        <c:v>40.520000000000003</c:v>
                      </c:pt>
                      <c:pt idx="1" formatCode="0.00">
                        <c:v>38.93</c:v>
                      </c:pt>
                    </c:numCache>
                  </c:numRef>
                </c:val>
                <c:extLst xmlns:c15="http://schemas.microsoft.com/office/drawing/2012/chart">
                  <c:ext xmlns:c16="http://schemas.microsoft.com/office/drawing/2014/chart" uri="{C3380CC4-5D6E-409C-BE32-E72D297353CC}">
                    <c16:uniqueId val="{00000008-3678-4699-A6F4-21F784F2251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'IMVI-IND-001'!$C$42</c15:sqref>
                        </c15:formulaRef>
                      </c:ext>
                    </c:extLst>
                    <c:strCache>
                      <c:ptCount val="1"/>
                      <c:pt idx="0">
                        <c:v>Julio</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'IMVI-IND-001'!$D$42:$I$42</c15:sqref>
                        </c15:fullRef>
                        <c15:formulaRef>
                          <c15:sqref>'IMVI-IND-001'!$H$42:$I$42</c15:sqref>
                        </c15:formulaRef>
                      </c:ext>
                    </c:extLst>
                    <c:numCache>
                      <c:formatCode>General</c:formatCode>
                      <c:ptCount val="2"/>
                      <c:pt idx="0" formatCode="0.00">
                        <c:v>26</c:v>
                      </c:pt>
                      <c:pt idx="1" formatCode="0.00">
                        <c:v>25</c:v>
                      </c:pt>
                    </c:numCache>
                  </c:numRef>
                </c:val>
                <c:extLst xmlns:c15="http://schemas.microsoft.com/office/drawing/2012/chart">
                  <c:ext xmlns:c16="http://schemas.microsoft.com/office/drawing/2014/chart" uri="{C3380CC4-5D6E-409C-BE32-E72D297353CC}">
                    <c16:uniqueId val="{00000009-3678-4699-A6F4-21F784F2251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'IMVI-IND-001'!$C$43</c15:sqref>
                        </c15:formulaRef>
                      </c:ext>
                    </c:extLst>
                    <c:strCache>
                      <c:ptCount val="1"/>
                      <c:pt idx="0">
                        <c:v>Agosto</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'IMVI-IND-001'!$D$43:$I$43</c15:sqref>
                        </c15:fullRef>
                        <c15:formulaRef>
                          <c15:sqref>'IMVI-IND-001'!$H$43:$I$43</c15:sqref>
                        </c15:formulaRef>
                      </c:ext>
                    </c:extLst>
                    <c:numCache>
                      <c:formatCode>General</c:formatCode>
                      <c:ptCount val="2"/>
                      <c:pt idx="0" formatCode="0.00">
                        <c:v>39.369999999999997</c:v>
                      </c:pt>
                      <c:pt idx="1" formatCode="0.00">
                        <c:v>39.07</c:v>
                      </c:pt>
                    </c:numCache>
                  </c:numRef>
                </c:val>
                <c:extLst xmlns:c15="http://schemas.microsoft.com/office/drawing/2012/chart">
                  <c:ext xmlns:c16="http://schemas.microsoft.com/office/drawing/2014/chart" uri="{C3380CC4-5D6E-409C-BE32-E72D297353CC}">
                    <c16:uniqueId val="{0000000A-3678-4699-A6F4-21F784F2251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'IMVI-IND-001'!$C$44</c15:sqref>
                        </c15:formulaRef>
                      </c:ext>
                    </c:extLst>
                    <c:strCache>
                      <c:ptCount val="1"/>
                      <c:pt idx="0">
                        <c:v>Septiembre</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'IMVI-IND-001'!$D$44:$I$44</c15:sqref>
                        </c15:fullRef>
                        <c15:formulaRef>
                          <c15:sqref>'IMVI-IND-001'!$H$44:$I$44</c15:sqref>
                        </c15:formulaRef>
                      </c:ext>
                    </c:extLst>
                    <c:numCache>
                      <c:formatCode>General</c:formatCode>
                      <c:ptCount val="2"/>
                      <c:pt idx="0" formatCode="0.00">
                        <c:v>41.4</c:v>
                      </c:pt>
                      <c:pt idx="1" formatCode="0.00">
                        <c:v>40.97</c:v>
                      </c:pt>
                    </c:numCache>
                  </c:numRef>
                </c:val>
                <c:extLst xmlns:c15="http://schemas.microsoft.com/office/drawing/2012/chart">
                  <c:ext xmlns:c16="http://schemas.microsoft.com/office/drawing/2014/chart" uri="{C3380CC4-5D6E-409C-BE32-E72D297353CC}">
                    <c16:uniqueId val="{0000000B-3678-4699-A6F4-21F784F2251F}"/>
                  </c:ext>
                </c:extLst>
              </c15:ser>
            </c15:filteredBarSeries>
          </c:ext>
        </c:extLst>
      </c:barChart>
      <c:catAx>
        <c:axId val="7260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749824"/>
        <c:crosses val="autoZero"/>
        <c:auto val="1"/>
        <c:lblAlgn val="ctr"/>
        <c:lblOffset val="100"/>
        <c:noMultiLvlLbl val="0"/>
      </c:catAx>
      <c:valAx>
        <c:axId val="72749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600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Poblacion</a:t>
            </a:r>
            <a:r>
              <a:rPr lang="es-CO" baseline="0"/>
              <a:t> Satisfecha</a:t>
            </a:r>
            <a:endParaRPr lang="es-CO"/>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6">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'IMVI-IND-002'!$H$36:$I$36</c:f>
              <c:strCache>
                <c:ptCount val="2"/>
                <c:pt idx="0">
                  <c:v># de ciudadanos satisfechos</c:v>
                </c:pt>
                <c:pt idx="1">
                  <c:v># Encuestas aplicadas</c:v>
                </c:pt>
              </c:strCache>
            </c:strRef>
          </c:cat>
          <c:val>
            <c:numRef>
              <c:f>'IMVI-IND-002'!$H$41:$I$41</c:f>
              <c:numCache>
                <c:formatCode>0</c:formatCode>
                <c:ptCount val="2"/>
                <c:pt idx="0">
                  <c:v>497</c:v>
                </c:pt>
                <c:pt idx="1">
                  <c:v>508</c:v>
                </c:pt>
              </c:numCache>
            </c:numRef>
          </c:val>
          <c:extLst>
            <c:ext xmlns:c16="http://schemas.microsoft.com/office/drawing/2014/chart" uri="{C3380CC4-5D6E-409C-BE32-E72D297353CC}">
              <c16:uniqueId val="{00000000-5B93-4F28-B02C-D4FF906BF3E7}"/>
            </c:ext>
          </c:extLst>
        </c:ser>
        <c:dLbls>
          <c:dLblPos val="inEnd"/>
          <c:showLegendKey val="0"/>
          <c:showVal val="1"/>
          <c:showCatName val="0"/>
          <c:showSerName val="0"/>
          <c:showPercent val="0"/>
          <c:showBubbleSize val="0"/>
        </c:dLbls>
        <c:gapWidth val="65"/>
        <c:axId val="879114927"/>
        <c:axId val="879117423"/>
        <c:extLst>
          <c:ext xmlns:c15="http://schemas.microsoft.com/office/drawing/2012/chart" uri="{02D57815-91ED-43cb-92C2-25804820EDAC}">
            <c15:filteredBarSeries>
              <c15:ser>
                <c:idx val="0"/>
                <c:order val="0"/>
                <c:spPr>
                  <a:solidFill>
                    <a:schemeClr val="accent6">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strRef>
                    <c:extLst>
                      <c:ext uri="{02D57815-91ED-43cb-92C2-25804820EDAC}">
                        <c15:formulaRef>
                          <c15:sqref>'IMVI-IND-002'!$H$36:$I$36</c15:sqref>
                        </c15:formulaRef>
                      </c:ext>
                    </c:extLst>
                    <c:strCache>
                      <c:ptCount val="2"/>
                      <c:pt idx="0">
                        <c:v># de ciudadanos satisfechos</c:v>
                      </c:pt>
                      <c:pt idx="1">
                        <c:v># Encuestas aplicadas</c:v>
                      </c:pt>
                    </c:strCache>
                  </c:strRef>
                </c:cat>
                <c:val>
                  <c:numRef>
                    <c:extLst>
                      <c:ext uri="{02D57815-91ED-43cb-92C2-25804820EDAC}">
                        <c15:formulaRef>
                          <c15:sqref>'IMVI-IND-002'!$H$37:$I$37</c15:sqref>
                        </c15:formulaRef>
                      </c:ext>
                    </c:extLst>
                    <c:numCache>
                      <c:formatCode>General</c:formatCode>
                      <c:ptCount val="2"/>
                    </c:numCache>
                  </c:numRef>
                </c:val>
                <c:extLst>
                  <c:ext xmlns:c16="http://schemas.microsoft.com/office/drawing/2014/chart" uri="{C3380CC4-5D6E-409C-BE32-E72D297353CC}">
                    <c16:uniqueId val="{00000001-5B93-4F28-B02C-D4FF906BF3E7}"/>
                  </c:ext>
                </c:extLst>
              </c15:ser>
            </c15:filteredBarSeries>
          </c:ext>
        </c:extLst>
      </c:barChart>
      <c:catAx>
        <c:axId val="87911492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879117423"/>
        <c:crosses val="autoZero"/>
        <c:auto val="1"/>
        <c:lblAlgn val="ctr"/>
        <c:lblOffset val="100"/>
        <c:noMultiLvlLbl val="0"/>
      </c:catAx>
      <c:valAx>
        <c:axId val="87911742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879114927"/>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s-CO" b="1">
                <a:solidFill>
                  <a:sysClr val="windowText" lastClr="000000"/>
                </a:solidFill>
              </a:rPr>
              <a:t>Promedio de Calificación</a:t>
            </a:r>
          </a:p>
        </c:rich>
      </c:tx>
      <c:layout>
        <c:manualLayout>
          <c:xMode val="edge"/>
          <c:yMode val="edge"/>
          <c:x val="0.29108175879637771"/>
          <c:y val="1.7316017316017316E-2"/>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CO"/>
        </a:p>
      </c:txPr>
    </c:title>
    <c:autoTitleDeleted val="0"/>
    <c:plotArea>
      <c:layout/>
      <c:areaChart>
        <c:grouping val="stacked"/>
        <c:varyColors val="0"/>
        <c:ser>
          <c:idx val="0"/>
          <c:order val="0"/>
          <c:spPr>
            <a:gradFill rotWithShape="1">
              <a:gsLst>
                <a:gs pos="0">
                  <a:schemeClr val="accent6">
                    <a:tint val="77000"/>
                    <a:lumMod val="110000"/>
                    <a:satMod val="105000"/>
                    <a:tint val="67000"/>
                  </a:schemeClr>
                </a:gs>
                <a:gs pos="50000">
                  <a:schemeClr val="accent6">
                    <a:tint val="77000"/>
                    <a:lumMod val="105000"/>
                    <a:satMod val="103000"/>
                    <a:tint val="73000"/>
                  </a:schemeClr>
                </a:gs>
                <a:gs pos="100000">
                  <a:schemeClr val="accent6">
                    <a:tint val="77000"/>
                    <a:lumMod val="105000"/>
                    <a:satMod val="109000"/>
                    <a:tint val="81000"/>
                  </a:schemeClr>
                </a:gs>
              </a:gsLst>
              <a:lin ang="5400000" scaled="0"/>
            </a:gradFill>
            <a:ln w="9525" cap="flat" cmpd="sng" algn="ctr">
              <a:solidFill>
                <a:schemeClr val="accent6">
                  <a:tint val="77000"/>
                  <a:shade val="95000"/>
                </a:schemeClr>
              </a:solidFill>
              <a:round/>
            </a:ln>
            <a:effectLst/>
          </c:spPr>
          <c:cat>
            <c:strRef>
              <c:f>'[6]DESI-FM-007'!$H$32:$I$32</c:f>
              <c:strCache>
                <c:ptCount val="2"/>
                <c:pt idx="0">
                  <c:v>Promedio de calificación</c:v>
                </c:pt>
                <c:pt idx="1">
                  <c:v>maximo valor a obtener (5)</c:v>
                </c:pt>
              </c:strCache>
            </c:strRef>
          </c:cat>
          <c:val>
            <c:numRef>
              <c:f>'[6]DESI-FM-007'!$H$33:$I$33</c:f>
              <c:numCache>
                <c:formatCode>General</c:formatCode>
                <c:ptCount val="2"/>
                <c:pt idx="0">
                  <c:v>0</c:v>
                </c:pt>
                <c:pt idx="1">
                  <c:v>0</c:v>
                </c:pt>
              </c:numCache>
            </c:numRef>
          </c:val>
          <c:extLst>
            <c:ext xmlns:c16="http://schemas.microsoft.com/office/drawing/2014/chart" uri="{C3380CC4-5D6E-409C-BE32-E72D297353CC}">
              <c16:uniqueId val="{00000000-7421-42D2-A576-BDF1C932280B}"/>
            </c:ext>
          </c:extLst>
        </c:ser>
        <c:dLbls>
          <c:showLegendKey val="0"/>
          <c:showVal val="0"/>
          <c:showCatName val="0"/>
          <c:showSerName val="0"/>
          <c:showPercent val="0"/>
          <c:showBubbleSize val="0"/>
        </c:dLbls>
        <c:axId val="567421136"/>
        <c:axId val="567421920"/>
      </c:areaChart>
      <c:barChart>
        <c:barDir val="col"/>
        <c:grouping val="clustered"/>
        <c:varyColors val="0"/>
        <c:ser>
          <c:idx val="1"/>
          <c:order val="1"/>
          <c:spPr>
            <a:gradFill rotWithShape="1">
              <a:gsLst>
                <a:gs pos="0">
                  <a:schemeClr val="accent6">
                    <a:shade val="76000"/>
                    <a:lumMod val="110000"/>
                    <a:satMod val="105000"/>
                    <a:tint val="67000"/>
                  </a:schemeClr>
                </a:gs>
                <a:gs pos="50000">
                  <a:schemeClr val="accent6">
                    <a:shade val="76000"/>
                    <a:lumMod val="105000"/>
                    <a:satMod val="103000"/>
                    <a:tint val="73000"/>
                  </a:schemeClr>
                </a:gs>
                <a:gs pos="100000">
                  <a:schemeClr val="accent6">
                    <a:shade val="76000"/>
                    <a:lumMod val="105000"/>
                    <a:satMod val="109000"/>
                    <a:tint val="81000"/>
                  </a:schemeClr>
                </a:gs>
              </a:gsLst>
              <a:lin ang="5400000" scaled="0"/>
            </a:gradFill>
            <a:ln w="9525" cap="flat" cmpd="sng" algn="ctr">
              <a:solidFill>
                <a:schemeClr val="accent6">
                  <a:shade val="76000"/>
                  <a:shade val="95000"/>
                </a:schemeClr>
              </a:solidFill>
              <a:round/>
            </a:ln>
            <a:effectLst/>
          </c:spPr>
          <c:invertIfNegative val="0"/>
          <c:dLbls>
            <c:dLbl>
              <c:idx val="0"/>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21-42D2-A576-BDF1C93228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'[6]DESI-FM-007'!$H$32:$I$32</c:f>
              <c:strCache>
                <c:ptCount val="2"/>
                <c:pt idx="0">
                  <c:v>Promedio de calificación</c:v>
                </c:pt>
                <c:pt idx="1">
                  <c:v>maximo valor a obtener (5)</c:v>
                </c:pt>
              </c:strCache>
            </c:strRef>
          </c:cat>
          <c:val>
            <c:numRef>
              <c:f>'[6]DESI-FM-007'!$H$34:$I$34</c:f>
              <c:numCache>
                <c:formatCode>General</c:formatCode>
                <c:ptCount val="2"/>
                <c:pt idx="0">
                  <c:v>4.5</c:v>
                </c:pt>
                <c:pt idx="1">
                  <c:v>5</c:v>
                </c:pt>
              </c:numCache>
            </c:numRef>
          </c:val>
          <c:extLst>
            <c:ext xmlns:c16="http://schemas.microsoft.com/office/drawing/2014/chart" uri="{C3380CC4-5D6E-409C-BE32-E72D297353CC}">
              <c16:uniqueId val="{00000002-7421-42D2-A576-BDF1C932280B}"/>
            </c:ext>
          </c:extLst>
        </c:ser>
        <c:dLbls>
          <c:showLegendKey val="0"/>
          <c:showVal val="0"/>
          <c:showCatName val="0"/>
          <c:showSerName val="0"/>
          <c:showPercent val="0"/>
          <c:showBubbleSize val="0"/>
        </c:dLbls>
        <c:gapWidth val="150"/>
        <c:axId val="567421136"/>
        <c:axId val="567421920"/>
      </c:barChart>
      <c:catAx>
        <c:axId val="567421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567421920"/>
        <c:crosses val="autoZero"/>
        <c:auto val="1"/>
        <c:lblAlgn val="ctr"/>
        <c:lblOffset val="100"/>
        <c:noMultiLvlLbl val="0"/>
      </c:catAx>
      <c:valAx>
        <c:axId val="567421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567421136"/>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'GSIT-IND-001'!$H$35</c:f>
              <c:strCache>
                <c:ptCount val="1"/>
                <c:pt idx="0">
                  <c:v>CIRI</c:v>
                </c:pt>
              </c:strCache>
            </c:strRef>
          </c:tx>
          <c:spPr>
            <a:solidFill>
              <a:schemeClr val="accent5"/>
            </a:solidFill>
            <a:ln>
              <a:noFill/>
            </a:ln>
            <a:effectLst/>
          </c:spPr>
          <c:invertIfNegative val="0"/>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'GSIT-IND-001'!$H$36:$H$40</c:f>
              <c:numCache>
                <c:formatCode>0</c:formatCode>
                <c:ptCount val="5"/>
                <c:pt idx="0">
                  <c:v>934</c:v>
                </c:pt>
                <c:pt idx="1">
                  <c:v>865</c:v>
                </c:pt>
                <c:pt idx="2">
                  <c:v>1329</c:v>
                </c:pt>
                <c:pt idx="3">
                  <c:v>1362</c:v>
                </c:pt>
                <c:pt idx="4" formatCode="_(* #,##0_);_(* \(#,##0\);_(* &quot;-&quot;??_);_(@_)">
                  <c:v>4490</c:v>
                </c:pt>
              </c:numCache>
            </c:numRef>
          </c:val>
          <c:extLst>
            <c:ext xmlns:c16="http://schemas.microsoft.com/office/drawing/2014/chart" uri="{C3380CC4-5D6E-409C-BE32-E72D297353CC}">
              <c16:uniqueId val="{00000000-A1F1-48BF-BCC1-4EBA70404044}"/>
            </c:ext>
          </c:extLst>
        </c:ser>
        <c:ser>
          <c:idx val="5"/>
          <c:order val="1"/>
          <c:tx>
            <c:strRef>
              <c:f>'GSIT-IND-001'!$I$35</c:f>
              <c:strCache>
                <c:ptCount val="1"/>
                <c:pt idx="0">
                  <c:v>TIRI</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'GSIT-IND-001'!$I$36:$I$40</c:f>
              <c:numCache>
                <c:formatCode>0</c:formatCode>
                <c:ptCount val="5"/>
                <c:pt idx="0">
                  <c:v>1206</c:v>
                </c:pt>
                <c:pt idx="1">
                  <c:v>1685</c:v>
                </c:pt>
                <c:pt idx="2">
                  <c:v>2101</c:v>
                </c:pt>
                <c:pt idx="3" formatCode="0.00">
                  <c:v>2167</c:v>
                </c:pt>
                <c:pt idx="4" formatCode="_(* #,##0_);_(* \(#,##0\);_(* &quot;-&quot;??_);_(@_)">
                  <c:v>7159</c:v>
                </c:pt>
              </c:numCache>
            </c:numRef>
          </c:val>
          <c:extLst>
            <c:ext xmlns:c16="http://schemas.microsoft.com/office/drawing/2014/chart" uri="{C3380CC4-5D6E-409C-BE32-E72D297353CC}">
              <c16:uniqueId val="{00000001-A1F1-48BF-BCC1-4EBA70404044}"/>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'GSIT-IND-001'!$J$35</c:f>
              <c:strCache>
                <c:ptCount val="1"/>
                <c:pt idx="0">
                  <c:v>RESULTADO</c:v>
                </c:pt>
              </c:strCache>
            </c:strRef>
          </c:tx>
          <c:spPr>
            <a:ln w="28575" cap="rnd">
              <a:solidFill>
                <a:schemeClr val="accent1"/>
              </a:solidFill>
              <a:round/>
            </a:ln>
            <a:effectLst/>
          </c:spPr>
          <c:marker>
            <c:symbol val="none"/>
          </c:marker>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'GSIT-IND-001'!$J$36:$J$40</c:f>
              <c:numCache>
                <c:formatCode>0.00%</c:formatCode>
                <c:ptCount val="5"/>
                <c:pt idx="0">
                  <c:v>0.7744610281923715</c:v>
                </c:pt>
                <c:pt idx="1">
                  <c:v>0.51335311572700293</c:v>
                </c:pt>
                <c:pt idx="2">
                  <c:v>0.63255592574964303</c:v>
                </c:pt>
                <c:pt idx="3">
                  <c:v>0.62851868943239497</c:v>
                </c:pt>
                <c:pt idx="4">
                  <c:v>0.62718256739768119</c:v>
                </c:pt>
              </c:numCache>
            </c:numRef>
          </c:val>
          <c:smooth val="0"/>
          <c:extLst>
            <c:ext xmlns:c16="http://schemas.microsoft.com/office/drawing/2014/chart" uri="{C3380CC4-5D6E-409C-BE32-E72D297353CC}">
              <c16:uniqueId val="{00000002-A1F1-48BF-BCC1-4EBA70404044}"/>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100" b="0" i="0" baseline="0">
                <a:effectLst/>
              </a:rPr>
              <a:t>PORCENTAJE DE SOLICITUDES DE RECURSOS FISICOS NO ATENDIDAS OPORTUNAMENTE</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'GREF-IND-001'!$H$35</c:f>
              <c:strCache>
                <c:ptCount val="1"/>
                <c:pt idx="0">
                  <c:v>Nro. de solicitudes de recursos físicos atendidas en un tiempo mayor a dos días hábiles </c:v>
                </c:pt>
              </c:strCache>
            </c:strRef>
          </c:tx>
          <c:spPr>
            <a:solidFill>
              <a:schemeClr val="accent5"/>
            </a:solidFill>
            <a:ln>
              <a:noFill/>
            </a:ln>
            <a:effectLst/>
          </c:spPr>
          <c:invertIfNegative val="0"/>
          <c:cat>
            <c:strRef>
              <c:f>'GREF-IND-001'!$C$36:$C$39</c:f>
              <c:strCache>
                <c:ptCount val="4"/>
                <c:pt idx="0">
                  <c:v>TRIMESTRE 1</c:v>
                </c:pt>
                <c:pt idx="1">
                  <c:v>TRIMESTRE 2</c:v>
                </c:pt>
                <c:pt idx="2">
                  <c:v>TRIMESTRE 3</c:v>
                </c:pt>
                <c:pt idx="3">
                  <c:v>TRIMESTRE 4</c:v>
                </c:pt>
              </c:strCache>
            </c:strRef>
          </c:cat>
          <c:val>
            <c:numRef>
              <c:f>'GREF-IND-001'!$H$36:$H$39</c:f>
              <c:numCache>
                <c:formatCode>0</c:formatCode>
                <c:ptCount val="4"/>
                <c:pt idx="0">
                  <c:v>10</c:v>
                </c:pt>
                <c:pt idx="1">
                  <c:v>23</c:v>
                </c:pt>
                <c:pt idx="2">
                  <c:v>12</c:v>
                </c:pt>
                <c:pt idx="3">
                  <c:v>5</c:v>
                </c:pt>
              </c:numCache>
            </c:numRef>
          </c:val>
          <c:extLst>
            <c:ext xmlns:c16="http://schemas.microsoft.com/office/drawing/2014/chart" uri="{C3380CC4-5D6E-409C-BE32-E72D297353CC}">
              <c16:uniqueId val="{00000000-9E9C-46BA-BD4C-E9D6E128AD09}"/>
            </c:ext>
          </c:extLst>
        </c:ser>
        <c:ser>
          <c:idx val="5"/>
          <c:order val="5"/>
          <c:tx>
            <c:strRef>
              <c:f>'GREF-IND-001'!$I$35</c:f>
              <c:strCache>
                <c:ptCount val="1"/>
                <c:pt idx="0">
                  <c:v>Nro. de solicitudes recibidas en el periodo</c:v>
                </c:pt>
              </c:strCache>
            </c:strRef>
          </c:tx>
          <c:spPr>
            <a:solidFill>
              <a:schemeClr val="accent6"/>
            </a:solidFill>
            <a:ln>
              <a:noFill/>
            </a:ln>
            <a:effectLst/>
          </c:spPr>
          <c:invertIfNegative val="0"/>
          <c:cat>
            <c:strRef>
              <c:f>'GREF-IND-001'!$C$36:$C$39</c:f>
              <c:strCache>
                <c:ptCount val="4"/>
                <c:pt idx="0">
                  <c:v>TRIMESTRE 1</c:v>
                </c:pt>
                <c:pt idx="1">
                  <c:v>TRIMESTRE 2</c:v>
                </c:pt>
                <c:pt idx="2">
                  <c:v>TRIMESTRE 3</c:v>
                </c:pt>
                <c:pt idx="3">
                  <c:v>TRIMESTRE 4</c:v>
                </c:pt>
              </c:strCache>
            </c:strRef>
          </c:cat>
          <c:val>
            <c:numRef>
              <c:f>'GREF-IND-001'!$I$36:$I$39</c:f>
              <c:numCache>
                <c:formatCode>0</c:formatCode>
                <c:ptCount val="4"/>
                <c:pt idx="0">
                  <c:v>379</c:v>
                </c:pt>
                <c:pt idx="1">
                  <c:v>217</c:v>
                </c:pt>
                <c:pt idx="2">
                  <c:v>332</c:v>
                </c:pt>
                <c:pt idx="3">
                  <c:v>222</c:v>
                </c:pt>
              </c:numCache>
            </c:numRef>
          </c:val>
          <c:extLst>
            <c:ext xmlns:c16="http://schemas.microsoft.com/office/drawing/2014/chart" uri="{C3380CC4-5D6E-409C-BE32-E72D297353CC}">
              <c16:uniqueId val="{00000001-9E9C-46BA-BD4C-E9D6E128AD09}"/>
            </c:ext>
          </c:extLst>
        </c:ser>
        <c:dLbls>
          <c:showLegendKey val="0"/>
          <c:showVal val="0"/>
          <c:showCatName val="0"/>
          <c:showSerName val="0"/>
          <c:showPercent val="0"/>
          <c:showBubbleSize val="0"/>
        </c:dLbls>
        <c:gapWidth val="219"/>
        <c:overlap val="-27"/>
        <c:axId val="530605896"/>
        <c:axId val="530606224"/>
        <c:extLst>
          <c:ext xmlns:c15="http://schemas.microsoft.com/office/drawing/2012/chart" uri="{02D57815-91ED-43cb-92C2-25804820EDAC}">
            <c15:filteredBarSeries>
              <c15:ser>
                <c:idx val="0"/>
                <c:order val="0"/>
                <c:tx>
                  <c:strRef>
                    <c:extLst>
                      <c:ext uri="{02D57815-91ED-43cb-92C2-25804820EDAC}">
                        <c15:formulaRef>
                          <c15:sqref>'GREF-IND-001'!$D$35</c15:sqref>
                        </c15:formulaRef>
                      </c:ext>
                    </c:extLst>
                    <c:strCache>
                      <c:ptCount val="1"/>
                    </c:strCache>
                  </c:strRef>
                </c:tx>
                <c:spPr>
                  <a:solidFill>
                    <a:schemeClr val="accent1"/>
                  </a:solidFill>
                  <a:ln>
                    <a:noFill/>
                  </a:ln>
                  <a:effectLst/>
                </c:spPr>
                <c:invertIfNegative val="0"/>
                <c:cat>
                  <c:strRef>
                    <c:extLst>
                      <c:ext uri="{02D57815-91ED-43cb-92C2-25804820EDAC}">
                        <c15:formulaRef>
                          <c15:sqref>'GREF-IND-001'!$C$36:$C$39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'GREF-IND-001'!$D$36:$D$39</c15:sqref>
                        </c15:formulaRef>
                      </c:ext>
                    </c:extLst>
                    <c:numCache>
                      <c:formatCode>General</c:formatCode>
                      <c:ptCount val="4"/>
                    </c:numCache>
                  </c:numRef>
                </c:val>
                <c:extLst>
                  <c:ext xmlns:c16="http://schemas.microsoft.com/office/drawing/2014/chart" uri="{C3380CC4-5D6E-409C-BE32-E72D297353CC}">
                    <c16:uniqueId val="{00000002-9E9C-46BA-BD4C-E9D6E128AD0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'GREF-IND-001'!$E$35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'GREF-IND-001'!$C$36:$C$39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'GREF-IND-001'!$E$36:$E$39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9E9C-46BA-BD4C-E9D6E128AD0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'GREF-IND-001'!$F$35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'GREF-IND-001'!$C$36:$C$39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'GREF-IND-001'!$F$36:$F$39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9E9C-46BA-BD4C-E9D6E128AD0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'GREF-IND-001'!$G$35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'GREF-IND-001'!$C$36:$C$39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'GREF-IND-001'!$G$36:$G$39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9E9C-46BA-BD4C-E9D6E128AD09}"/>
                  </c:ext>
                </c:extLst>
              </c15:ser>
            </c15:filteredBarSeries>
          </c:ext>
        </c:extLst>
      </c:barChart>
      <c:catAx>
        <c:axId val="530605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0606224"/>
        <c:crosses val="autoZero"/>
        <c:auto val="1"/>
        <c:lblAlgn val="ctr"/>
        <c:lblOffset val="100"/>
        <c:noMultiLvlLbl val="0"/>
      </c:catAx>
      <c:valAx>
        <c:axId val="530606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0605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'GCON-IND-001'!$H$35</c:f>
              <c:strCache>
                <c:ptCount val="1"/>
                <c:pt idx="0">
                  <c:v>PROCESO DE LIQUIDACIÓN MENOR A 180 DIAS</c:v>
                </c:pt>
              </c:strCache>
            </c:strRef>
          </c:tx>
          <c:spPr>
            <a:solidFill>
              <a:schemeClr val="accent5"/>
            </a:solidFill>
            <a:ln>
              <a:noFill/>
            </a:ln>
            <a:effectLst/>
          </c:spPr>
          <c:invertIfNegative val="0"/>
          <c:cat>
            <c:strRef>
              <c:f>'GCON-IND-001'!$C$36:$C$37</c:f>
              <c:strCache>
                <c:ptCount val="2"/>
                <c:pt idx="0">
                  <c:v>SEMESTRE 1</c:v>
                </c:pt>
                <c:pt idx="1">
                  <c:v>SEMESTRE 2</c:v>
                </c:pt>
              </c:strCache>
            </c:strRef>
          </c:cat>
          <c:val>
            <c:numRef>
              <c:f>'GCON-IND-001'!$H$36:$H$37</c:f>
              <c:numCache>
                <c:formatCode>0</c:formatCode>
                <c:ptCount val="2"/>
                <c:pt idx="0">
                  <c:v>29</c:v>
                </c:pt>
                <c:pt idx="1">
                  <c:v>12</c:v>
                </c:pt>
              </c:numCache>
            </c:numRef>
          </c:val>
          <c:extLst>
            <c:ext xmlns:c16="http://schemas.microsoft.com/office/drawing/2014/chart" uri="{C3380CC4-5D6E-409C-BE32-E72D297353CC}">
              <c16:uniqueId val="{00000000-4135-45D4-B5D4-CAF600B91132}"/>
            </c:ext>
          </c:extLst>
        </c:ser>
        <c:ser>
          <c:idx val="5"/>
          <c:order val="5"/>
          <c:tx>
            <c:strRef>
              <c:f>'GCON-IND-001'!$I$35</c:f>
              <c:strCache>
                <c:ptCount val="1"/>
                <c:pt idx="0">
                  <c:v>CONTRATOS RADICADOS PARA PROCESO DE LIQUIDACIÓN</c:v>
                </c:pt>
              </c:strCache>
            </c:strRef>
          </c:tx>
          <c:spPr>
            <a:solidFill>
              <a:schemeClr val="accent6"/>
            </a:solidFill>
            <a:ln>
              <a:noFill/>
            </a:ln>
            <a:effectLst/>
          </c:spPr>
          <c:invertIfNegative val="0"/>
          <c:cat>
            <c:strRef>
              <c:f>'GCON-IND-001'!$C$36:$C$37</c:f>
              <c:strCache>
                <c:ptCount val="2"/>
                <c:pt idx="0">
                  <c:v>SEMESTRE 1</c:v>
                </c:pt>
                <c:pt idx="1">
                  <c:v>SEMESTRE 2</c:v>
                </c:pt>
              </c:strCache>
            </c:strRef>
          </c:cat>
          <c:val>
            <c:numRef>
              <c:f>'GCON-IND-001'!$I$36:$I$37</c:f>
              <c:numCache>
                <c:formatCode>0</c:formatCode>
                <c:ptCount val="2"/>
                <c:pt idx="0">
                  <c:v>30</c:v>
                </c:pt>
                <c:pt idx="1">
                  <c:v>27</c:v>
                </c:pt>
              </c:numCache>
            </c:numRef>
          </c:val>
          <c:extLst>
            <c:ext xmlns:c16="http://schemas.microsoft.com/office/drawing/2014/chart" uri="{C3380CC4-5D6E-409C-BE32-E72D297353CC}">
              <c16:uniqueId val="{00000001-4135-45D4-B5D4-CAF600B91132}"/>
            </c:ext>
          </c:extLst>
        </c:ser>
        <c:dLbls>
          <c:showLegendKey val="0"/>
          <c:showVal val="0"/>
          <c:showCatName val="0"/>
          <c:showSerName val="0"/>
          <c:showPercent val="0"/>
          <c:showBubbleSize val="0"/>
        </c:dLbls>
        <c:gapWidth val="219"/>
        <c:overlap val="-27"/>
        <c:axId val="779399984"/>
        <c:axId val="779418288"/>
        <c:extLst>
          <c:ext xmlns:c15="http://schemas.microsoft.com/office/drawing/2012/chart" uri="{02D57815-91ED-43cb-92C2-25804820EDAC}">
            <c15:filteredBarSeries>
              <c15:ser>
                <c:idx val="0"/>
                <c:order val="0"/>
                <c:tx>
                  <c:strRef>
                    <c:extLst>
                      <c:ext uri="{02D57815-91ED-43cb-92C2-25804820EDAC}">
                        <c15:formulaRef>
                          <c15:sqref>'GCON-IND-001'!$D$35</c15:sqref>
                        </c15:formulaRef>
                      </c:ext>
                    </c:extLst>
                    <c:strCache>
                      <c:ptCount val="1"/>
                    </c:strCache>
                  </c:strRef>
                </c:tx>
                <c:spPr>
                  <a:solidFill>
                    <a:schemeClr val="accent1"/>
                  </a:solidFill>
                  <a:ln>
                    <a:noFill/>
                  </a:ln>
                  <a:effectLst/>
                </c:spPr>
                <c:invertIfNegative val="0"/>
                <c:cat>
                  <c:strRef>
                    <c:extLst>
                      <c:ext uri="{02D57815-91ED-43cb-92C2-25804820EDAC}">
                        <c15:formulaRef>
                          <c15:sqref>'GCON-IND-001'!$C$36:$C$37</c15:sqref>
                        </c15:formulaRef>
                      </c:ext>
                    </c:extLst>
                    <c:strCache>
                      <c:ptCount val="2"/>
                      <c:pt idx="0">
                        <c:v>SEMESTRE 1</c:v>
                      </c:pt>
                      <c:pt idx="1">
                        <c:v>SEMESTRE 2</c:v>
                      </c:pt>
                    </c:strCache>
                  </c:strRef>
                </c:cat>
                <c:val>
                  <c:numRef>
                    <c:extLst>
                      <c:ext uri="{02D57815-91ED-43cb-92C2-25804820EDAC}">
                        <c15:formulaRef>
                          <c15:sqref>'GCON-IND-001'!$D$36:$D$37</c15:sqref>
                        </c15:formulaRef>
                      </c:ext>
                    </c:extLst>
                    <c:numCache>
                      <c:formatCode>General</c:formatCode>
                      <c:ptCount val="2"/>
                    </c:numCache>
                  </c:numRef>
                </c:val>
                <c:extLst>
                  <c:ext xmlns:c16="http://schemas.microsoft.com/office/drawing/2014/chart" uri="{C3380CC4-5D6E-409C-BE32-E72D297353CC}">
                    <c16:uniqueId val="{00000002-4135-45D4-B5D4-CAF600B9113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'GCON-IND-001'!$E$35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'GCON-IND-001'!$C$36:$C$37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'GCON-IND-001'!$E$36:$E$37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3-4135-45D4-B5D4-CAF600B9113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'GCON-IND-001'!$F$35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'GCON-IND-001'!$C$36:$C$37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'GCON-IND-001'!$F$36:$F$37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4135-45D4-B5D4-CAF600B9113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'GCON-IND-001'!$G$35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'GCON-IND-001'!$C$36:$C$37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'GCON-IND-001'!$G$36:$G$37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4135-45D4-B5D4-CAF600B91132}"/>
                  </c:ext>
                </c:extLst>
              </c15:ser>
            </c15:filteredBarSeries>
          </c:ext>
        </c:extLst>
      </c:barChart>
      <c:catAx>
        <c:axId val="77939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9418288"/>
        <c:crosses val="autoZero"/>
        <c:auto val="1"/>
        <c:lblAlgn val="ctr"/>
        <c:lblOffset val="100"/>
        <c:noMultiLvlLbl val="0"/>
      </c:catAx>
      <c:valAx>
        <c:axId val="779418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939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SEGUIMIENTO AL PLAN DE ADQUISICIONES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v>No. PROC CONT PUBL EN SECOP EN EL PERIODO</c:v>
          </c:tx>
          <c:spPr>
            <a:solidFill>
              <a:schemeClr val="accent5"/>
            </a:solidFill>
            <a:ln>
              <a:noFill/>
            </a:ln>
            <a:effectLst/>
          </c:spPr>
          <c:invertIfNegative val="0"/>
          <c:cat>
            <c:strRef>
              <c:f>'GCON-IND-002'!$C$36:$C$39</c:f>
              <c:strCache>
                <c:ptCount val="4"/>
                <c:pt idx="0">
                  <c:v>TRIMESTRE 1</c:v>
                </c:pt>
                <c:pt idx="1">
                  <c:v>TRIMESTRE 2</c:v>
                </c:pt>
                <c:pt idx="2">
                  <c:v>TRIMESTRE 3</c:v>
                </c:pt>
                <c:pt idx="3">
                  <c:v>TRIMESTRE 4</c:v>
                </c:pt>
              </c:strCache>
            </c:strRef>
          </c:cat>
          <c:val>
            <c:numRef>
              <c:f>'GCON-IND-002'!$H$36:$H$39</c:f>
              <c:numCache>
                <c:formatCode>0</c:formatCode>
                <c:ptCount val="4"/>
                <c:pt idx="0">
                  <c:v>17</c:v>
                </c:pt>
                <c:pt idx="1">
                  <c:v>29</c:v>
                </c:pt>
                <c:pt idx="2">
                  <c:v>22</c:v>
                </c:pt>
                <c:pt idx="3">
                  <c:v>10</c:v>
                </c:pt>
              </c:numCache>
            </c:numRef>
          </c:val>
          <c:extLst>
            <c:ext xmlns:c16="http://schemas.microsoft.com/office/drawing/2014/chart" uri="{C3380CC4-5D6E-409C-BE32-E72D297353CC}">
              <c16:uniqueId val="{00000000-1179-40B7-9F38-12D85E50FCB8}"/>
            </c:ext>
          </c:extLst>
        </c:ser>
        <c:ser>
          <c:idx val="5"/>
          <c:order val="5"/>
          <c:tx>
            <c:v>No. PROC CONT PROG PLAN ADQU</c:v>
          </c:tx>
          <c:spPr>
            <a:solidFill>
              <a:schemeClr val="accent6"/>
            </a:solidFill>
            <a:ln>
              <a:noFill/>
            </a:ln>
            <a:effectLst/>
          </c:spPr>
          <c:invertIfNegative val="0"/>
          <c:cat>
            <c:strRef>
              <c:f>'GCON-IND-002'!$C$36:$C$39</c:f>
              <c:strCache>
                <c:ptCount val="4"/>
                <c:pt idx="0">
                  <c:v>TRIMESTRE 1</c:v>
                </c:pt>
                <c:pt idx="1">
                  <c:v>TRIMESTRE 2</c:v>
                </c:pt>
                <c:pt idx="2">
                  <c:v>TRIMESTRE 3</c:v>
                </c:pt>
                <c:pt idx="3">
                  <c:v>TRIMESTRE 4</c:v>
                </c:pt>
              </c:strCache>
            </c:strRef>
          </c:cat>
          <c:val>
            <c:numRef>
              <c:f>'GCON-IND-002'!$I$36:$I$39</c:f>
              <c:numCache>
                <c:formatCode>0</c:formatCode>
                <c:ptCount val="4"/>
                <c:pt idx="0">
                  <c:v>17</c:v>
                </c:pt>
                <c:pt idx="1">
                  <c:v>29</c:v>
                </c:pt>
                <c:pt idx="2">
                  <c:v>33</c:v>
                </c:pt>
                <c:pt idx="3">
                  <c:v>11</c:v>
                </c:pt>
              </c:numCache>
            </c:numRef>
          </c:val>
          <c:extLst>
            <c:ext xmlns:c16="http://schemas.microsoft.com/office/drawing/2014/chart" uri="{C3380CC4-5D6E-409C-BE32-E72D297353CC}">
              <c16:uniqueId val="{00000001-1179-40B7-9F38-12D85E50FCB8}"/>
            </c:ext>
          </c:extLst>
        </c:ser>
        <c:dLbls>
          <c:showLegendKey val="0"/>
          <c:showVal val="0"/>
          <c:showCatName val="0"/>
          <c:showSerName val="0"/>
          <c:showPercent val="0"/>
          <c:showBubbleSize val="0"/>
        </c:dLbls>
        <c:gapWidth val="219"/>
        <c:overlap val="-27"/>
        <c:axId val="-177672304"/>
        <c:axId val="-177682096"/>
        <c:extLst>
          <c:ext xmlns:c15="http://schemas.microsoft.com/office/drawing/2012/chart" uri="{02D57815-91ED-43cb-92C2-25804820EDAC}">
            <c15:filteredBarSeries>
              <c15:ser>
                <c:idx val="0"/>
                <c:order val="0"/>
                <c:tx>
                  <c:v>Series1</c:v>
                </c:tx>
                <c:spPr>
                  <a:solidFill>
                    <a:schemeClr val="accent1"/>
                  </a:solidFill>
                  <a:ln>
                    <a:noFill/>
                  </a:ln>
                  <a:effectLst/>
                </c:spPr>
                <c:invertIfNegative val="0"/>
                <c:cat>
                  <c:strRef>
                    <c:extLst>
                      <c:ext uri="{02D57815-91ED-43cb-92C2-25804820EDAC}">
                        <c15:formulaRef>
                          <c15:sqref>'GCON-IND-002'!$C$36:$C$39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'GCON-IND-002'!$D$36:$D$39</c15:sqref>
                        </c15:formulaRef>
                      </c:ext>
                    </c:extLst>
                    <c:numCache>
                      <c:formatCode>General</c:formatCode>
                      <c:ptCount val="4"/>
                    </c:numCache>
                  </c:numRef>
                </c:val>
                <c:extLst>
                  <c:ext xmlns:c16="http://schemas.microsoft.com/office/drawing/2014/chart" uri="{C3380CC4-5D6E-409C-BE32-E72D297353CC}">
                    <c16:uniqueId val="{00000002-1179-40B7-9F38-12D85E50FCB8}"/>
                  </c:ext>
                </c:extLst>
              </c15:ser>
            </c15:filteredBarSeries>
            <c15:filteredBarSeries>
              <c15:ser>
                <c:idx val="1"/>
                <c:order val="1"/>
                <c:tx>
                  <c:v>Series2</c:v>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'GCON-IND-002'!$C$36:$C$39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'GCON-IND-002'!$E$36:$E$39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1179-40B7-9F38-12D85E50FCB8}"/>
                  </c:ext>
                </c:extLst>
              </c15:ser>
            </c15:filteredBarSeries>
            <c15:filteredBarSeries>
              <c15:ser>
                <c:idx val="2"/>
                <c:order val="2"/>
                <c:tx>
                  <c:v>Series3</c:v>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'GCON-IND-002'!$C$36:$C$39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'GCON-IND-002'!$F$36:$F$39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1179-40B7-9F38-12D85E50FCB8}"/>
                  </c:ext>
                </c:extLst>
              </c15:ser>
            </c15:filteredBarSeries>
            <c15:filteredBarSeries>
              <c15:ser>
                <c:idx val="3"/>
                <c:order val="3"/>
                <c:tx>
                  <c:v>Series4</c:v>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'GCON-IND-002'!$C$36:$C$39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'GCON-IND-002'!$G$36:$G$39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1179-40B7-9F38-12D85E50FCB8}"/>
                  </c:ext>
                </c:extLst>
              </c15:ser>
            </c15:filteredBarSeries>
          </c:ext>
        </c:extLst>
      </c:barChart>
      <c:catAx>
        <c:axId val="-17767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7682096"/>
        <c:crosses val="autoZero"/>
        <c:auto val="1"/>
        <c:lblAlgn val="ctr"/>
        <c:lblOffset val="100"/>
        <c:noMultiLvlLbl val="0"/>
      </c:catAx>
      <c:valAx>
        <c:axId val="-177682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7672304"/>
        <c:crosses val="autoZero"/>
        <c:crossBetween val="between"/>
      </c:valAx>
      <c:spPr>
        <a:noFill/>
        <a:ln>
          <a:noFill/>
        </a:ln>
        <a:effectLst/>
      </c:spPr>
    </c:plotArea>
    <c:legend>
      <c:legendPos val="b"/>
      <c:layout>
        <c:manualLayout>
          <c:xMode val="edge"/>
          <c:yMode val="edge"/>
          <c:x val="0.12283504503834775"/>
          <c:y val="0.85453147303955423"/>
          <c:w val="0.66873673139248735"/>
          <c:h val="9.86849012294516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Respuestas con calificación "Bueno" y "Excelente"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'APIC-IND-002'!$J$36</c:f>
              <c:numCache>
                <c:formatCode>0%</c:formatCode>
                <c:ptCount val="1"/>
                <c:pt idx="0">
                  <c:v>0.36363636363636365</c:v>
                </c:pt>
              </c:numCache>
            </c:numRef>
          </c:val>
          <c:extLst>
            <c:ext xmlns:c16="http://schemas.microsoft.com/office/drawing/2014/chart" uri="{C3380CC4-5D6E-409C-BE32-E72D297353CC}">
              <c16:uniqueId val="{00000000-FED4-442A-99BE-E18B8AE703BC}"/>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'APIC-IND-002'!$J$37</c:f>
              <c:numCache>
                <c:formatCode>0%</c:formatCode>
                <c:ptCount val="1"/>
                <c:pt idx="0">
                  <c:v>0.44444444444444442</c:v>
                </c:pt>
              </c:numCache>
            </c:numRef>
          </c:val>
          <c:extLst>
            <c:ext xmlns:c16="http://schemas.microsoft.com/office/drawing/2014/chart" uri="{C3380CC4-5D6E-409C-BE32-E72D297353CC}">
              <c16:uniqueId val="{00000001-FED4-442A-99BE-E18B8AE703BC}"/>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'APIC-IND-002'!$J$38</c:f>
              <c:numCache>
                <c:formatCode>0%</c:formatCode>
                <c:ptCount val="1"/>
                <c:pt idx="0">
                  <c:v>0.68674698795180722</c:v>
                </c:pt>
              </c:numCache>
            </c:numRef>
          </c:val>
          <c:extLst>
            <c:ext xmlns:c16="http://schemas.microsoft.com/office/drawing/2014/chart" uri="{C3380CC4-5D6E-409C-BE32-E72D297353CC}">
              <c16:uniqueId val="{00000002-FED4-442A-99BE-E18B8AE703BC}"/>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'APIC-IND-002'!$J$39</c:f>
              <c:numCache>
                <c:formatCode>0%</c:formatCode>
                <c:ptCount val="1"/>
                <c:pt idx="0">
                  <c:v>0.65217391304347827</c:v>
                </c:pt>
              </c:numCache>
            </c:numRef>
          </c:val>
          <c:extLst>
            <c:ext xmlns:c16="http://schemas.microsoft.com/office/drawing/2014/chart" uri="{C3380CC4-5D6E-409C-BE32-E72D297353CC}">
              <c16:uniqueId val="{00000003-FED4-442A-99BE-E18B8AE703BC}"/>
            </c:ext>
          </c:extLst>
        </c:ser>
        <c:dLbls>
          <c:dLblPos val="outEnd"/>
          <c:showLegendKey val="0"/>
          <c:showVal val="1"/>
          <c:showCatName val="0"/>
          <c:showSerName val="0"/>
          <c:showPercent val="0"/>
          <c:showBubbleSize val="0"/>
        </c:dLbls>
        <c:gapWidth val="150"/>
        <c:axId val="-1850066544"/>
        <c:axId val="-1850069808"/>
      </c:barChart>
      <c:catAx>
        <c:axId val="-1850066544"/>
        <c:scaling>
          <c:orientation val="minMax"/>
        </c:scaling>
        <c:delete val="1"/>
        <c:axPos val="b"/>
        <c:numFmt formatCode="General" sourceLinked="1"/>
        <c:majorTickMark val="none"/>
        <c:minorTickMark val="none"/>
        <c:tickLblPos val="nextTo"/>
        <c:crossAx val="-1850069808"/>
        <c:crosses val="autoZero"/>
        <c:auto val="1"/>
        <c:lblAlgn val="ctr"/>
        <c:lblOffset val="100"/>
        <c:noMultiLvlLbl val="0"/>
      </c:catAx>
      <c:valAx>
        <c:axId val="-1850069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50066544"/>
        <c:crossesAt val="1"/>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3744752308987E-2"/>
          <c:y val="0.21292035398230091"/>
          <c:w val="0.96305625524769101"/>
          <c:h val="0.50936055559426752"/>
        </c:manualLayout>
      </c:layout>
      <c:barChart>
        <c:barDir val="col"/>
        <c:grouping val="clustered"/>
        <c:varyColors val="0"/>
        <c:ser>
          <c:idx val="1"/>
          <c:order val="0"/>
          <c:tx>
            <c:strRef>
              <c:f>'GEFI-IND-002'!$I$35</c:f>
              <c:strCache>
                <c:ptCount val="1"/>
                <c:pt idx="0">
                  <c:v>VALOR PRESUPUESTO VIGENCIA</c:v>
                </c:pt>
              </c:strCache>
            </c:strRef>
          </c:tx>
          <c:spPr>
            <a:solidFill>
              <a:schemeClr val="accent2"/>
            </a:solidFill>
            <a:ln>
              <a:noFill/>
            </a:ln>
            <a:effectLst/>
          </c:spPr>
          <c:invertIfNegative val="0"/>
          <c:dLbls>
            <c:dLbl>
              <c:idx val="3"/>
              <c:layout>
                <c:manualLayout>
                  <c:x val="-1.8471872376154493E-2"/>
                  <c:y val="-1.7699115044247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54-4759-9FDD-23756F8073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'GEFI-IND-002'!$C$36:$G$39</c:f>
              <c:strCache>
                <c:ptCount val="4"/>
                <c:pt idx="0">
                  <c:v>TRIMESTRE 1</c:v>
                </c:pt>
                <c:pt idx="1">
                  <c:v>TRIMESTRE 2</c:v>
                </c:pt>
                <c:pt idx="2">
                  <c:v>TRIMESTRE 3</c:v>
                </c:pt>
                <c:pt idx="3">
                  <c:v>TRIMESTRE 4</c:v>
                </c:pt>
              </c:strCache>
            </c:strRef>
          </c:cat>
          <c:val>
            <c:numRef>
              <c:f>'GEFI-IND-002'!$I$36:$I$39</c:f>
              <c:numCache>
                <c:formatCode>_-* #,##0_-;\-* #,##0_-;_-* "-"??_-;_-@_-</c:formatCode>
                <c:ptCount val="4"/>
                <c:pt idx="0">
                  <c:v>182639589000</c:v>
                </c:pt>
                <c:pt idx="1">
                  <c:v>179528109000</c:v>
                </c:pt>
                <c:pt idx="2">
                  <c:v>179528109000</c:v>
                </c:pt>
                <c:pt idx="3">
                  <c:v>135028109000</c:v>
                </c:pt>
              </c:numCache>
            </c:numRef>
          </c:val>
          <c:extLst>
            <c:ext xmlns:c16="http://schemas.microsoft.com/office/drawing/2014/chart" uri="{C3380CC4-5D6E-409C-BE32-E72D297353CC}">
              <c16:uniqueId val="{00000001-AD54-4759-9FDD-23756F80733A}"/>
            </c:ext>
          </c:extLst>
        </c:ser>
        <c:ser>
          <c:idx val="0"/>
          <c:order val="1"/>
          <c:tx>
            <c:strRef>
              <c:f>'GEFI-IND-002'!$H$35</c:f>
              <c:strCache>
                <c:ptCount val="1"/>
                <c:pt idx="0">
                  <c:v>VALOR COMPROMISOS</c:v>
                </c:pt>
              </c:strCache>
            </c:strRef>
          </c:tx>
          <c:spPr>
            <a:solidFill>
              <a:schemeClr val="accent1"/>
            </a:solidFill>
            <a:ln>
              <a:noFill/>
            </a:ln>
            <a:effectLst/>
          </c:spPr>
          <c:invertIfNegative val="0"/>
          <c:dLbls>
            <c:dLbl>
              <c:idx val="0"/>
              <c:layout>
                <c:manualLayout>
                  <c:x val="1.67926112510495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54-4759-9FDD-23756F80733A}"/>
                </c:ext>
              </c:extLst>
            </c:dLbl>
            <c:dLbl>
              <c:idx val="1"/>
              <c:layout>
                <c:manualLayout>
                  <c:x val="2.686817800167926E-2"/>
                  <c:y val="1.76991150442477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54-4759-9FDD-23756F80733A}"/>
                </c:ext>
              </c:extLst>
            </c:dLbl>
            <c:dLbl>
              <c:idx val="2"/>
              <c:layout>
                <c:manualLayout>
                  <c:x val="3.0226700251889047E-2"/>
                  <c:y val="-5.408000456504067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54-4759-9FDD-23756F80733A}"/>
                </c:ext>
              </c:extLst>
            </c:dLbl>
            <c:dLbl>
              <c:idx val="3"/>
              <c:layout>
                <c:manualLayout>
                  <c:x val="2.0151133501259324E-2"/>
                  <c:y val="5.89970501474920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54-4759-9FDD-23756F8073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'GEFI-IND-002'!$C$36:$G$39</c:f>
              <c:strCache>
                <c:ptCount val="4"/>
                <c:pt idx="0">
                  <c:v>TRIMESTRE 1</c:v>
                </c:pt>
                <c:pt idx="1">
                  <c:v>TRIMESTRE 2</c:v>
                </c:pt>
                <c:pt idx="2">
                  <c:v>TRIMESTRE 3</c:v>
                </c:pt>
                <c:pt idx="3">
                  <c:v>TRIMESTRE 4</c:v>
                </c:pt>
              </c:strCache>
            </c:strRef>
          </c:cat>
          <c:val>
            <c:numRef>
              <c:f>'GEFI-IND-002'!$H$36:$H$39</c:f>
              <c:numCache>
                <c:formatCode>_-* #,##0_-;\-* #,##0_-;_-* "-"??_-;_-@_-</c:formatCode>
                <c:ptCount val="4"/>
                <c:pt idx="0">
                  <c:v>16980677218</c:v>
                </c:pt>
                <c:pt idx="1">
                  <c:v>64489437963</c:v>
                </c:pt>
                <c:pt idx="2">
                  <c:v>103731858903</c:v>
                </c:pt>
                <c:pt idx="3">
                  <c:v>122173471832</c:v>
                </c:pt>
              </c:numCache>
            </c:numRef>
          </c:val>
          <c:extLst>
            <c:ext xmlns:c16="http://schemas.microsoft.com/office/drawing/2014/chart" uri="{C3380CC4-5D6E-409C-BE32-E72D297353CC}">
              <c16:uniqueId val="{00000006-AD54-4759-9FDD-23756F80733A}"/>
            </c:ext>
          </c:extLst>
        </c:ser>
        <c:dLbls>
          <c:showLegendKey val="0"/>
          <c:showVal val="0"/>
          <c:showCatName val="0"/>
          <c:showSerName val="0"/>
          <c:showPercent val="0"/>
          <c:showBubbleSize val="0"/>
        </c:dLbls>
        <c:gapWidth val="219"/>
        <c:overlap val="-27"/>
        <c:axId val="443901424"/>
        <c:axId val="443901752"/>
      </c:barChart>
      <c:catAx>
        <c:axId val="44390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3901752"/>
        <c:crosses val="autoZero"/>
        <c:auto val="1"/>
        <c:lblAlgn val="ctr"/>
        <c:lblOffset val="100"/>
        <c:noMultiLvlLbl val="0"/>
      </c:catAx>
      <c:valAx>
        <c:axId val="443901752"/>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443901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36773156659382"/>
          <c:y val="9.7412480974124804E-2"/>
          <c:w val="0.83163226843340621"/>
          <c:h val="0.7917913685446853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'GEFI-IND-003'!$C$71:$G$75</c:f>
              <c:strCache>
                <c:ptCount val="5"/>
                <c:pt idx="0">
                  <c:v>BIMESTRE 1</c:v>
                </c:pt>
                <c:pt idx="1">
                  <c:v>BIMESTRE 2</c:v>
                </c:pt>
                <c:pt idx="2">
                  <c:v>BIMESTRE 3</c:v>
                </c:pt>
                <c:pt idx="3">
                  <c:v>BIMESTRE 4</c:v>
                </c:pt>
                <c:pt idx="4">
                  <c:v>BIMESTRE 5</c:v>
                </c:pt>
              </c:strCache>
            </c:strRef>
          </c:cat>
          <c:val>
            <c:numRef>
              <c:f>'GEFI-IND-003'!$J$71:$J$75</c:f>
              <c:numCache>
                <c:formatCode>0.00%</c:formatCode>
                <c:ptCount val="5"/>
                <c:pt idx="0">
                  <c:v>0.70709999999999995</c:v>
                </c:pt>
                <c:pt idx="1">
                  <c:v>0.79549999999999998</c:v>
                </c:pt>
                <c:pt idx="2">
                  <c:v>0.8236</c:v>
                </c:pt>
                <c:pt idx="3" formatCode="0%">
                  <c:v>0.96874329008390414</c:v>
                </c:pt>
                <c:pt idx="4" formatCode="0%">
                  <c:v>0.83</c:v>
                </c:pt>
              </c:numCache>
            </c:numRef>
          </c:val>
          <c:extLst>
            <c:ext xmlns:c16="http://schemas.microsoft.com/office/drawing/2014/chart" uri="{C3380CC4-5D6E-409C-BE32-E72D297353CC}">
              <c16:uniqueId val="{00000000-925D-4A26-B28A-79F7B2F65FC2}"/>
            </c:ext>
          </c:extLst>
        </c:ser>
        <c:ser>
          <c:idx val="1"/>
          <c:order val="1"/>
          <c:spPr>
            <a:solidFill>
              <a:schemeClr val="accent2"/>
            </a:solidFill>
            <a:ln>
              <a:noFill/>
            </a:ln>
            <a:effectLst/>
          </c:spPr>
          <c:invertIfNegative val="0"/>
          <c:cat>
            <c:strRef>
              <c:f>'GEFI-IND-003'!$C$71:$G$75</c:f>
              <c:strCache>
                <c:ptCount val="5"/>
                <c:pt idx="0">
                  <c:v>BIMESTRE 1</c:v>
                </c:pt>
                <c:pt idx="1">
                  <c:v>BIMESTRE 2</c:v>
                </c:pt>
                <c:pt idx="2">
                  <c:v>BIMESTRE 3</c:v>
                </c:pt>
                <c:pt idx="3">
                  <c:v>BIMESTRE 4</c:v>
                </c:pt>
                <c:pt idx="4">
                  <c:v>BIMESTRE 5</c:v>
                </c:pt>
              </c:strCache>
            </c:strRef>
          </c:cat>
          <c:val>
            <c:numRef>
              <c:f>'GEFI-IND-003'!$K$71:$K$75</c:f>
              <c:numCache>
                <c:formatCode>General</c:formatCode>
                <c:ptCount val="5"/>
              </c:numCache>
            </c:numRef>
          </c:val>
          <c:extLst>
            <c:ext xmlns:c16="http://schemas.microsoft.com/office/drawing/2014/chart" uri="{C3380CC4-5D6E-409C-BE32-E72D297353CC}">
              <c16:uniqueId val="{00000001-925D-4A26-B28A-79F7B2F65FC2}"/>
            </c:ext>
          </c:extLst>
        </c:ser>
        <c:ser>
          <c:idx val="2"/>
          <c:order val="2"/>
          <c:spPr>
            <a:solidFill>
              <a:schemeClr val="accent3"/>
            </a:solidFill>
            <a:ln>
              <a:noFill/>
            </a:ln>
            <a:effectLst/>
          </c:spPr>
          <c:invertIfNegative val="0"/>
          <c:cat>
            <c:strRef>
              <c:f>'GEFI-IND-003'!$C$71:$G$75</c:f>
              <c:strCache>
                <c:ptCount val="5"/>
                <c:pt idx="0">
                  <c:v>BIMESTRE 1</c:v>
                </c:pt>
                <c:pt idx="1">
                  <c:v>BIMESTRE 2</c:v>
                </c:pt>
                <c:pt idx="2">
                  <c:v>BIMESTRE 3</c:v>
                </c:pt>
                <c:pt idx="3">
                  <c:v>BIMESTRE 4</c:v>
                </c:pt>
                <c:pt idx="4">
                  <c:v>BIMESTRE 5</c:v>
                </c:pt>
              </c:strCache>
            </c:strRef>
          </c:cat>
          <c:val>
            <c:numRef>
              <c:f>'GEFI-IND-003'!$L$71:$L$75</c:f>
              <c:numCache>
                <c:formatCode>General</c:formatCode>
                <c:ptCount val="5"/>
              </c:numCache>
            </c:numRef>
          </c:val>
          <c:extLst>
            <c:ext xmlns:c16="http://schemas.microsoft.com/office/drawing/2014/chart" uri="{C3380CC4-5D6E-409C-BE32-E72D297353CC}">
              <c16:uniqueId val="{00000002-925D-4A26-B28A-79F7B2F65FC2}"/>
            </c:ext>
          </c:extLst>
        </c:ser>
        <c:ser>
          <c:idx val="3"/>
          <c:order val="3"/>
          <c:spPr>
            <a:solidFill>
              <a:schemeClr val="accent4"/>
            </a:solidFill>
            <a:ln>
              <a:noFill/>
            </a:ln>
            <a:effectLst/>
          </c:spPr>
          <c:invertIfNegative val="0"/>
          <c:cat>
            <c:strRef>
              <c:f>'GEFI-IND-003'!$C$71:$G$75</c:f>
              <c:strCache>
                <c:ptCount val="5"/>
                <c:pt idx="0">
                  <c:v>BIMESTRE 1</c:v>
                </c:pt>
                <c:pt idx="1">
                  <c:v>BIMESTRE 2</c:v>
                </c:pt>
                <c:pt idx="2">
                  <c:v>BIMESTRE 3</c:v>
                </c:pt>
                <c:pt idx="3">
                  <c:v>BIMESTRE 4</c:v>
                </c:pt>
                <c:pt idx="4">
                  <c:v>BIMESTRE 5</c:v>
                </c:pt>
              </c:strCache>
            </c:strRef>
          </c:cat>
          <c:val>
            <c:numRef>
              <c:f>'GEFI-IND-003'!$M$71:$M$75</c:f>
              <c:numCache>
                <c:formatCode>General</c:formatCode>
                <c:ptCount val="5"/>
              </c:numCache>
            </c:numRef>
          </c:val>
          <c:extLst>
            <c:ext xmlns:c16="http://schemas.microsoft.com/office/drawing/2014/chart" uri="{C3380CC4-5D6E-409C-BE32-E72D297353CC}">
              <c16:uniqueId val="{00000003-925D-4A26-B28A-79F7B2F65FC2}"/>
            </c:ext>
          </c:extLst>
        </c:ser>
        <c:dLbls>
          <c:showLegendKey val="0"/>
          <c:showVal val="0"/>
          <c:showCatName val="0"/>
          <c:showSerName val="0"/>
          <c:showPercent val="0"/>
          <c:showBubbleSize val="0"/>
        </c:dLbls>
        <c:gapWidth val="219"/>
        <c:overlap val="-27"/>
        <c:axId val="438691368"/>
        <c:axId val="438691040"/>
      </c:barChart>
      <c:catAx>
        <c:axId val="438691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8691040"/>
        <c:crosses val="autoZero"/>
        <c:auto val="1"/>
        <c:lblAlgn val="ctr"/>
        <c:lblOffset val="100"/>
        <c:noMultiLvlLbl val="0"/>
      </c:catAx>
      <c:valAx>
        <c:axId val="438691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86913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'GEFI-IND-004'!$I$35</c:f>
              <c:strCache>
                <c:ptCount val="1"/>
                <c:pt idx="0">
                  <c:v>PASIVOS EXIGIBLES CONSTITUIDOS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'GEFI-IND-004'!$C$36:$G$39</c:f>
              <c:strCache>
                <c:ptCount val="4"/>
                <c:pt idx="0">
                  <c:v>TRIMESTRE 1</c:v>
                </c:pt>
                <c:pt idx="1">
                  <c:v>TRIMESTRE 2</c:v>
                </c:pt>
                <c:pt idx="2">
                  <c:v>TRIMESTRE 3</c:v>
                </c:pt>
                <c:pt idx="3">
                  <c:v>TRIMESTRE 4</c:v>
                </c:pt>
              </c:strCache>
            </c:strRef>
          </c:cat>
          <c:val>
            <c:numRef>
              <c:f>'GEFI-IND-004'!$I$36:$I$39</c:f>
              <c:numCache>
                <c:formatCode>_-* #,##0_-;\-* #,##0_-;_-* "-"??_-;_-@_-</c:formatCode>
                <c:ptCount val="4"/>
                <c:pt idx="0">
                  <c:v>5453734371</c:v>
                </c:pt>
                <c:pt idx="1">
                  <c:v>5453734371</c:v>
                </c:pt>
                <c:pt idx="2">
                  <c:v>5453734371</c:v>
                </c:pt>
                <c:pt idx="3">
                  <c:v>5453734371</c:v>
                </c:pt>
              </c:numCache>
            </c:numRef>
          </c:val>
          <c:extLst>
            <c:ext xmlns:c16="http://schemas.microsoft.com/office/drawing/2014/chart" uri="{C3380CC4-5D6E-409C-BE32-E72D297353CC}">
              <c16:uniqueId val="{00000000-424F-48EE-92F2-140561B3FA17}"/>
            </c:ext>
          </c:extLst>
        </c:ser>
        <c:ser>
          <c:idx val="0"/>
          <c:order val="1"/>
          <c:tx>
            <c:strRef>
              <c:f>'GEFI-IND-004'!$H$35</c:f>
              <c:strCache>
                <c:ptCount val="1"/>
                <c:pt idx="0">
                  <c:v>VALOR EJECUCIÓN PASIVOS EXIGIBLES</c:v>
                </c:pt>
              </c:strCache>
            </c:strRef>
          </c:tx>
          <c:spPr>
            <a:solidFill>
              <a:schemeClr val="accent1"/>
            </a:solidFill>
            <a:ln>
              <a:noFill/>
            </a:ln>
            <a:effectLst/>
          </c:spPr>
          <c:invertIfNegative val="0"/>
          <c:dLbls>
            <c:dLbl>
              <c:idx val="0"/>
              <c:layout>
                <c:manualLayout>
                  <c:x val="3.0516431924882608E-2"/>
                  <c:y val="-1.0313992431813665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4F-48EE-92F2-140561B3FA17}"/>
                </c:ext>
              </c:extLst>
            </c:dLbl>
            <c:dLbl>
              <c:idx val="1"/>
              <c:layout>
                <c:manualLayout>
                  <c:x val="2.8169014084507043E-2"/>
                  <c:y val="-1.0313992431813665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4F-48EE-92F2-140561B3FA17}"/>
                </c:ext>
              </c:extLst>
            </c:dLbl>
            <c:dLbl>
              <c:idx val="2"/>
              <c:layout>
                <c:manualLayout>
                  <c:x val="3.05164319248826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4F-48EE-92F2-140561B3FA17}"/>
                </c:ext>
              </c:extLst>
            </c:dLbl>
            <c:dLbl>
              <c:idx val="3"/>
              <c:layout>
                <c:manualLayout>
                  <c:x val="3.5211267605633804E-2"/>
                  <c:y val="1.6877637130801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4F-48EE-92F2-140561B3FA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'GEFI-IND-004'!$C$36:$G$39</c:f>
              <c:strCache>
                <c:ptCount val="4"/>
                <c:pt idx="0">
                  <c:v>TRIMESTRE 1</c:v>
                </c:pt>
                <c:pt idx="1">
                  <c:v>TRIMESTRE 2</c:v>
                </c:pt>
                <c:pt idx="2">
                  <c:v>TRIMESTRE 3</c:v>
                </c:pt>
                <c:pt idx="3">
                  <c:v>TRIMESTRE 4</c:v>
                </c:pt>
              </c:strCache>
            </c:strRef>
          </c:cat>
          <c:val>
            <c:numRef>
              <c:f>'GEFI-IND-004'!$H$36:$H$39</c:f>
              <c:numCache>
                <c:formatCode>_-* #,##0_-;\-* #,##0_-;_-* "-"??_-;_-@_-</c:formatCode>
                <c:ptCount val="4"/>
                <c:pt idx="0">
                  <c:v>131880678</c:v>
                </c:pt>
                <c:pt idx="1">
                  <c:v>688518834</c:v>
                </c:pt>
                <c:pt idx="2">
                  <c:v>943010389</c:v>
                </c:pt>
                <c:pt idx="3">
                  <c:v>1205380851</c:v>
                </c:pt>
              </c:numCache>
            </c:numRef>
          </c:val>
          <c:extLst>
            <c:ext xmlns:c16="http://schemas.microsoft.com/office/drawing/2014/chart" uri="{C3380CC4-5D6E-409C-BE32-E72D297353CC}">
              <c16:uniqueId val="{00000005-424F-48EE-92F2-140561B3FA17}"/>
            </c:ext>
          </c:extLst>
        </c:ser>
        <c:dLbls>
          <c:showLegendKey val="0"/>
          <c:showVal val="0"/>
          <c:showCatName val="0"/>
          <c:showSerName val="0"/>
          <c:showPercent val="0"/>
          <c:showBubbleSize val="0"/>
        </c:dLbls>
        <c:gapWidth val="219"/>
        <c:overlap val="-27"/>
        <c:axId val="635335136"/>
        <c:axId val="635337432"/>
      </c:barChart>
      <c:catAx>
        <c:axId val="63533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5337432"/>
        <c:crosses val="autoZero"/>
        <c:auto val="1"/>
        <c:lblAlgn val="ctr"/>
        <c:lblOffset val="100"/>
        <c:noMultiLvlLbl val="0"/>
      </c:catAx>
      <c:valAx>
        <c:axId val="635337432"/>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635335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'GEFI-IND-005'!$I$35</c:f>
              <c:strCache>
                <c:ptCount val="1"/>
                <c:pt idx="0">
                  <c:v>RESERVA PRESUPUESTAL CONSTITUIDA </c:v>
                </c:pt>
              </c:strCache>
            </c:strRef>
          </c:tx>
          <c:spPr>
            <a:solidFill>
              <a:schemeClr val="accent2"/>
            </a:solidFill>
            <a:ln>
              <a:noFill/>
            </a:ln>
            <a:effectLst/>
          </c:spPr>
          <c:invertIfNegative val="0"/>
          <c:dLbls>
            <c:dLbl>
              <c:idx val="3"/>
              <c:layout>
                <c:manualLayout>
                  <c:x val="-8.9365504915104085E-3"/>
                  <c:y val="-1.6949152542372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F5-46A7-A60A-B89736A6A4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'GEFI-IND-005'!$C$36:$G$39</c:f>
              <c:strCache>
                <c:ptCount val="4"/>
                <c:pt idx="0">
                  <c:v>TRIMESTRE 1</c:v>
                </c:pt>
                <c:pt idx="1">
                  <c:v>TRIMESTRE 2</c:v>
                </c:pt>
                <c:pt idx="2">
                  <c:v>TRIMESTRE 3</c:v>
                </c:pt>
                <c:pt idx="3">
                  <c:v>TRIMESTRE 4</c:v>
                </c:pt>
              </c:strCache>
            </c:strRef>
          </c:cat>
          <c:val>
            <c:numRef>
              <c:f>'GEFI-IND-005'!$I$36:$I$39</c:f>
              <c:numCache>
                <c:formatCode>_-* #,##0_-;\-* #,##0_-;_-* "-"??_-;_-@_-</c:formatCode>
                <c:ptCount val="4"/>
                <c:pt idx="0">
                  <c:v>54505494817</c:v>
                </c:pt>
                <c:pt idx="1">
                  <c:v>54505494817</c:v>
                </c:pt>
                <c:pt idx="2">
                  <c:v>54505494817</c:v>
                </c:pt>
                <c:pt idx="3">
                  <c:v>54505494817</c:v>
                </c:pt>
              </c:numCache>
            </c:numRef>
          </c:val>
          <c:extLst>
            <c:ext xmlns:c16="http://schemas.microsoft.com/office/drawing/2014/chart" uri="{C3380CC4-5D6E-409C-BE32-E72D297353CC}">
              <c16:uniqueId val="{00000001-3BF5-46A7-A60A-B89736A6A425}"/>
            </c:ext>
          </c:extLst>
        </c:ser>
        <c:ser>
          <c:idx val="0"/>
          <c:order val="1"/>
          <c:tx>
            <c:strRef>
              <c:f>'GEFI-IND-005'!$H$35</c:f>
              <c:strCache>
                <c:ptCount val="1"/>
                <c:pt idx="0">
                  <c:v>EJECUCIÓN DE RESERVA PRESUPUESTAL</c:v>
                </c:pt>
              </c:strCache>
            </c:strRef>
          </c:tx>
          <c:spPr>
            <a:solidFill>
              <a:schemeClr val="accent1"/>
            </a:solidFill>
            <a:ln>
              <a:noFill/>
            </a:ln>
            <a:effectLst/>
          </c:spPr>
          <c:invertIfNegative val="0"/>
          <c:dLbls>
            <c:dLbl>
              <c:idx val="0"/>
              <c:layout>
                <c:manualLayout>
                  <c:x val="2.859696157283290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F5-46A7-A60A-B89736A6A425}"/>
                </c:ext>
              </c:extLst>
            </c:dLbl>
            <c:dLbl>
              <c:idx val="1"/>
              <c:layout>
                <c:manualLayout>
                  <c:x val="1.9660411081322611E-2"/>
                  <c:y val="1.6949152542372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F5-46A7-A60A-B89736A6A425}"/>
                </c:ext>
              </c:extLst>
            </c:dLbl>
            <c:dLbl>
              <c:idx val="2"/>
              <c:layout>
                <c:manualLayout>
                  <c:x val="2.323503127792672E-2"/>
                  <c:y val="1.1299435028248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F5-46A7-A60A-B89736A6A425}"/>
                </c:ext>
              </c:extLst>
            </c:dLbl>
            <c:dLbl>
              <c:idx val="3"/>
              <c:layout>
                <c:manualLayout>
                  <c:x val="1.6085790884718499E-2"/>
                  <c:y val="2.8248587570621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F5-46A7-A60A-B89736A6A4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'GEFI-IND-005'!$C$36:$G$39</c:f>
              <c:strCache>
                <c:ptCount val="4"/>
                <c:pt idx="0">
                  <c:v>TRIMESTRE 1</c:v>
                </c:pt>
                <c:pt idx="1">
                  <c:v>TRIMESTRE 2</c:v>
                </c:pt>
                <c:pt idx="2">
                  <c:v>TRIMESTRE 3</c:v>
                </c:pt>
                <c:pt idx="3">
                  <c:v>TRIMESTRE 4</c:v>
                </c:pt>
              </c:strCache>
            </c:strRef>
          </c:cat>
          <c:val>
            <c:numRef>
              <c:f>'GEFI-IND-005'!$H$36:$H$39</c:f>
              <c:numCache>
                <c:formatCode>_-* #,##0_-;\-* #,##0_-;_-* "-"??_-;_-@_-</c:formatCode>
                <c:ptCount val="4"/>
                <c:pt idx="0">
                  <c:v>27602470177</c:v>
                </c:pt>
                <c:pt idx="1">
                  <c:v>42998393402</c:v>
                </c:pt>
                <c:pt idx="2">
                  <c:v>49875140858</c:v>
                </c:pt>
                <c:pt idx="3">
                  <c:v>52973118488</c:v>
                </c:pt>
              </c:numCache>
            </c:numRef>
          </c:val>
          <c:extLst>
            <c:ext xmlns:c16="http://schemas.microsoft.com/office/drawing/2014/chart" uri="{C3380CC4-5D6E-409C-BE32-E72D297353CC}">
              <c16:uniqueId val="{00000006-3BF5-46A7-A60A-B89736A6A425}"/>
            </c:ext>
          </c:extLst>
        </c:ser>
        <c:dLbls>
          <c:showLegendKey val="0"/>
          <c:showVal val="0"/>
          <c:showCatName val="0"/>
          <c:showSerName val="0"/>
          <c:showPercent val="0"/>
          <c:showBubbleSize val="0"/>
        </c:dLbls>
        <c:gapWidth val="219"/>
        <c:overlap val="-27"/>
        <c:axId val="437103408"/>
        <c:axId val="437102096"/>
      </c:barChart>
      <c:catAx>
        <c:axId val="43710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7102096"/>
        <c:crosses val="autoZero"/>
        <c:auto val="1"/>
        <c:lblAlgn val="ctr"/>
        <c:lblOffset val="100"/>
        <c:noMultiLvlLbl val="0"/>
      </c:catAx>
      <c:valAx>
        <c:axId val="437102096"/>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43710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13414533673753998"/>
          <c:w val="0.68734578581264782"/>
          <c:h val="0.6979102748396232"/>
        </c:manualLayout>
      </c:layout>
      <c:barChart>
        <c:barDir val="col"/>
        <c:grouping val="clustered"/>
        <c:varyColors val="0"/>
        <c:ser>
          <c:idx val="4"/>
          <c:order val="0"/>
          <c:tx>
            <c:strRef>
              <c:f>'GLAB-IND-001'!$H$36:$H$37</c:f>
              <c:strCache>
                <c:ptCount val="2"/>
                <c:pt idx="0">
                  <c:v>N° TOTAL DE ENSAYOS REALIZADOS A LAS MATERIAS PRIMAS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'GLAB-IND-001'!$C$38:$G$43</c:f>
              <c:strCache>
                <c:ptCount val="6"/>
                <c:pt idx="0">
                  <c:v>BIMESTRE 1</c:v>
                </c:pt>
                <c:pt idx="1">
                  <c:v>BIMESTRE 2</c:v>
                </c:pt>
                <c:pt idx="2">
                  <c:v>BIMESTRE 3</c:v>
                </c:pt>
                <c:pt idx="3">
                  <c:v>BIMESTRE 4</c:v>
                </c:pt>
                <c:pt idx="4">
                  <c:v>BIMESTRE 5</c:v>
                </c:pt>
                <c:pt idx="5">
                  <c:v>BIMESTRE 6</c:v>
                </c:pt>
              </c:strCache>
            </c:strRef>
          </c:cat>
          <c:val>
            <c:numRef>
              <c:f>'GLAB-IND-001'!$H$38:$H$43</c:f>
              <c:numCache>
                <c:formatCode>0</c:formatCode>
                <c:ptCount val="6"/>
                <c:pt idx="0">
                  <c:v>1071</c:v>
                </c:pt>
                <c:pt idx="1">
                  <c:v>601</c:v>
                </c:pt>
                <c:pt idx="2" formatCode="General">
                  <c:v>817</c:v>
                </c:pt>
                <c:pt idx="3">
                  <c:v>1289</c:v>
                </c:pt>
                <c:pt idx="4">
                  <c:v>1956</c:v>
                </c:pt>
                <c:pt idx="5">
                  <c:v>1075</c:v>
                </c:pt>
              </c:numCache>
            </c:numRef>
          </c:val>
          <c:extLst>
            <c:ext xmlns:c16="http://schemas.microsoft.com/office/drawing/2014/chart" uri="{C3380CC4-5D6E-409C-BE32-E72D297353CC}">
              <c16:uniqueId val="{00000000-1FDF-4EC1-90DC-21BB3F11D8FE}"/>
            </c:ext>
          </c:extLst>
        </c:ser>
        <c:ser>
          <c:idx val="5"/>
          <c:order val="1"/>
          <c:tx>
            <c:strRef>
              <c:f>'GLAB-IND-001'!$I$36:$I$37</c:f>
              <c:strCache>
                <c:ptCount val="2"/>
                <c:pt idx="0">
                  <c:v>N° TOTAL DE ENSAYOS SOLICITADOS A LAS MATERIAS PRIMAS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'GLAB-IND-001'!$C$38:$G$43</c:f>
              <c:strCache>
                <c:ptCount val="6"/>
                <c:pt idx="0">
                  <c:v>BIMESTRE 1</c:v>
                </c:pt>
                <c:pt idx="1">
                  <c:v>BIMESTRE 2</c:v>
                </c:pt>
                <c:pt idx="2">
                  <c:v>BIMESTRE 3</c:v>
                </c:pt>
                <c:pt idx="3">
                  <c:v>BIMESTRE 4</c:v>
                </c:pt>
                <c:pt idx="4">
                  <c:v>BIMESTRE 5</c:v>
                </c:pt>
                <c:pt idx="5">
                  <c:v>BIMESTRE 6</c:v>
                </c:pt>
              </c:strCache>
            </c:strRef>
          </c:cat>
          <c:val>
            <c:numRef>
              <c:f>'GLAB-IND-001'!$I$38:$I$43</c:f>
              <c:numCache>
                <c:formatCode>0</c:formatCode>
                <c:ptCount val="6"/>
                <c:pt idx="0">
                  <c:v>1071</c:v>
                </c:pt>
                <c:pt idx="1">
                  <c:v>601</c:v>
                </c:pt>
                <c:pt idx="2">
                  <c:v>817</c:v>
                </c:pt>
                <c:pt idx="3">
                  <c:v>1289</c:v>
                </c:pt>
                <c:pt idx="4">
                  <c:v>1956</c:v>
                </c:pt>
                <c:pt idx="5">
                  <c:v>1075</c:v>
                </c:pt>
              </c:numCache>
            </c:numRef>
          </c:val>
          <c:extLst>
            <c:ext xmlns:c16="http://schemas.microsoft.com/office/drawing/2014/chart" uri="{C3380CC4-5D6E-409C-BE32-E72D297353CC}">
              <c16:uniqueId val="{00000001-1FDF-4EC1-90DC-21BB3F11D8FE}"/>
            </c:ext>
          </c:extLst>
        </c:ser>
        <c:dLbls>
          <c:showLegendKey val="0"/>
          <c:showVal val="0"/>
          <c:showCatName val="0"/>
          <c:showSerName val="0"/>
          <c:showPercent val="0"/>
          <c:showBubbleSize val="0"/>
        </c:dLbls>
        <c:gapWidth val="150"/>
        <c:axId val="367725760"/>
        <c:axId val="367726152"/>
        <c:extLst/>
      </c:barChart>
      <c:lineChart>
        <c:grouping val="standard"/>
        <c:varyColors val="0"/>
        <c:ser>
          <c:idx val="6"/>
          <c:order val="2"/>
          <c:tx>
            <c:strRef>
              <c:f>'GLAB-IND-001'!$J$36:$J$37</c:f>
              <c:strCache>
                <c:ptCount val="2"/>
                <c:pt idx="0">
                  <c:v>% DE ENSAYOS REALIZADOS DE ACUERDO A LAS SOLICITUDES DE LOS SERVICIOS</c:v>
                </c:pt>
              </c:strCache>
            </c:strRef>
          </c:tx>
          <c:spPr>
            <a:ln w="28575" cap="rnd">
              <a:solidFill>
                <a:schemeClr val="accent1">
                  <a:lumMod val="60000"/>
                </a:schemeClr>
              </a:solidFill>
              <a:round/>
            </a:ln>
            <a:effectLst/>
          </c:spPr>
          <c:marker>
            <c:symbol val="none"/>
          </c:marker>
          <c:cat>
            <c:strRef>
              <c:f>'GLAB-IND-001'!$C$38:$G$43</c:f>
              <c:strCache>
                <c:ptCount val="6"/>
                <c:pt idx="0">
                  <c:v>BIMESTRE 1</c:v>
                </c:pt>
                <c:pt idx="1">
                  <c:v>BIMESTRE 2</c:v>
                </c:pt>
                <c:pt idx="2">
                  <c:v>BIMESTRE 3</c:v>
                </c:pt>
                <c:pt idx="3">
                  <c:v>BIMESTRE 4</c:v>
                </c:pt>
                <c:pt idx="4">
                  <c:v>BIMESTRE 5</c:v>
                </c:pt>
                <c:pt idx="5">
                  <c:v>BIMESTRE 6</c:v>
                </c:pt>
              </c:strCache>
            </c:strRef>
          </c:cat>
          <c:val>
            <c:numRef>
              <c:f>'GLAB-IND-001'!$J$38:$J$43</c:f>
              <c:numCache>
                <c:formatCode>0%</c:formatCode>
                <c:ptCount val="6"/>
                <c:pt idx="0">
                  <c:v>1</c:v>
                </c:pt>
                <c:pt idx="1">
                  <c:v>1</c:v>
                </c:pt>
                <c:pt idx="2">
                  <c:v>1</c:v>
                </c:pt>
                <c:pt idx="3">
                  <c:v>1</c:v>
                </c:pt>
                <c:pt idx="4">
                  <c:v>1</c:v>
                </c:pt>
                <c:pt idx="5">
                  <c:v>1</c:v>
                </c:pt>
              </c:numCache>
            </c:numRef>
          </c:val>
          <c:smooth val="0"/>
          <c:extLst>
            <c:ext xmlns:c16="http://schemas.microsoft.com/office/drawing/2014/chart" uri="{C3380CC4-5D6E-409C-BE32-E72D297353CC}">
              <c16:uniqueId val="{00000002-1FDF-4EC1-90DC-21BB3F11D8FE}"/>
            </c:ext>
          </c:extLst>
        </c:ser>
        <c:dLbls>
          <c:showLegendKey val="0"/>
          <c:showVal val="0"/>
          <c:showCatName val="0"/>
          <c:showSerName val="0"/>
          <c:showPercent val="0"/>
          <c:showBubbleSize val="0"/>
        </c:dLbls>
        <c:marker val="1"/>
        <c:smooth val="0"/>
        <c:axId val="367726936"/>
        <c:axId val="367726544"/>
      </c:lineChart>
      <c:catAx>
        <c:axId val="36772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152"/>
        <c:crosses val="autoZero"/>
        <c:auto val="1"/>
        <c:lblAlgn val="ctr"/>
        <c:lblOffset val="100"/>
        <c:noMultiLvlLbl val="0"/>
      </c:catAx>
      <c:valAx>
        <c:axId val="367726152"/>
        <c:scaling>
          <c:orientation val="minMax"/>
          <c:max val="2000"/>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5760"/>
        <c:crosses val="autoZero"/>
        <c:crossBetween val="between"/>
        <c:majorUnit val="200"/>
      </c:valAx>
      <c:valAx>
        <c:axId val="36772654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936"/>
        <c:crosses val="max"/>
        <c:crossBetween val="between"/>
      </c:valAx>
      <c:catAx>
        <c:axId val="367726936"/>
        <c:scaling>
          <c:orientation val="minMax"/>
        </c:scaling>
        <c:delete val="1"/>
        <c:axPos val="b"/>
        <c:numFmt formatCode="General" sourceLinked="1"/>
        <c:majorTickMark val="out"/>
        <c:minorTickMark val="none"/>
        <c:tickLblPos val="nextTo"/>
        <c:crossAx val="367726544"/>
        <c:crosses val="autoZero"/>
        <c:auto val="1"/>
        <c:lblAlgn val="ctr"/>
        <c:lblOffset val="100"/>
        <c:noMultiLvlLbl val="0"/>
      </c:catAx>
      <c:spPr>
        <a:noFill/>
        <a:ln>
          <a:noFill/>
        </a:ln>
        <a:effectLst/>
      </c:spPr>
    </c:plotArea>
    <c:legend>
      <c:legendPos val="b"/>
      <c:layout>
        <c:manualLayout>
          <c:xMode val="edge"/>
          <c:yMode val="edge"/>
          <c:x val="0.77853541677417948"/>
          <c:y val="0.14964471994192219"/>
          <c:w val="0.1944057820644099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'GLAB-IND-002'!$H$36:$H$37</c:f>
              <c:strCache>
                <c:ptCount val="2"/>
                <c:pt idx="0">
                  <c:v>N° TOTAL DE ENSAYOS REALIZADOS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'GLAB-IND-002'!$H$38:$H$43</c:f>
              <c:numCache>
                <c:formatCode>0</c:formatCode>
                <c:ptCount val="6"/>
                <c:pt idx="0">
                  <c:v>5786</c:v>
                </c:pt>
                <c:pt idx="1">
                  <c:v>2529</c:v>
                </c:pt>
                <c:pt idx="2">
                  <c:v>3885</c:v>
                </c:pt>
                <c:pt idx="3">
                  <c:v>5323</c:v>
                </c:pt>
                <c:pt idx="4">
                  <c:v>5139</c:v>
                </c:pt>
                <c:pt idx="5">
                  <c:v>3653</c:v>
                </c:pt>
              </c:numCache>
            </c:numRef>
          </c:val>
          <c:extLst>
            <c:ext xmlns:c16="http://schemas.microsoft.com/office/drawing/2014/chart" uri="{C3380CC4-5D6E-409C-BE32-E72D297353CC}">
              <c16:uniqueId val="{00000000-E48E-4232-B614-76559FE93993}"/>
            </c:ext>
          </c:extLst>
        </c:ser>
        <c:ser>
          <c:idx val="5"/>
          <c:order val="1"/>
          <c:tx>
            <c:strRef>
              <c:f>'GLAB-IND-002'!$I$36:$I$37</c:f>
              <c:strCache>
                <c:ptCount val="2"/>
                <c:pt idx="0">
                  <c:v>N° TOTAL DE ENSAYOS SOLICITADOS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'GLAB-IND-002'!$I$38:$I$43</c:f>
              <c:numCache>
                <c:formatCode>0</c:formatCode>
                <c:ptCount val="6"/>
                <c:pt idx="0">
                  <c:v>5792</c:v>
                </c:pt>
                <c:pt idx="1">
                  <c:v>2532</c:v>
                </c:pt>
                <c:pt idx="2">
                  <c:v>3885</c:v>
                </c:pt>
                <c:pt idx="3">
                  <c:v>5323</c:v>
                </c:pt>
                <c:pt idx="4">
                  <c:v>5140</c:v>
                </c:pt>
                <c:pt idx="5">
                  <c:v>3654</c:v>
                </c:pt>
              </c:numCache>
            </c:numRef>
          </c:val>
          <c:extLst>
            <c:ext xmlns:c16="http://schemas.microsoft.com/office/drawing/2014/chart" uri="{C3380CC4-5D6E-409C-BE32-E72D297353CC}">
              <c16:uniqueId val="{00000001-E48E-4232-B614-76559FE93993}"/>
            </c:ext>
          </c:extLst>
        </c:ser>
        <c:dLbls>
          <c:showLegendKey val="0"/>
          <c:showVal val="0"/>
          <c:showCatName val="0"/>
          <c:showSerName val="0"/>
          <c:showPercent val="0"/>
          <c:showBubbleSize val="0"/>
        </c:dLbls>
        <c:gapWidth val="150"/>
        <c:axId val="367691696"/>
        <c:axId val="367692872"/>
        <c:extLst/>
      </c:barChart>
      <c:lineChart>
        <c:grouping val="standard"/>
        <c:varyColors val="0"/>
        <c:ser>
          <c:idx val="6"/>
          <c:order val="2"/>
          <c:tx>
            <c:strRef>
              <c:f>'GLAB-IND-002'!$J$36:$J$37</c:f>
              <c:strCache>
                <c:ptCount val="2"/>
                <c:pt idx="0">
                  <c:v>% DE ENSAYOS REALIZADOS DE ACUERDO A LAS SOLICITUDES DE LOS SERVICIOS</c:v>
                </c:pt>
              </c:strCache>
            </c:strRef>
          </c:tx>
          <c:spPr>
            <a:ln w="28575" cap="rnd">
              <a:solidFill>
                <a:schemeClr val="accent1">
                  <a:lumMod val="60000"/>
                </a:schemeClr>
              </a:solidFill>
              <a:round/>
            </a:ln>
            <a:effectLst/>
          </c:spPr>
          <c:marker>
            <c:symbol val="none"/>
          </c:marker>
          <c:cat>
            <c:strRef>
              <c:f>'GLAB-IND-002'!$C$38:$G$43</c:f>
              <c:strCache>
                <c:ptCount val="6"/>
                <c:pt idx="0">
                  <c:v>BIMESTRE 1</c:v>
                </c:pt>
                <c:pt idx="1">
                  <c:v>BIMESTRE 2</c:v>
                </c:pt>
                <c:pt idx="2">
                  <c:v>BIMESTRE 3</c:v>
                </c:pt>
                <c:pt idx="3">
                  <c:v>BIMESTRE 4</c:v>
                </c:pt>
                <c:pt idx="4">
                  <c:v>BIMESTRE 5</c:v>
                </c:pt>
                <c:pt idx="5">
                  <c:v>BIMESTRE 6</c:v>
                </c:pt>
              </c:strCache>
            </c:strRef>
          </c:cat>
          <c:val>
            <c:numRef>
              <c:f>'GLAB-IND-002'!$J$38:$J$43</c:f>
              <c:numCache>
                <c:formatCode>0.0%</c:formatCode>
                <c:ptCount val="6"/>
                <c:pt idx="0">
                  <c:v>0.99896408839779005</c:v>
                </c:pt>
                <c:pt idx="1">
                  <c:v>0.99881516587677721</c:v>
                </c:pt>
                <c:pt idx="2">
                  <c:v>1</c:v>
                </c:pt>
                <c:pt idx="3">
                  <c:v>1</c:v>
                </c:pt>
                <c:pt idx="4">
                  <c:v>0.99980544747081712</c:v>
                </c:pt>
                <c:pt idx="5">
                  <c:v>0.99972632731253419</c:v>
                </c:pt>
              </c:numCache>
            </c:numRef>
          </c:val>
          <c:smooth val="0"/>
          <c:extLst>
            <c:ext xmlns:c16="http://schemas.microsoft.com/office/drawing/2014/chart" uri="{C3380CC4-5D6E-409C-BE32-E72D297353CC}">
              <c16:uniqueId val="{00000002-E48E-4232-B614-76559FE93993}"/>
            </c:ext>
          </c:extLst>
        </c:ser>
        <c:dLbls>
          <c:showLegendKey val="0"/>
          <c:showVal val="0"/>
          <c:showCatName val="0"/>
          <c:showSerName val="0"/>
          <c:showPercent val="0"/>
          <c:showBubbleSize val="0"/>
        </c:dLbls>
        <c:marker val="1"/>
        <c:smooth val="0"/>
        <c:axId val="367697184"/>
        <c:axId val="367692088"/>
      </c:lineChart>
      <c:catAx>
        <c:axId val="36769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692872"/>
        <c:crosses val="autoZero"/>
        <c:auto val="1"/>
        <c:lblAlgn val="ctr"/>
        <c:lblOffset val="100"/>
        <c:noMultiLvlLbl val="0"/>
      </c:catAx>
      <c:valAx>
        <c:axId val="367692872"/>
        <c:scaling>
          <c:orientation val="minMax"/>
          <c:max val="7040"/>
          <c:min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691696"/>
        <c:crosses val="autoZero"/>
        <c:crossBetween val="between"/>
      </c:valAx>
      <c:valAx>
        <c:axId val="3676920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697184"/>
        <c:crosses val="max"/>
        <c:crossBetween val="between"/>
      </c:valAx>
      <c:catAx>
        <c:axId val="367697184"/>
        <c:scaling>
          <c:orientation val="minMax"/>
        </c:scaling>
        <c:delete val="1"/>
        <c:axPos val="b"/>
        <c:numFmt formatCode="General" sourceLinked="1"/>
        <c:majorTickMark val="out"/>
        <c:minorTickMark val="none"/>
        <c:tickLblPos val="nextTo"/>
        <c:crossAx val="367692088"/>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LOS APIQUES EJECUTADOS VS LO PROGRAMADO</a:t>
            </a:r>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'GLAB-IND-003'!$H$36:$H$37</c:f>
              <c:strCache>
                <c:ptCount val="2"/>
                <c:pt idx="0">
                  <c:v>N° TOTAL DE DE INFORMES DE APIQUES ENTREGADOS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'GLAB-IND-003'!$H$38:$H$41</c:f>
              <c:numCache>
                <c:formatCode>0</c:formatCode>
                <c:ptCount val="4"/>
                <c:pt idx="0">
                  <c:v>12</c:v>
                </c:pt>
                <c:pt idx="1">
                  <c:v>132</c:v>
                </c:pt>
                <c:pt idx="2">
                  <c:v>73</c:v>
                </c:pt>
                <c:pt idx="3">
                  <c:v>132</c:v>
                </c:pt>
              </c:numCache>
            </c:numRef>
          </c:val>
          <c:extLst>
            <c:ext xmlns:c16="http://schemas.microsoft.com/office/drawing/2014/chart" uri="{C3380CC4-5D6E-409C-BE32-E72D297353CC}">
              <c16:uniqueId val="{00000000-249B-4D8B-BEBB-C7CF189A412B}"/>
            </c:ext>
          </c:extLst>
        </c:ser>
        <c:ser>
          <c:idx val="5"/>
          <c:order val="1"/>
          <c:tx>
            <c:strRef>
              <c:f>'GLAB-IND-003'!$I$36:$I$37</c:f>
              <c:strCache>
                <c:ptCount val="2"/>
                <c:pt idx="0">
                  <c:v>N° TOTAL  DE APIQUES SOLICITADOS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'GLAB-IND-003'!$I$38:$I$41</c:f>
              <c:numCache>
                <c:formatCode>0</c:formatCode>
                <c:ptCount val="4"/>
                <c:pt idx="0">
                  <c:v>12</c:v>
                </c:pt>
                <c:pt idx="1">
                  <c:v>132</c:v>
                </c:pt>
                <c:pt idx="2">
                  <c:v>73</c:v>
                </c:pt>
                <c:pt idx="3">
                  <c:v>138</c:v>
                </c:pt>
              </c:numCache>
            </c:numRef>
          </c:val>
          <c:extLst>
            <c:ext xmlns:c16="http://schemas.microsoft.com/office/drawing/2014/chart" uri="{C3380CC4-5D6E-409C-BE32-E72D297353CC}">
              <c16:uniqueId val="{00000001-249B-4D8B-BEBB-C7CF189A412B}"/>
            </c:ext>
          </c:extLst>
        </c:ser>
        <c:dLbls>
          <c:showLegendKey val="0"/>
          <c:showVal val="0"/>
          <c:showCatName val="0"/>
          <c:showSerName val="0"/>
          <c:showPercent val="0"/>
          <c:showBubbleSize val="0"/>
        </c:dLbls>
        <c:gapWidth val="150"/>
        <c:axId val="246160776"/>
        <c:axId val="246161168"/>
        <c:extLst/>
      </c:barChart>
      <c:lineChart>
        <c:grouping val="standard"/>
        <c:varyColors val="0"/>
        <c:ser>
          <c:idx val="6"/>
          <c:order val="2"/>
          <c:tx>
            <c:strRef>
              <c:f>'GLAB-IND-003'!$J$36:$J$37</c:f>
              <c:strCache>
                <c:ptCount val="2"/>
                <c:pt idx="0">
                  <c:v>% DE CUMPLIMIENTO DE LO EJECUTADOS VS LO SOLICITADO</c:v>
                </c:pt>
              </c:strCache>
            </c:strRef>
          </c:tx>
          <c:spPr>
            <a:ln w="28575" cap="rnd">
              <a:solidFill>
                <a:schemeClr val="accent1">
                  <a:lumMod val="60000"/>
                </a:schemeClr>
              </a:solidFill>
              <a:round/>
            </a:ln>
            <a:effectLst/>
          </c:spPr>
          <c:marker>
            <c:symbol val="none"/>
          </c:marker>
          <c:cat>
            <c:strRef>
              <c:f>'GLAB-IND-003'!$C$38:$G$41</c:f>
              <c:strCache>
                <c:ptCount val="4"/>
                <c:pt idx="0">
                  <c:v>TRIMESTRE 1</c:v>
                </c:pt>
                <c:pt idx="1">
                  <c:v>TRIMESTRE 2</c:v>
                </c:pt>
                <c:pt idx="2">
                  <c:v>TRIMESTRE 3</c:v>
                </c:pt>
                <c:pt idx="3">
                  <c:v>TRIMESTRE 4</c:v>
                </c:pt>
              </c:strCache>
            </c:strRef>
          </c:cat>
          <c:val>
            <c:numRef>
              <c:f>'GLAB-IND-003'!$J$38:$J$41</c:f>
              <c:numCache>
                <c:formatCode>0%</c:formatCode>
                <c:ptCount val="4"/>
                <c:pt idx="0">
                  <c:v>1</c:v>
                </c:pt>
                <c:pt idx="1">
                  <c:v>1</c:v>
                </c:pt>
                <c:pt idx="2">
                  <c:v>1</c:v>
                </c:pt>
                <c:pt idx="3">
                  <c:v>0.95652173913043481</c:v>
                </c:pt>
              </c:numCache>
            </c:numRef>
          </c:val>
          <c:smooth val="0"/>
          <c:extLst>
            <c:ext xmlns:c16="http://schemas.microsoft.com/office/drawing/2014/chart" uri="{C3380CC4-5D6E-409C-BE32-E72D297353CC}">
              <c16:uniqueId val="{00000002-249B-4D8B-BEBB-C7CF189A412B}"/>
            </c:ext>
          </c:extLst>
        </c:ser>
        <c:dLbls>
          <c:showLegendKey val="0"/>
          <c:showVal val="0"/>
          <c:showCatName val="0"/>
          <c:showSerName val="0"/>
          <c:showPercent val="0"/>
          <c:showBubbleSize val="0"/>
        </c:dLbls>
        <c:marker val="1"/>
        <c:smooth val="0"/>
        <c:axId val="281092968"/>
        <c:axId val="281092576"/>
      </c:lineChart>
      <c:catAx>
        <c:axId val="246160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6161168"/>
        <c:crosses val="autoZero"/>
        <c:auto val="1"/>
        <c:lblAlgn val="ctr"/>
        <c:lblOffset val="100"/>
        <c:noMultiLvlLbl val="0"/>
      </c:catAx>
      <c:valAx>
        <c:axId val="246161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6160776"/>
        <c:crosses val="autoZero"/>
        <c:crossBetween val="between"/>
      </c:valAx>
      <c:valAx>
        <c:axId val="2810925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92968"/>
        <c:crosses val="max"/>
        <c:crossBetween val="between"/>
      </c:valAx>
      <c:catAx>
        <c:axId val="281092968"/>
        <c:scaling>
          <c:orientation val="minMax"/>
        </c:scaling>
        <c:delete val="1"/>
        <c:axPos val="b"/>
        <c:numFmt formatCode="General" sourceLinked="1"/>
        <c:majorTickMark val="out"/>
        <c:minorTickMark val="none"/>
        <c:tickLblPos val="nextTo"/>
        <c:crossAx val="281092576"/>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 CALIDAD DE LA EJECUCION DE LOS METODOS DE ENSAYO</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'GLAB-IND-004'!$H$36:$H$37</c:f>
              <c:strCache>
                <c:ptCount val="2"/>
                <c:pt idx="0">
                  <c:v>NUMERO DE METODOS DE ENSAYOS QUE CUMPLIERON CON LA PRECISION DE LA NORMA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'GLAB-IND-004'!$C$38:$G$39</c:f>
              <c:strCache>
                <c:ptCount val="2"/>
                <c:pt idx="0">
                  <c:v>TRIMESTRE 1</c:v>
                </c:pt>
                <c:pt idx="1">
                  <c:v>TRIMESTRE 2</c:v>
                </c:pt>
              </c:strCache>
            </c:strRef>
          </c:cat>
          <c:val>
            <c:numRef>
              <c:f>'GLAB-IND-004'!$H$38:$H$41</c:f>
              <c:numCache>
                <c:formatCode>0</c:formatCode>
                <c:ptCount val="4"/>
                <c:pt idx="0">
                  <c:v>9</c:v>
                </c:pt>
                <c:pt idx="1">
                  <c:v>9</c:v>
                </c:pt>
                <c:pt idx="2">
                  <c:v>9</c:v>
                </c:pt>
                <c:pt idx="3">
                  <c:v>9</c:v>
                </c:pt>
              </c:numCache>
            </c:numRef>
          </c:val>
          <c:extLst>
            <c:ext xmlns:c16="http://schemas.microsoft.com/office/drawing/2014/chart" uri="{C3380CC4-5D6E-409C-BE32-E72D297353CC}">
              <c16:uniqueId val="{00000000-93B9-4439-B342-3D72AA7B005F}"/>
            </c:ext>
          </c:extLst>
        </c:ser>
        <c:ser>
          <c:idx val="5"/>
          <c:order val="1"/>
          <c:tx>
            <c:strRef>
              <c:f>'GLAB-IND-004'!$I$36:$I$37</c:f>
              <c:strCache>
                <c:ptCount val="2"/>
                <c:pt idx="0">
                  <c:v>NUMERO TOTAL DE METODOS DE ENSAYO CON EVALUACIÓN DE LA PRECISIÓN DE LA NORMA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'GLAB-IND-004'!$C$38:$G$39</c:f>
              <c:strCache>
                <c:ptCount val="2"/>
                <c:pt idx="0">
                  <c:v>TRIMESTRE 1</c:v>
                </c:pt>
                <c:pt idx="1">
                  <c:v>TRIMESTRE 2</c:v>
                </c:pt>
              </c:strCache>
            </c:strRef>
          </c:cat>
          <c:val>
            <c:numRef>
              <c:f>'GLAB-IND-004'!$I$38:$I$41</c:f>
              <c:numCache>
                <c:formatCode>0</c:formatCode>
                <c:ptCount val="4"/>
                <c:pt idx="0">
                  <c:v>9</c:v>
                </c:pt>
                <c:pt idx="1">
                  <c:v>9</c:v>
                </c:pt>
                <c:pt idx="2">
                  <c:v>9</c:v>
                </c:pt>
                <c:pt idx="3">
                  <c:v>9</c:v>
                </c:pt>
              </c:numCache>
            </c:numRef>
          </c:val>
          <c:extLst>
            <c:ext xmlns:c16="http://schemas.microsoft.com/office/drawing/2014/chart" uri="{C3380CC4-5D6E-409C-BE32-E72D297353CC}">
              <c16:uniqueId val="{00000001-93B9-4439-B342-3D72AA7B005F}"/>
            </c:ext>
          </c:extLst>
        </c:ser>
        <c:dLbls>
          <c:showLegendKey val="0"/>
          <c:showVal val="0"/>
          <c:showCatName val="0"/>
          <c:showSerName val="0"/>
          <c:showPercent val="0"/>
          <c:showBubbleSize val="0"/>
        </c:dLbls>
        <c:gapWidth val="150"/>
        <c:axId val="254531600"/>
        <c:axId val="254531992"/>
        <c:extLst/>
      </c:barChart>
      <c:lineChart>
        <c:grouping val="standard"/>
        <c:varyColors val="0"/>
        <c:ser>
          <c:idx val="6"/>
          <c:order val="2"/>
          <c:tx>
            <c:strRef>
              <c:f>'GLAB-IND-004'!$J$36:$J$37</c:f>
              <c:strCache>
                <c:ptCount val="2"/>
                <c:pt idx="0">
                  <c:v>% DE ENSAYOS QUE CUMPLEN LA PRECISIÓN DEL METODO</c:v>
                </c:pt>
              </c:strCache>
            </c:strRef>
          </c:tx>
          <c:spPr>
            <a:ln w="28575" cap="rnd">
              <a:solidFill>
                <a:schemeClr val="accent1">
                  <a:lumMod val="60000"/>
                </a:schemeClr>
              </a:solidFill>
              <a:round/>
            </a:ln>
            <a:effectLst/>
          </c:spPr>
          <c:marker>
            <c:symbol val="none"/>
          </c:marker>
          <c:cat>
            <c:strRef>
              <c:f>'GLAB-IND-004'!$C$38:$G$41</c:f>
              <c:strCache>
                <c:ptCount val="4"/>
                <c:pt idx="0">
                  <c:v>TRIMESTRE 1</c:v>
                </c:pt>
                <c:pt idx="1">
                  <c:v>TRIMESTRE 2</c:v>
                </c:pt>
                <c:pt idx="2">
                  <c:v>TRIMESTRE 3</c:v>
                </c:pt>
                <c:pt idx="3">
                  <c:v>TRIMESTRE 4</c:v>
                </c:pt>
              </c:strCache>
            </c:strRef>
          </c:cat>
          <c:val>
            <c:numRef>
              <c:f>'GLAB-IND-004'!$J$38:$J$41</c:f>
              <c:numCache>
                <c:formatCode>0%</c:formatCode>
                <c:ptCount val="4"/>
                <c:pt idx="0">
                  <c:v>1</c:v>
                </c:pt>
                <c:pt idx="1">
                  <c:v>1</c:v>
                </c:pt>
                <c:pt idx="2">
                  <c:v>1</c:v>
                </c:pt>
                <c:pt idx="3">
                  <c:v>1</c:v>
                </c:pt>
              </c:numCache>
            </c:numRef>
          </c:val>
          <c:smooth val="0"/>
          <c:extLst>
            <c:ext xmlns:c16="http://schemas.microsoft.com/office/drawing/2014/chart" uri="{C3380CC4-5D6E-409C-BE32-E72D297353CC}">
              <c16:uniqueId val="{00000002-93B9-4439-B342-3D72AA7B005F}"/>
            </c:ext>
          </c:extLst>
        </c:ser>
        <c:dLbls>
          <c:showLegendKey val="0"/>
          <c:showVal val="0"/>
          <c:showCatName val="0"/>
          <c:showSerName val="0"/>
          <c:showPercent val="0"/>
          <c:showBubbleSize val="0"/>
        </c:dLbls>
        <c:marker val="1"/>
        <c:smooth val="0"/>
        <c:axId val="254532776"/>
        <c:axId val="254532384"/>
      </c:lineChart>
      <c:catAx>
        <c:axId val="254531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4531992"/>
        <c:crosses val="autoZero"/>
        <c:auto val="1"/>
        <c:lblAlgn val="ctr"/>
        <c:lblOffset val="100"/>
        <c:noMultiLvlLbl val="0"/>
      </c:catAx>
      <c:valAx>
        <c:axId val="254531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4531600"/>
        <c:crosses val="autoZero"/>
        <c:crossBetween val="between"/>
      </c:valAx>
      <c:valAx>
        <c:axId val="2545323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4532776"/>
        <c:crosses val="max"/>
        <c:crossBetween val="between"/>
      </c:valAx>
      <c:catAx>
        <c:axId val="254532776"/>
        <c:scaling>
          <c:orientation val="minMax"/>
        </c:scaling>
        <c:delete val="1"/>
        <c:axPos val="b"/>
        <c:numFmt formatCode="General" sourceLinked="1"/>
        <c:majorTickMark val="out"/>
        <c:minorTickMark val="none"/>
        <c:tickLblPos val="nextTo"/>
        <c:crossAx val="254532384"/>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a:t>
            </a:r>
            <a:r>
              <a:rPr lang="es-CO" baseline="0"/>
              <a:t> ENTREGA OPORTUNA DE LOS INFORMES DE ENSAYO</a:t>
            </a:r>
            <a:endParaRPr lang="es-CO"/>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'GLAB-IND-005'!$H$37:$H$38</c:f>
              <c:strCache>
                <c:ptCount val="2"/>
                <c:pt idx="0">
                  <c:v>N° TOTAL DE  INFORMES  ENTREGADOS OPORTUNAMENTE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'GLAB-IND-005'!$H$39:$H$42</c:f>
              <c:numCache>
                <c:formatCode>0</c:formatCode>
                <c:ptCount val="4"/>
                <c:pt idx="0">
                  <c:v>2426</c:v>
                </c:pt>
                <c:pt idx="1">
                  <c:v>1523</c:v>
                </c:pt>
                <c:pt idx="2">
                  <c:v>2152</c:v>
                </c:pt>
                <c:pt idx="3">
                  <c:v>1942</c:v>
                </c:pt>
              </c:numCache>
            </c:numRef>
          </c:val>
          <c:extLst>
            <c:ext xmlns:c16="http://schemas.microsoft.com/office/drawing/2014/chart" uri="{C3380CC4-5D6E-409C-BE32-E72D297353CC}">
              <c16:uniqueId val="{00000000-5C20-4AA5-B52F-D4F9BC9EA221}"/>
            </c:ext>
          </c:extLst>
        </c:ser>
        <c:ser>
          <c:idx val="5"/>
          <c:order val="1"/>
          <c:tx>
            <c:strRef>
              <c:f>'GLAB-IND-005'!$I$37:$I$38</c:f>
              <c:strCache>
                <c:ptCount val="2"/>
                <c:pt idx="0">
                  <c:v>N° TOTAL  DE INFORMES ENTREGADOS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'GLAB-IND-005'!$I$39:$I$42</c:f>
              <c:numCache>
                <c:formatCode>0</c:formatCode>
                <c:ptCount val="4"/>
                <c:pt idx="0">
                  <c:v>2614</c:v>
                </c:pt>
                <c:pt idx="1">
                  <c:v>1530</c:v>
                </c:pt>
                <c:pt idx="2">
                  <c:v>2152</c:v>
                </c:pt>
                <c:pt idx="3">
                  <c:v>1936</c:v>
                </c:pt>
              </c:numCache>
            </c:numRef>
          </c:val>
          <c:extLst>
            <c:ext xmlns:c16="http://schemas.microsoft.com/office/drawing/2014/chart" uri="{C3380CC4-5D6E-409C-BE32-E72D297353CC}">
              <c16:uniqueId val="{00000001-5C20-4AA5-B52F-D4F9BC9EA221}"/>
            </c:ext>
          </c:extLst>
        </c:ser>
        <c:dLbls>
          <c:showLegendKey val="0"/>
          <c:showVal val="0"/>
          <c:showCatName val="0"/>
          <c:showSerName val="0"/>
          <c:showPercent val="0"/>
          <c:showBubbleSize val="0"/>
        </c:dLbls>
        <c:gapWidth val="150"/>
        <c:axId val="478923080"/>
        <c:axId val="478923472"/>
        <c:extLst/>
      </c:barChart>
      <c:lineChart>
        <c:grouping val="standard"/>
        <c:varyColors val="0"/>
        <c:ser>
          <c:idx val="6"/>
          <c:order val="2"/>
          <c:tx>
            <c:strRef>
              <c:f>'GLAB-IND-005'!$J$37:$J$38</c:f>
              <c:strCache>
                <c:ptCount val="2"/>
                <c:pt idx="0">
                  <c:v>% DE CUMPLIMIENTO DE LA ENTREGA DE LOS INFORMES</c:v>
                </c:pt>
              </c:strCache>
            </c:strRef>
          </c:tx>
          <c:spPr>
            <a:ln w="28575" cap="rnd">
              <a:solidFill>
                <a:schemeClr val="accent1">
                  <a:lumMod val="60000"/>
                </a:schemeClr>
              </a:solidFill>
              <a:round/>
            </a:ln>
            <a:effectLst/>
          </c:spPr>
          <c:marker>
            <c:symbol val="none"/>
          </c:marker>
          <c:cat>
            <c:strRef>
              <c:f>'GLAB-IND-005'!$C$39:$G$42</c:f>
              <c:strCache>
                <c:ptCount val="4"/>
                <c:pt idx="0">
                  <c:v>TRIMESTRE 1</c:v>
                </c:pt>
                <c:pt idx="1">
                  <c:v>TRIMESTRE 2</c:v>
                </c:pt>
                <c:pt idx="2">
                  <c:v>TRIMESTRE 3</c:v>
                </c:pt>
                <c:pt idx="3">
                  <c:v>TRIMESTRE 4</c:v>
                </c:pt>
              </c:strCache>
            </c:strRef>
          </c:cat>
          <c:val>
            <c:numRef>
              <c:f>'GLAB-IND-005'!$J$39:$J$42</c:f>
              <c:numCache>
                <c:formatCode>0.0%</c:formatCode>
                <c:ptCount val="4"/>
                <c:pt idx="0">
                  <c:v>0.92807957153787302</c:v>
                </c:pt>
                <c:pt idx="1">
                  <c:v>0.99542483660130721</c:v>
                </c:pt>
                <c:pt idx="2">
                  <c:v>1</c:v>
                </c:pt>
                <c:pt idx="3" formatCode="0%">
                  <c:v>1.0030991735537189</c:v>
                </c:pt>
              </c:numCache>
            </c:numRef>
          </c:val>
          <c:smooth val="0"/>
          <c:extLst>
            <c:ext xmlns:c16="http://schemas.microsoft.com/office/drawing/2014/chart" uri="{C3380CC4-5D6E-409C-BE32-E72D297353CC}">
              <c16:uniqueId val="{00000002-5C20-4AA5-B52F-D4F9BC9EA221}"/>
            </c:ext>
          </c:extLst>
        </c:ser>
        <c:dLbls>
          <c:showLegendKey val="0"/>
          <c:showVal val="0"/>
          <c:showCatName val="0"/>
          <c:showSerName val="0"/>
          <c:showPercent val="0"/>
          <c:showBubbleSize val="0"/>
        </c:dLbls>
        <c:marker val="1"/>
        <c:smooth val="0"/>
        <c:axId val="478924256"/>
        <c:axId val="478923864"/>
      </c:lineChart>
      <c:catAx>
        <c:axId val="47892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3472"/>
        <c:crosses val="autoZero"/>
        <c:auto val="1"/>
        <c:lblAlgn val="ctr"/>
        <c:lblOffset val="100"/>
        <c:noMultiLvlLbl val="0"/>
      </c:catAx>
      <c:valAx>
        <c:axId val="478923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3080"/>
        <c:crosses val="autoZero"/>
        <c:crossBetween val="between"/>
      </c:valAx>
      <c:valAx>
        <c:axId val="47892386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256"/>
        <c:crosses val="max"/>
        <c:crossBetween val="between"/>
      </c:valAx>
      <c:catAx>
        <c:axId val="478924256"/>
        <c:scaling>
          <c:orientation val="minMax"/>
        </c:scaling>
        <c:delete val="1"/>
        <c:axPos val="b"/>
        <c:numFmt formatCode="General" sourceLinked="1"/>
        <c:majorTickMark val="out"/>
        <c:minorTickMark val="none"/>
        <c:tickLblPos val="nextTo"/>
        <c:crossAx val="478923864"/>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SEVERIDAD DE ACCIDENTALIDAD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3626575672680156E-2"/>
          <c:y val="0.14790008895174156"/>
          <c:w val="0.88119819212231754"/>
          <c:h val="0.45685149768923283"/>
        </c:manualLayout>
      </c:layout>
      <c:lineChart>
        <c:grouping val="stacked"/>
        <c:varyColors val="0"/>
        <c:ser>
          <c:idx val="4"/>
          <c:order val="4"/>
          <c:tx>
            <c:strRef>
              <c:f>'GTHU-IND-001'!$H$35</c:f>
              <c:strCache>
                <c:ptCount val="1"/>
                <c:pt idx="0">
                  <c:v>Número de días de incapacidad por accidente de trabajo en el mes + número de días cargados en el mes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'GTHU-IND-001'!$C$36:$C$47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'GTHU-IND-001'!$H$36:$H$47</c:f>
              <c:numCache>
                <c:formatCode>0</c:formatCode>
                <c:ptCount val="12"/>
                <c:pt idx="0">
                  <c:v>8</c:v>
                </c:pt>
                <c:pt idx="1">
                  <c:v>8</c:v>
                </c:pt>
                <c:pt idx="2">
                  <c:v>0</c:v>
                </c:pt>
                <c:pt idx="3">
                  <c:v>0</c:v>
                </c:pt>
                <c:pt idx="4">
                  <c:v>2</c:v>
                </c:pt>
                <c:pt idx="5">
                  <c:v>0</c:v>
                </c:pt>
                <c:pt idx="6">
                  <c:v>0</c:v>
                </c:pt>
                <c:pt idx="7">
                  <c:v>0</c:v>
                </c:pt>
                <c:pt idx="8">
                  <c:v>0</c:v>
                </c:pt>
                <c:pt idx="9">
                  <c:v>0</c:v>
                </c:pt>
                <c:pt idx="10">
                  <c:v>2</c:v>
                </c:pt>
                <c:pt idx="11">
                  <c:v>0</c:v>
                </c:pt>
              </c:numCache>
            </c:numRef>
          </c:val>
          <c:smooth val="0"/>
          <c:extLst>
            <c:ext xmlns:c16="http://schemas.microsoft.com/office/drawing/2014/chart" uri="{C3380CC4-5D6E-409C-BE32-E72D297353CC}">
              <c16:uniqueId val="{00000000-3CFF-4249-A5BF-A3DA3DE96CB8}"/>
            </c:ext>
          </c:extLst>
        </c:ser>
        <c:ser>
          <c:idx val="5"/>
          <c:order val="5"/>
          <c:tx>
            <c:strRef>
              <c:f>'GTHU-IND-001'!$I$35</c:f>
              <c:strCache>
                <c:ptCount val="1"/>
                <c:pt idx="0">
                  <c:v>número de trabajadores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'GTHU-IND-001'!$C$36:$C$47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'GTHU-IND-001'!$I$36:$I$47</c:f>
              <c:numCache>
                <c:formatCode>0</c:formatCode>
                <c:ptCount val="12"/>
                <c:pt idx="0">
                  <c:v>332</c:v>
                </c:pt>
                <c:pt idx="1">
                  <c:v>332</c:v>
                </c:pt>
                <c:pt idx="2">
                  <c:v>332</c:v>
                </c:pt>
                <c:pt idx="3">
                  <c:v>332</c:v>
                </c:pt>
                <c:pt idx="4">
                  <c:v>537</c:v>
                </c:pt>
                <c:pt idx="5">
                  <c:v>499</c:v>
                </c:pt>
                <c:pt idx="6">
                  <c:v>425</c:v>
                </c:pt>
                <c:pt idx="7">
                  <c:v>533</c:v>
                </c:pt>
                <c:pt idx="8">
                  <c:v>536</c:v>
                </c:pt>
                <c:pt idx="9">
                  <c:v>540</c:v>
                </c:pt>
                <c:pt idx="10">
                  <c:v>532</c:v>
                </c:pt>
                <c:pt idx="11">
                  <c:v>526</c:v>
                </c:pt>
              </c:numCache>
            </c:numRef>
          </c:val>
          <c:smooth val="0"/>
          <c:extLst>
            <c:ext xmlns:c16="http://schemas.microsoft.com/office/drawing/2014/chart" uri="{C3380CC4-5D6E-409C-BE32-E72D297353CC}">
              <c16:uniqueId val="{00000001-3CFF-4249-A5BF-A3DA3DE96CB8}"/>
            </c:ext>
          </c:extLst>
        </c:ser>
        <c:dLbls>
          <c:showLegendKey val="0"/>
          <c:showVal val="0"/>
          <c:showCatName val="0"/>
          <c:showSerName val="0"/>
          <c:showPercent val="0"/>
          <c:showBubbleSize val="0"/>
        </c:dLbls>
        <c:marker val="1"/>
        <c:smooth val="0"/>
        <c:axId val="707503408"/>
        <c:axId val="707506688"/>
        <c:extLst>
          <c:ext xmlns:c15="http://schemas.microsoft.com/office/drawing/2012/chart" uri="{02D57815-91ED-43cb-92C2-25804820EDAC}">
            <c15:filteredLineSeries>
              <c15:ser>
                <c:idx val="0"/>
                <c:order val="0"/>
                <c:tx>
                  <c:strRef>
                    <c:extLst>
                      <c:ext uri="{02D57815-91ED-43cb-92C2-25804820EDAC}">
                        <c15:formulaRef>
                          <c15:sqref>'GTHU-IND-001'!$D$35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'GTHU-IND-001'!$D$36:$D$47</c15:sqref>
                        </c15:formulaRef>
                      </c:ext>
                    </c:extLst>
                    <c:numCache>
                      <c:formatCode>General</c:formatCode>
                      <c:ptCount val="12"/>
                    </c:numCache>
                  </c:numRef>
                </c:val>
                <c:smooth val="0"/>
                <c:extLst>
                  <c:ext xmlns:c16="http://schemas.microsoft.com/office/drawing/2014/chart" uri="{C3380CC4-5D6E-409C-BE32-E72D297353CC}">
                    <c16:uniqueId val="{00000002-3CFF-4249-A5BF-A3DA3DE96CB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'GTHU-IND-001'!$E$35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'GTHU-IND-001'!$E$36:$E$47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3-3CFF-4249-A5BF-A3DA3DE96CB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'GTHU-IND-001'!$F$35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'GTHU-IND-001'!$F$36:$F$47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4-3CFF-4249-A5BF-A3DA3DE96CB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'GTHU-IND-001'!$G$35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'GTHU-IND-001'!$G$36:$G$47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5-3CFF-4249-A5BF-A3DA3DE96CB8}"/>
                  </c:ext>
                </c:extLst>
              </c15:ser>
            </c15:filteredLineSeries>
          </c:ext>
        </c:extLst>
      </c:lineChart>
      <c:catAx>
        <c:axId val="70750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506688"/>
        <c:crosses val="autoZero"/>
        <c:auto val="1"/>
        <c:lblAlgn val="ctr"/>
        <c:lblOffset val="100"/>
        <c:noMultiLvlLbl val="0"/>
      </c:catAx>
      <c:valAx>
        <c:axId val="707506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5034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Cumplimiento del Plan de acción de responsabilidad social- modelo de sostenibilidad</a:t>
            </a:r>
            <a:endParaRPr lang="es-CO" sz="11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2"/>
          <c:order val="2"/>
          <c:spPr>
            <a:solidFill>
              <a:schemeClr val="accent3"/>
            </a:solidFill>
            <a:ln>
              <a:noFill/>
            </a:ln>
            <a:effectLst/>
          </c:spPr>
          <c:invertIfNegative val="0"/>
          <c:cat>
            <c:strRef>
              <c:f>' APIC -IND-003'!$C$38:$C$41</c:f>
              <c:strCache>
                <c:ptCount val="4"/>
                <c:pt idx="0">
                  <c:v>Trimestre 1 </c:v>
                </c:pt>
                <c:pt idx="1">
                  <c:v>Trimestre 2 </c:v>
                </c:pt>
                <c:pt idx="2">
                  <c:v>Trimestre 3</c:v>
                </c:pt>
                <c:pt idx="3">
                  <c:v>Trimestre 4</c:v>
                </c:pt>
              </c:strCache>
            </c:strRef>
          </c:cat>
          <c:val>
            <c:numRef>
              <c:f>' APIC -IND-003'!$F$38:$F$40</c:f>
              <c:numCache>
                <c:formatCode>[$-C0A]mmm\-yy;@</c:formatCode>
                <c:ptCount val="3"/>
              </c:numCache>
            </c:numRef>
          </c:val>
          <c:extLst xmlns:c15="http://schemas.microsoft.com/office/drawing/2012/chart">
            <c:ext xmlns:c16="http://schemas.microsoft.com/office/drawing/2014/chart" uri="{C3380CC4-5D6E-409C-BE32-E72D297353CC}">
              <c16:uniqueId val="{00000000-06B4-495C-82AB-0B9B922DF7CA}"/>
            </c:ext>
          </c:extLst>
        </c:ser>
        <c:ser>
          <c:idx val="3"/>
          <c:order val="3"/>
          <c:spPr>
            <a:solidFill>
              <a:schemeClr val="accent4"/>
            </a:solidFill>
            <a:ln>
              <a:noFill/>
            </a:ln>
            <a:effectLst/>
          </c:spPr>
          <c:invertIfNegative val="0"/>
          <c:cat>
            <c:strRef>
              <c:f>' APIC -IND-003'!$C$38:$C$41</c:f>
              <c:strCache>
                <c:ptCount val="4"/>
                <c:pt idx="0">
                  <c:v>Trimestre 1 </c:v>
                </c:pt>
                <c:pt idx="1">
                  <c:v>Trimestre 2 </c:v>
                </c:pt>
                <c:pt idx="2">
                  <c:v>Trimestre 3</c:v>
                </c:pt>
                <c:pt idx="3">
                  <c:v>Trimestre 4</c:v>
                </c:pt>
              </c:strCache>
            </c:strRef>
          </c:cat>
          <c:val>
            <c:numRef>
              <c:f>' APIC -IND-003'!$G$38:$G$40</c:f>
              <c:numCache>
                <c:formatCode>[$-C0A]mmm\-yy;@</c:formatCode>
                <c:ptCount val="3"/>
              </c:numCache>
            </c:numRef>
          </c:val>
          <c:extLst xmlns:c15="http://schemas.microsoft.com/office/drawing/2012/chart">
            <c:ext xmlns:c16="http://schemas.microsoft.com/office/drawing/2014/chart" uri="{C3380CC4-5D6E-409C-BE32-E72D297353CC}">
              <c16:uniqueId val="{00000001-06B4-495C-82AB-0B9B922DF7CA}"/>
            </c:ext>
          </c:extLst>
        </c:ser>
        <c:ser>
          <c:idx val="4"/>
          <c:order val="4"/>
          <c:spPr>
            <a:solidFill>
              <a:schemeClr val="accent5"/>
            </a:solidFill>
            <a:ln>
              <a:noFill/>
            </a:ln>
            <a:effectLst/>
          </c:spPr>
          <c:invertIfNegative val="0"/>
          <c:cat>
            <c:strRef>
              <c:f>' APIC -IND-003'!$C$38:$C$41</c:f>
              <c:strCache>
                <c:ptCount val="4"/>
                <c:pt idx="0">
                  <c:v>Trimestre 1 </c:v>
                </c:pt>
                <c:pt idx="1">
                  <c:v>Trimestre 2 </c:v>
                </c:pt>
                <c:pt idx="2">
                  <c:v>Trimestre 3</c:v>
                </c:pt>
                <c:pt idx="3">
                  <c:v>Trimestre 4</c:v>
                </c:pt>
              </c:strCache>
            </c:strRef>
          </c:cat>
          <c:val>
            <c:numRef>
              <c:f>' APIC -IND-003'!$J$38:$J$41</c:f>
              <c:numCache>
                <c:formatCode>0%</c:formatCode>
                <c:ptCount val="4"/>
                <c:pt idx="0">
                  <c:v>1</c:v>
                </c:pt>
                <c:pt idx="1">
                  <c:v>1</c:v>
                </c:pt>
                <c:pt idx="2">
                  <c:v>0.5</c:v>
                </c:pt>
                <c:pt idx="3">
                  <c:v>1</c:v>
                </c:pt>
              </c:numCache>
            </c:numRef>
          </c:val>
          <c:extLst>
            <c:ext xmlns:c16="http://schemas.microsoft.com/office/drawing/2014/chart" uri="{C3380CC4-5D6E-409C-BE32-E72D297353CC}">
              <c16:uniqueId val="{00000002-06B4-495C-82AB-0B9B922DF7CA}"/>
            </c:ext>
          </c:extLst>
        </c:ser>
        <c:ser>
          <c:idx val="5"/>
          <c:order val="5"/>
          <c:spPr>
            <a:solidFill>
              <a:schemeClr val="accent6"/>
            </a:solidFill>
            <a:ln>
              <a:noFill/>
            </a:ln>
            <a:effectLst/>
          </c:spPr>
          <c:invertIfNegative val="0"/>
          <c:cat>
            <c:strRef>
              <c:f>' APIC -IND-003'!$C$38:$C$41</c:f>
              <c:strCache>
                <c:ptCount val="4"/>
                <c:pt idx="0">
                  <c:v>Trimestre 1 </c:v>
                </c:pt>
                <c:pt idx="1">
                  <c:v>Trimestre 2 </c:v>
                </c:pt>
                <c:pt idx="2">
                  <c:v>Trimestre 3</c:v>
                </c:pt>
                <c:pt idx="3">
                  <c:v>Trimestre 4</c:v>
                </c:pt>
              </c:strCache>
            </c:strRef>
          </c:cat>
          <c:val>
            <c:numRef>
              <c:f>' APIC -IND-003'!$C$41:$G$41</c:f>
              <c:numCache>
                <c:formatCode>General</c:formatCode>
                <c:ptCount val="5"/>
                <c:pt idx="0" formatCode="[$-C0A]mmm\-yy;@">
                  <c:v>0</c:v>
                </c:pt>
              </c:numCache>
            </c:numRef>
          </c:val>
          <c:extLst>
            <c:ext xmlns:c16="http://schemas.microsoft.com/office/drawing/2014/chart" uri="{C3380CC4-5D6E-409C-BE32-E72D297353CC}">
              <c16:uniqueId val="{00000003-06B4-495C-82AB-0B9B922DF7CA}"/>
            </c:ext>
          </c:extLst>
        </c:ser>
        <c:dLbls>
          <c:showLegendKey val="0"/>
          <c:showVal val="0"/>
          <c:showCatName val="0"/>
          <c:showSerName val="0"/>
          <c:showPercent val="0"/>
          <c:showBubbleSize val="0"/>
        </c:dLbls>
        <c:gapWidth val="219"/>
        <c:overlap val="-27"/>
        <c:axId val="-966863088"/>
        <c:axId val="-966862000"/>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 APIC -IND-003'!$C$38:$C$41</c15:sqref>
                        </c15:formulaRef>
                      </c:ext>
                    </c:extLst>
                    <c:strCache>
                      <c:ptCount val="4"/>
                      <c:pt idx="0">
                        <c:v>Trimestre 1 </c:v>
                      </c:pt>
                      <c:pt idx="1">
                        <c:v>Trimestre 2 </c:v>
                      </c:pt>
                      <c:pt idx="2">
                        <c:v>Trimestre 3</c:v>
                      </c:pt>
                      <c:pt idx="3">
                        <c:v>Trimestre 4</c:v>
                      </c:pt>
                    </c:strCache>
                  </c:strRef>
                </c:cat>
                <c:val>
                  <c:numRef>
                    <c:extLst>
                      <c:ext uri="{02D57815-91ED-43cb-92C2-25804820EDAC}">
                        <c15:formulaRef>
                          <c15:sqref>' APIC -IND-003'!$D$38:$D$40</c15:sqref>
                        </c15:formulaRef>
                      </c:ext>
                    </c:extLst>
                    <c:numCache>
                      <c:formatCode>[$-C0A]mmm\-yy;@</c:formatCode>
                      <c:ptCount val="3"/>
                    </c:numCache>
                  </c:numRef>
                </c:val>
                <c:extLst>
                  <c:ext xmlns:c16="http://schemas.microsoft.com/office/drawing/2014/chart" uri="{C3380CC4-5D6E-409C-BE32-E72D297353CC}">
                    <c16:uniqueId val="{00000004-06B4-495C-82AB-0B9B922DF7CA}"/>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 APIC -IND-003'!$C$38:$C$41</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 -IND-003'!$E$38:$E$40</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5-06B4-495C-82AB-0B9B922DF7CA}"/>
                  </c:ext>
                </c:extLst>
              </c15:ser>
            </c15:filteredBarSeries>
          </c:ext>
        </c:extLst>
      </c:barChart>
      <c:catAx>
        <c:axId val="-966863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6862000"/>
        <c:crosses val="autoZero"/>
        <c:auto val="1"/>
        <c:lblAlgn val="ctr"/>
        <c:lblOffset val="100"/>
        <c:noMultiLvlLbl val="0"/>
      </c:catAx>
      <c:valAx>
        <c:axId val="-966862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68630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PROPORCION DE ACCIDENTES DE TRABAJO MORTALES EN EL AÑO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'GTHU-IND-002'!$H$35</c:f>
              <c:strCache>
                <c:ptCount val="1"/>
                <c:pt idx="0">
                  <c:v>Número de accidentes de trabajo mortales que se presentaron en el año</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'GTHU-IND-002'!$C$36:$C$37</c:f>
              <c:strCache>
                <c:ptCount val="2"/>
                <c:pt idx="0">
                  <c:v>Semestre I</c:v>
                </c:pt>
                <c:pt idx="1">
                  <c:v>Semestre II</c:v>
                </c:pt>
              </c:strCache>
            </c:strRef>
          </c:cat>
          <c:val>
            <c:numRef>
              <c:f>'GTHU-IND-002'!$H$36:$H$37</c:f>
              <c:numCache>
                <c:formatCode>0</c:formatCode>
                <c:ptCount val="2"/>
                <c:pt idx="0">
                  <c:v>0</c:v>
                </c:pt>
                <c:pt idx="1">
                  <c:v>0</c:v>
                </c:pt>
              </c:numCache>
            </c:numRef>
          </c:val>
          <c:smooth val="0"/>
          <c:extLst>
            <c:ext xmlns:c16="http://schemas.microsoft.com/office/drawing/2014/chart" uri="{C3380CC4-5D6E-409C-BE32-E72D297353CC}">
              <c16:uniqueId val="{00000000-7FB7-4824-81F1-1901588B5181}"/>
            </c:ext>
          </c:extLst>
        </c:ser>
        <c:ser>
          <c:idx val="5"/>
          <c:order val="5"/>
          <c:tx>
            <c:strRef>
              <c:f>'GTHU-IND-002'!$I$35</c:f>
              <c:strCache>
                <c:ptCount val="1"/>
                <c:pt idx="0">
                  <c:v>Total de accidentes de trabajo que se presentaron en el año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'GTHU-IND-002'!$C$36:$C$37</c:f>
              <c:strCache>
                <c:ptCount val="2"/>
                <c:pt idx="0">
                  <c:v>Semestre I</c:v>
                </c:pt>
                <c:pt idx="1">
                  <c:v>Semestre II</c:v>
                </c:pt>
              </c:strCache>
            </c:strRef>
          </c:cat>
          <c:val>
            <c:numRef>
              <c:f>'GTHU-IND-002'!$I$36:$I$37</c:f>
              <c:numCache>
                <c:formatCode>0</c:formatCode>
                <c:ptCount val="2"/>
                <c:pt idx="0">
                  <c:v>4</c:v>
                </c:pt>
                <c:pt idx="1">
                  <c:v>1</c:v>
                </c:pt>
              </c:numCache>
            </c:numRef>
          </c:val>
          <c:smooth val="0"/>
          <c:extLst>
            <c:ext xmlns:c16="http://schemas.microsoft.com/office/drawing/2014/chart" uri="{C3380CC4-5D6E-409C-BE32-E72D297353CC}">
              <c16:uniqueId val="{00000001-7FB7-4824-81F1-1901588B5181}"/>
            </c:ext>
          </c:extLst>
        </c:ser>
        <c:dLbls>
          <c:showLegendKey val="0"/>
          <c:showVal val="0"/>
          <c:showCatName val="0"/>
          <c:showSerName val="0"/>
          <c:showPercent val="0"/>
          <c:showBubbleSize val="0"/>
        </c:dLbls>
        <c:marker val="1"/>
        <c:smooth val="0"/>
        <c:axId val="556617064"/>
        <c:axId val="556617392"/>
        <c:extLst>
          <c:ext xmlns:c15="http://schemas.microsoft.com/office/drawing/2012/chart" uri="{02D57815-91ED-43cb-92C2-25804820EDAC}">
            <c15:filteredLineSeries>
              <c15:ser>
                <c:idx val="0"/>
                <c:order val="0"/>
                <c:tx>
                  <c:strRef>
                    <c:extLst>
                      <c:ext uri="{02D57815-91ED-43cb-92C2-25804820EDAC}">
                        <c15:formulaRef>
                          <c15:sqref>'GTHU-IND-002'!$D$35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'GTHU-IND-002'!$C$36:$C$37</c15:sqref>
                        </c15:formulaRef>
                      </c:ext>
                    </c:extLst>
                    <c:strCache>
                      <c:ptCount val="2"/>
                      <c:pt idx="0">
                        <c:v>Semestre I</c:v>
                      </c:pt>
                      <c:pt idx="1">
                        <c:v>Semestre II</c:v>
                      </c:pt>
                    </c:strCache>
                  </c:strRef>
                </c:cat>
                <c:val>
                  <c:numRef>
                    <c:extLst>
                      <c:ext uri="{02D57815-91ED-43cb-92C2-25804820EDAC}">
                        <c15:formulaRef>
                          <c15:sqref>'GTHU-IND-002'!$D$36:$D$37</c15:sqref>
                        </c15:formulaRef>
                      </c:ext>
                    </c:extLst>
                    <c:numCache>
                      <c:formatCode>General</c:formatCode>
                      <c:ptCount val="2"/>
                    </c:numCache>
                  </c:numRef>
                </c:val>
                <c:smooth val="0"/>
                <c:extLst>
                  <c:ext xmlns:c16="http://schemas.microsoft.com/office/drawing/2014/chart" uri="{C3380CC4-5D6E-409C-BE32-E72D297353CC}">
                    <c16:uniqueId val="{00000002-7FB7-4824-81F1-1901588B518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'GTHU-IND-002'!$E$35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'GTHU-IND-002'!$C$36:$C$37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'GTHU-IND-002'!$E$36:$E$37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3-7FB7-4824-81F1-1901588B518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'GTHU-IND-002'!$F$35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'GTHU-IND-002'!$C$36:$C$37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'GTHU-IND-002'!$F$36:$F$37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4-7FB7-4824-81F1-1901588B518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'GTHU-IND-002'!$G$35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'GTHU-IND-002'!$C$36:$C$37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'GTHU-IND-002'!$G$36:$G$37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5-7FB7-4824-81F1-1901588B5181}"/>
                  </c:ext>
                </c:extLst>
              </c15:ser>
            </c15:filteredLineSeries>
          </c:ext>
        </c:extLst>
      </c:lineChart>
      <c:catAx>
        <c:axId val="556617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6617392"/>
        <c:crosses val="autoZero"/>
        <c:auto val="1"/>
        <c:lblAlgn val="ctr"/>
        <c:lblOffset val="100"/>
        <c:noMultiLvlLbl val="0"/>
      </c:catAx>
      <c:valAx>
        <c:axId val="5566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6617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INSTITUCIONAL DE FORMACIÓN Y CAPACITACIÓN - PIFC.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percentStacked"/>
        <c:varyColors val="0"/>
        <c:ser>
          <c:idx val="4"/>
          <c:order val="4"/>
          <c:tx>
            <c:strRef>
              <c:f>'GTHU-IND-003'!$H$35</c:f>
              <c:strCache>
                <c:ptCount val="1"/>
                <c:pt idx="0">
                  <c:v>No. De Actividades del plan ejecutadas en el periodo</c:v>
                </c:pt>
              </c:strCache>
            </c:strRef>
          </c:tx>
          <c:spPr>
            <a:ln w="28575" cap="rnd">
              <a:solidFill>
                <a:schemeClr val="accent5"/>
              </a:solidFill>
              <a:round/>
            </a:ln>
            <a:effectLst/>
          </c:spPr>
          <c:marker>
            <c:symbol val="none"/>
          </c:marker>
          <c:cat>
            <c:strRef>
              <c:f>'GTHU-IND-003'!$C$36:$C$39</c:f>
              <c:strCache>
                <c:ptCount val="4"/>
                <c:pt idx="0">
                  <c:v>Trimestre 1</c:v>
                </c:pt>
                <c:pt idx="1">
                  <c:v>Trimestre 2</c:v>
                </c:pt>
                <c:pt idx="2">
                  <c:v>Trimestre 3</c:v>
                </c:pt>
                <c:pt idx="3">
                  <c:v>Trimestre 4</c:v>
                </c:pt>
              </c:strCache>
            </c:strRef>
          </c:cat>
          <c:val>
            <c:numRef>
              <c:f>'GTHU-IND-003'!$H$36:$H$39</c:f>
              <c:numCache>
                <c:formatCode>0</c:formatCode>
                <c:ptCount val="4"/>
                <c:pt idx="0">
                  <c:v>2</c:v>
                </c:pt>
                <c:pt idx="1">
                  <c:v>7</c:v>
                </c:pt>
                <c:pt idx="2">
                  <c:v>6</c:v>
                </c:pt>
                <c:pt idx="3">
                  <c:v>8</c:v>
                </c:pt>
              </c:numCache>
            </c:numRef>
          </c:val>
          <c:smooth val="0"/>
          <c:extLst>
            <c:ext xmlns:c16="http://schemas.microsoft.com/office/drawing/2014/chart" uri="{C3380CC4-5D6E-409C-BE32-E72D297353CC}">
              <c16:uniqueId val="{00000000-F002-4165-BFBB-2B334018F3A2}"/>
            </c:ext>
          </c:extLst>
        </c:ser>
        <c:ser>
          <c:idx val="5"/>
          <c:order val="5"/>
          <c:tx>
            <c:strRef>
              <c:f>'GTHU-IND-003'!$I$35</c:f>
              <c:strCache>
                <c:ptCount val="1"/>
                <c:pt idx="0">
                  <c:v>No. De actividades del plan programadas para el periodo </c:v>
                </c:pt>
              </c:strCache>
            </c:strRef>
          </c:tx>
          <c:spPr>
            <a:ln w="28575" cap="rnd">
              <a:solidFill>
                <a:schemeClr val="accent6"/>
              </a:solidFill>
              <a:round/>
            </a:ln>
            <a:effectLst/>
          </c:spPr>
          <c:marker>
            <c:symbol val="none"/>
          </c:marker>
          <c:cat>
            <c:strRef>
              <c:f>'GTHU-IND-003'!$C$36:$C$39</c:f>
              <c:strCache>
                <c:ptCount val="4"/>
                <c:pt idx="0">
                  <c:v>Trimestre 1</c:v>
                </c:pt>
                <c:pt idx="1">
                  <c:v>Trimestre 2</c:v>
                </c:pt>
                <c:pt idx="2">
                  <c:v>Trimestre 3</c:v>
                </c:pt>
                <c:pt idx="3">
                  <c:v>Trimestre 4</c:v>
                </c:pt>
              </c:strCache>
            </c:strRef>
          </c:cat>
          <c:val>
            <c:numRef>
              <c:f>'GTHU-IND-003'!$I$36:$I$39</c:f>
              <c:numCache>
                <c:formatCode>0</c:formatCode>
                <c:ptCount val="4"/>
                <c:pt idx="0">
                  <c:v>2</c:v>
                </c:pt>
                <c:pt idx="1">
                  <c:v>9</c:v>
                </c:pt>
                <c:pt idx="2">
                  <c:v>15</c:v>
                </c:pt>
                <c:pt idx="3">
                  <c:v>6</c:v>
                </c:pt>
              </c:numCache>
            </c:numRef>
          </c:val>
          <c:smooth val="0"/>
          <c:extLst>
            <c:ext xmlns:c16="http://schemas.microsoft.com/office/drawing/2014/chart" uri="{C3380CC4-5D6E-409C-BE32-E72D297353CC}">
              <c16:uniqueId val="{00000001-F002-4165-BFBB-2B334018F3A2}"/>
            </c:ext>
          </c:extLst>
        </c:ser>
        <c:dLbls>
          <c:showLegendKey val="0"/>
          <c:showVal val="0"/>
          <c:showCatName val="0"/>
          <c:showSerName val="0"/>
          <c:showPercent val="0"/>
          <c:showBubbleSize val="0"/>
        </c:dLbls>
        <c:smooth val="0"/>
        <c:axId val="731900880"/>
        <c:axId val="731898912"/>
        <c:extLst>
          <c:ext xmlns:c15="http://schemas.microsoft.com/office/drawing/2012/chart" uri="{02D57815-91ED-43cb-92C2-25804820EDAC}">
            <c15:filteredLineSeries>
              <c15:ser>
                <c:idx val="0"/>
                <c:order val="0"/>
                <c:tx>
                  <c:strRef>
                    <c:extLst>
                      <c:ext uri="{02D57815-91ED-43cb-92C2-25804820EDAC}">
                        <c15:formulaRef>
                          <c15:sqref>'GTHU-IND-003'!$D$35</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'GTHU-IND-003'!$C$36:$C$39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'GTHU-IND-003'!$D$36:$D$39</c15:sqref>
                        </c15:formulaRef>
                      </c:ext>
                    </c:extLst>
                    <c:numCache>
                      <c:formatCode>General</c:formatCode>
                      <c:ptCount val="4"/>
                    </c:numCache>
                  </c:numRef>
                </c:val>
                <c:smooth val="0"/>
                <c:extLst>
                  <c:ext xmlns:c16="http://schemas.microsoft.com/office/drawing/2014/chart" uri="{C3380CC4-5D6E-409C-BE32-E72D297353CC}">
                    <c16:uniqueId val="{00000002-F002-4165-BFBB-2B334018F3A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'GTHU-IND-003'!$E$35</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'GTHU-IND-003'!$E$36:$E$39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F002-4165-BFBB-2B334018F3A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'GTHU-IND-003'!$F$35</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'GTHU-IND-003'!$F$36:$F$39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F002-4165-BFBB-2B334018F3A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'GTHU-IND-003'!$G$35</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'GTHU-IND-003'!$G$36:$G$39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F002-4165-BFBB-2B334018F3A2}"/>
                  </c:ext>
                </c:extLst>
              </c15:ser>
            </c15:filteredLineSeries>
          </c:ext>
        </c:extLst>
      </c:lineChart>
      <c:catAx>
        <c:axId val="73190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898912"/>
        <c:crosses val="autoZero"/>
        <c:auto val="1"/>
        <c:lblAlgn val="ctr"/>
        <c:lblOffset val="100"/>
        <c:noMultiLvlLbl val="0"/>
      </c:catAx>
      <c:valAx>
        <c:axId val="73189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90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DE SEGURIDAD Y SALUD EN EL TRABAJO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percentStacked"/>
        <c:varyColors val="0"/>
        <c:ser>
          <c:idx val="4"/>
          <c:order val="4"/>
          <c:tx>
            <c:strRef>
              <c:f>'GTHU-IND-004'!$H$35</c:f>
              <c:strCache>
                <c:ptCount val="1"/>
                <c:pt idx="0">
                  <c:v>No. De Actividades del plan ejecutadas en el periodo</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'GTHU-IND-004'!$C$36:$C$39</c:f>
              <c:strCache>
                <c:ptCount val="4"/>
                <c:pt idx="0">
                  <c:v>Trimestre 1</c:v>
                </c:pt>
                <c:pt idx="1">
                  <c:v>Trimestre 2</c:v>
                </c:pt>
                <c:pt idx="2">
                  <c:v>Trimestre 3</c:v>
                </c:pt>
                <c:pt idx="3">
                  <c:v>Trimestre 4</c:v>
                </c:pt>
              </c:strCache>
            </c:strRef>
          </c:cat>
          <c:val>
            <c:numRef>
              <c:f>'GTHU-IND-004'!$H$36:$H$39</c:f>
              <c:numCache>
                <c:formatCode>0</c:formatCode>
                <c:ptCount val="4"/>
                <c:pt idx="0">
                  <c:v>44</c:v>
                </c:pt>
                <c:pt idx="1">
                  <c:v>31</c:v>
                </c:pt>
                <c:pt idx="2">
                  <c:v>41</c:v>
                </c:pt>
                <c:pt idx="3">
                  <c:v>37</c:v>
                </c:pt>
              </c:numCache>
            </c:numRef>
          </c:val>
          <c:smooth val="0"/>
          <c:extLst>
            <c:ext xmlns:c16="http://schemas.microsoft.com/office/drawing/2014/chart" uri="{C3380CC4-5D6E-409C-BE32-E72D297353CC}">
              <c16:uniqueId val="{00000000-9D59-4F14-8A57-F11A7C38A4C2}"/>
            </c:ext>
          </c:extLst>
        </c:ser>
        <c:ser>
          <c:idx val="5"/>
          <c:order val="5"/>
          <c:tx>
            <c:strRef>
              <c:f>'GTHU-IND-004'!$I$35</c:f>
              <c:strCache>
                <c:ptCount val="1"/>
                <c:pt idx="0">
                  <c:v>No. De actividades del plan programadas para el periodo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'GTHU-IND-004'!$C$36:$C$39</c:f>
              <c:strCache>
                <c:ptCount val="4"/>
                <c:pt idx="0">
                  <c:v>Trimestre 1</c:v>
                </c:pt>
                <c:pt idx="1">
                  <c:v>Trimestre 2</c:v>
                </c:pt>
                <c:pt idx="2">
                  <c:v>Trimestre 3</c:v>
                </c:pt>
                <c:pt idx="3">
                  <c:v>Trimestre 4</c:v>
                </c:pt>
              </c:strCache>
            </c:strRef>
          </c:cat>
          <c:val>
            <c:numRef>
              <c:f>'GTHU-IND-004'!$I$36:$I$39</c:f>
              <c:numCache>
                <c:formatCode>0</c:formatCode>
                <c:ptCount val="4"/>
                <c:pt idx="0">
                  <c:v>44</c:v>
                </c:pt>
                <c:pt idx="1">
                  <c:v>35</c:v>
                </c:pt>
                <c:pt idx="2">
                  <c:v>41</c:v>
                </c:pt>
                <c:pt idx="3">
                  <c:v>37</c:v>
                </c:pt>
              </c:numCache>
            </c:numRef>
          </c:val>
          <c:smooth val="0"/>
          <c:extLst>
            <c:ext xmlns:c16="http://schemas.microsoft.com/office/drawing/2014/chart" uri="{C3380CC4-5D6E-409C-BE32-E72D297353CC}">
              <c16:uniqueId val="{00000001-9D59-4F14-8A57-F11A7C38A4C2}"/>
            </c:ext>
          </c:extLst>
        </c:ser>
        <c:dLbls>
          <c:showLegendKey val="0"/>
          <c:showVal val="0"/>
          <c:showCatName val="0"/>
          <c:showSerName val="0"/>
          <c:showPercent val="0"/>
          <c:showBubbleSize val="0"/>
        </c:dLbls>
        <c:marker val="1"/>
        <c:smooth val="0"/>
        <c:axId val="707502424"/>
        <c:axId val="707507016"/>
        <c:extLst>
          <c:ext xmlns:c15="http://schemas.microsoft.com/office/drawing/2012/chart" uri="{02D57815-91ED-43cb-92C2-25804820EDAC}">
            <c15:filteredLineSeries>
              <c15:ser>
                <c:idx val="0"/>
                <c:order val="0"/>
                <c:tx>
                  <c:strRef>
                    <c:extLst>
                      <c:ext uri="{02D57815-91ED-43cb-92C2-25804820EDAC}">
                        <c15:formulaRef>
                          <c15:sqref>'GTHU-IND-004'!$D$35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'GTHU-IND-004'!$C$36:$C$39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'GTHU-IND-004'!$D$36:$D$39</c15:sqref>
                        </c15:formulaRef>
                      </c:ext>
                    </c:extLst>
                    <c:numCache>
                      <c:formatCode>General</c:formatCode>
                      <c:ptCount val="4"/>
                    </c:numCache>
                  </c:numRef>
                </c:val>
                <c:smooth val="0"/>
                <c:extLst>
                  <c:ext xmlns:c16="http://schemas.microsoft.com/office/drawing/2014/chart" uri="{C3380CC4-5D6E-409C-BE32-E72D297353CC}">
                    <c16:uniqueId val="{00000002-9D59-4F14-8A57-F11A7C38A4C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'GTHU-IND-004'!$E$35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'GTHU-IND-004'!$C$36:$C$39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'GTHU-IND-004'!$E$36:$E$39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9D59-4F14-8A57-F11A7C38A4C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'GTHU-IND-004'!$F$35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'GTHU-IND-004'!$C$36:$C$39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'GTHU-IND-004'!$F$36:$F$39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9D59-4F14-8A57-F11A7C38A4C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'GTHU-IND-004'!$G$35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'GTHU-IND-004'!$C$36:$C$39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'GTHU-IND-004'!$G$36:$G$39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9D59-4F14-8A57-F11A7C38A4C2}"/>
                  </c:ext>
                </c:extLst>
              </c15:ser>
            </c15:filteredLineSeries>
          </c:ext>
        </c:extLst>
      </c:lineChart>
      <c:catAx>
        <c:axId val="707502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507016"/>
        <c:crosses val="autoZero"/>
        <c:auto val="1"/>
        <c:lblAlgn val="ctr"/>
        <c:lblOffset val="100"/>
        <c:noMultiLvlLbl val="0"/>
      </c:catAx>
      <c:valAx>
        <c:axId val="707507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502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DE BIENESTAR E INCENTIVOS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'GTHU-IND-005'!$H$35</c:f>
              <c:strCache>
                <c:ptCount val="1"/>
                <c:pt idx="0">
                  <c:v>No. De Actividades del plan ejecutadas en el periodo</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'GTHU-IND-005'!$C$36:$C$39</c:f>
              <c:strCache>
                <c:ptCount val="4"/>
                <c:pt idx="0">
                  <c:v>Trimestre 1</c:v>
                </c:pt>
                <c:pt idx="1">
                  <c:v>Trimestre 2</c:v>
                </c:pt>
                <c:pt idx="2">
                  <c:v>Trimestre 3</c:v>
                </c:pt>
                <c:pt idx="3">
                  <c:v>Trimestre 4</c:v>
                </c:pt>
              </c:strCache>
            </c:strRef>
          </c:cat>
          <c:val>
            <c:numRef>
              <c:f>'GTHU-IND-005'!$H$36:$H$39</c:f>
              <c:numCache>
                <c:formatCode>0</c:formatCode>
                <c:ptCount val="4"/>
                <c:pt idx="0">
                  <c:v>1</c:v>
                </c:pt>
                <c:pt idx="1">
                  <c:v>4</c:v>
                </c:pt>
                <c:pt idx="2">
                  <c:v>5</c:v>
                </c:pt>
                <c:pt idx="3">
                  <c:v>13</c:v>
                </c:pt>
              </c:numCache>
            </c:numRef>
          </c:val>
          <c:smooth val="0"/>
          <c:extLst>
            <c:ext xmlns:c16="http://schemas.microsoft.com/office/drawing/2014/chart" uri="{C3380CC4-5D6E-409C-BE32-E72D297353CC}">
              <c16:uniqueId val="{00000000-9520-452D-A3A0-A31B6BE2F6BD}"/>
            </c:ext>
          </c:extLst>
        </c:ser>
        <c:ser>
          <c:idx val="5"/>
          <c:order val="5"/>
          <c:tx>
            <c:strRef>
              <c:f>'GTHU-IND-005'!$I$35</c:f>
              <c:strCache>
                <c:ptCount val="1"/>
                <c:pt idx="0">
                  <c:v> No. De actividades del plan programadas para el periodo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'GTHU-IND-005'!$C$36:$C$39</c:f>
              <c:strCache>
                <c:ptCount val="4"/>
                <c:pt idx="0">
                  <c:v>Trimestre 1</c:v>
                </c:pt>
                <c:pt idx="1">
                  <c:v>Trimestre 2</c:v>
                </c:pt>
                <c:pt idx="2">
                  <c:v>Trimestre 3</c:v>
                </c:pt>
                <c:pt idx="3">
                  <c:v>Trimestre 4</c:v>
                </c:pt>
              </c:strCache>
            </c:strRef>
          </c:cat>
          <c:val>
            <c:numRef>
              <c:f>'GTHU-IND-005'!$I$36:$I$39</c:f>
              <c:numCache>
                <c:formatCode>0</c:formatCode>
                <c:ptCount val="4"/>
                <c:pt idx="0" formatCode="#,##0.0">
                  <c:v>2</c:v>
                </c:pt>
                <c:pt idx="1">
                  <c:v>5</c:v>
                </c:pt>
                <c:pt idx="2">
                  <c:v>7</c:v>
                </c:pt>
                <c:pt idx="3">
                  <c:v>12</c:v>
                </c:pt>
              </c:numCache>
            </c:numRef>
          </c:val>
          <c:smooth val="0"/>
          <c:extLst>
            <c:ext xmlns:c16="http://schemas.microsoft.com/office/drawing/2014/chart" uri="{C3380CC4-5D6E-409C-BE32-E72D297353CC}">
              <c16:uniqueId val="{00000001-9520-452D-A3A0-A31B6BE2F6BD}"/>
            </c:ext>
          </c:extLst>
        </c:ser>
        <c:dLbls>
          <c:showLegendKey val="0"/>
          <c:showVal val="0"/>
          <c:showCatName val="0"/>
          <c:showSerName val="0"/>
          <c:showPercent val="0"/>
          <c:showBubbleSize val="0"/>
        </c:dLbls>
        <c:marker val="1"/>
        <c:smooth val="0"/>
        <c:axId val="539845328"/>
        <c:axId val="539846640"/>
        <c:extLst>
          <c:ext xmlns:c15="http://schemas.microsoft.com/office/drawing/2012/chart" uri="{02D57815-91ED-43cb-92C2-25804820EDAC}">
            <c15:filteredLineSeries>
              <c15:ser>
                <c:idx val="0"/>
                <c:order val="0"/>
                <c:tx>
                  <c:strRef>
                    <c:extLst>
                      <c:ext uri="{02D57815-91ED-43cb-92C2-25804820EDAC}">
                        <c15:formulaRef>
                          <c15:sqref>'GTHU-IND-005'!$D$35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'GTHU-IND-005'!$C$36:$C$39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'GTHU-IND-005'!$D$36:$D$39</c15:sqref>
                        </c15:formulaRef>
                      </c:ext>
                    </c:extLst>
                    <c:numCache>
                      <c:formatCode>General</c:formatCode>
                      <c:ptCount val="4"/>
                    </c:numCache>
                  </c:numRef>
                </c:val>
                <c:smooth val="0"/>
                <c:extLst>
                  <c:ext xmlns:c16="http://schemas.microsoft.com/office/drawing/2014/chart" uri="{C3380CC4-5D6E-409C-BE32-E72D297353CC}">
                    <c16:uniqueId val="{00000002-9520-452D-A3A0-A31B6BE2F6B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'GTHU-IND-005'!$E$35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'GTHU-IND-005'!$C$36:$C$39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'GTHU-IND-005'!$E$36:$E$39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9520-452D-A3A0-A31B6BE2F6B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'GTHU-IND-005'!$F$35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'GTHU-IND-005'!$C$36:$C$39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'GTHU-IND-005'!$F$36:$F$39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9520-452D-A3A0-A31B6BE2F6B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'GTHU-IND-005'!$G$35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'GTHU-IND-005'!$C$36:$C$39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'GTHU-IND-005'!$G$36:$G$39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9520-452D-A3A0-A31B6BE2F6BD}"/>
                  </c:ext>
                </c:extLst>
              </c15:ser>
            </c15:filteredLineSeries>
          </c:ext>
        </c:extLst>
      </c:lineChart>
      <c:catAx>
        <c:axId val="53984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9846640"/>
        <c:crosses val="autoZero"/>
        <c:auto val="1"/>
        <c:lblAlgn val="ctr"/>
        <c:lblOffset val="100"/>
        <c:noMultiLvlLbl val="0"/>
      </c:catAx>
      <c:valAx>
        <c:axId val="53984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9845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4"/>
          <c:order val="4"/>
          <c:tx>
            <c:strRef>
              <c:f>'GTHU-IND-006'!$H$35</c:f>
              <c:strCache>
                <c:ptCount val="1"/>
                <c:pt idx="0">
                  <c:v>número de accidentes de trabajo que se presentaron en el mes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'GTHU-IND-006'!$C$36:$C$47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'GTHU-IND-006'!$H$36:$H$47</c:f>
              <c:numCache>
                <c:formatCode>0</c:formatCode>
                <c:ptCount val="12"/>
                <c:pt idx="0">
                  <c:v>1</c:v>
                </c:pt>
                <c:pt idx="1">
                  <c:v>1</c:v>
                </c:pt>
                <c:pt idx="2">
                  <c:v>0</c:v>
                </c:pt>
                <c:pt idx="3">
                  <c:v>0</c:v>
                </c:pt>
                <c:pt idx="4">
                  <c:v>1</c:v>
                </c:pt>
                <c:pt idx="5">
                  <c:v>1</c:v>
                </c:pt>
                <c:pt idx="6">
                  <c:v>0</c:v>
                </c:pt>
                <c:pt idx="7">
                  <c:v>0</c:v>
                </c:pt>
                <c:pt idx="8">
                  <c:v>0</c:v>
                </c:pt>
                <c:pt idx="9">
                  <c:v>0</c:v>
                </c:pt>
                <c:pt idx="10">
                  <c:v>1</c:v>
                </c:pt>
                <c:pt idx="11">
                  <c:v>0</c:v>
                </c:pt>
              </c:numCache>
            </c:numRef>
          </c:val>
          <c:smooth val="0"/>
          <c:extLst>
            <c:ext xmlns:c16="http://schemas.microsoft.com/office/drawing/2014/chart" uri="{C3380CC4-5D6E-409C-BE32-E72D297353CC}">
              <c16:uniqueId val="{00000000-6FD9-470A-8D11-DBF60436B118}"/>
            </c:ext>
          </c:extLst>
        </c:ser>
        <c:ser>
          <c:idx val="5"/>
          <c:order val="5"/>
          <c:tx>
            <c:strRef>
              <c:f>'GTHU-IND-006'!$I$35</c:f>
              <c:strCache>
                <c:ptCount val="1"/>
                <c:pt idx="0">
                  <c:v>número de trabajadores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'GTHU-IND-006'!$C$36:$C$47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'GTHU-IND-006'!$I$36:$I$47</c:f>
              <c:numCache>
                <c:formatCode>#,##0</c:formatCode>
                <c:ptCount val="12"/>
                <c:pt idx="0">
                  <c:v>332</c:v>
                </c:pt>
                <c:pt idx="1">
                  <c:v>332</c:v>
                </c:pt>
                <c:pt idx="2">
                  <c:v>332</c:v>
                </c:pt>
                <c:pt idx="3">
                  <c:v>332</c:v>
                </c:pt>
                <c:pt idx="4" formatCode="0">
                  <c:v>537</c:v>
                </c:pt>
                <c:pt idx="5" formatCode="0">
                  <c:v>499</c:v>
                </c:pt>
                <c:pt idx="6" formatCode="0">
                  <c:v>425</c:v>
                </c:pt>
                <c:pt idx="7" formatCode="0">
                  <c:v>533</c:v>
                </c:pt>
                <c:pt idx="8" formatCode="0">
                  <c:v>536</c:v>
                </c:pt>
                <c:pt idx="9" formatCode="0">
                  <c:v>540</c:v>
                </c:pt>
                <c:pt idx="10" formatCode="0">
                  <c:v>532</c:v>
                </c:pt>
                <c:pt idx="11" formatCode="0">
                  <c:v>529</c:v>
                </c:pt>
              </c:numCache>
            </c:numRef>
          </c:val>
          <c:smooth val="0"/>
          <c:extLst>
            <c:ext xmlns:c16="http://schemas.microsoft.com/office/drawing/2014/chart" uri="{C3380CC4-5D6E-409C-BE32-E72D297353CC}">
              <c16:uniqueId val="{00000001-6FD9-470A-8D11-DBF60436B118}"/>
            </c:ext>
          </c:extLst>
        </c:ser>
        <c:dLbls>
          <c:showLegendKey val="0"/>
          <c:showVal val="0"/>
          <c:showCatName val="0"/>
          <c:showSerName val="0"/>
          <c:showPercent val="0"/>
          <c:showBubbleSize val="0"/>
        </c:dLbls>
        <c:marker val="1"/>
        <c:smooth val="0"/>
        <c:axId val="700265104"/>
        <c:axId val="700269696"/>
        <c:extLst>
          <c:ext xmlns:c15="http://schemas.microsoft.com/office/drawing/2012/chart" uri="{02D57815-91ED-43cb-92C2-25804820EDAC}">
            <c15:filteredLineSeries>
              <c15:ser>
                <c:idx val="0"/>
                <c:order val="0"/>
                <c:tx>
                  <c:strRef>
                    <c:extLst>
                      <c:ext uri="{02D57815-91ED-43cb-92C2-25804820EDAC}">
                        <c15:formulaRef>
                          <c15:sqref>'GTHU-IND-006'!$D$35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'GTHU-IND-006'!$D$36:$D$47</c15:sqref>
                        </c15:formulaRef>
                      </c:ext>
                    </c:extLst>
                    <c:numCache>
                      <c:formatCode>General</c:formatCode>
                      <c:ptCount val="12"/>
                    </c:numCache>
                  </c:numRef>
                </c:val>
                <c:smooth val="0"/>
                <c:extLst>
                  <c:ext xmlns:c16="http://schemas.microsoft.com/office/drawing/2014/chart" uri="{C3380CC4-5D6E-409C-BE32-E72D297353CC}">
                    <c16:uniqueId val="{00000002-6FD9-470A-8D11-DBF60436B1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'GTHU-IND-006'!$E$35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'GTHU-IND-006'!$E$36:$E$47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3-6FD9-470A-8D11-DBF60436B1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'GTHU-IND-006'!$F$35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'GTHU-IND-006'!$F$36:$F$47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4-6FD9-470A-8D11-DBF60436B1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'GTHU-IND-006'!$G$35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'GTHU-IND-006'!$G$36:$G$47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5-6FD9-470A-8D11-DBF60436B118}"/>
                  </c:ext>
                </c:extLst>
              </c15:ser>
            </c15:filteredLineSeries>
          </c:ext>
        </c:extLst>
      </c:lineChart>
      <c:catAx>
        <c:axId val="70026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69696"/>
        <c:crosses val="autoZero"/>
        <c:auto val="1"/>
        <c:lblAlgn val="ctr"/>
        <c:lblOffset val="100"/>
        <c:noMultiLvlLbl val="0"/>
      </c:catAx>
      <c:valAx>
        <c:axId val="70026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6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PREVALENCIA DE LA ENFERMEDAD LABORAL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4"/>
          <c:order val="4"/>
          <c:tx>
            <c:strRef>
              <c:f>'GTHU-IND-007'!$H$35</c:f>
              <c:strCache>
                <c:ptCount val="1"/>
                <c:pt idx="0">
                  <c:v>Número de casos nuevos y antiguos de enfermedad laboral en el periodo Z</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'GTHU-IND-007'!$C$36:$C$37</c:f>
              <c:strCache>
                <c:ptCount val="2"/>
                <c:pt idx="0">
                  <c:v>Semestre I</c:v>
                </c:pt>
                <c:pt idx="1">
                  <c:v>Semestre II</c:v>
                </c:pt>
              </c:strCache>
            </c:strRef>
          </c:cat>
          <c:val>
            <c:numRef>
              <c:f>'GTHU-IND-007'!$H$36:$H$37</c:f>
              <c:numCache>
                <c:formatCode>0</c:formatCode>
                <c:ptCount val="2"/>
                <c:pt idx="0">
                  <c:v>1</c:v>
                </c:pt>
                <c:pt idx="1">
                  <c:v>1</c:v>
                </c:pt>
              </c:numCache>
            </c:numRef>
          </c:val>
          <c:smooth val="0"/>
          <c:extLst>
            <c:ext xmlns:c16="http://schemas.microsoft.com/office/drawing/2014/chart" uri="{C3380CC4-5D6E-409C-BE32-E72D297353CC}">
              <c16:uniqueId val="{00000000-709E-4E40-8FAB-D320CC8BF6E8}"/>
            </c:ext>
          </c:extLst>
        </c:ser>
        <c:ser>
          <c:idx val="5"/>
          <c:order val="5"/>
          <c:tx>
            <c:strRef>
              <c:f>'GTHU-IND-007'!$I$35</c:f>
              <c:strCache>
                <c:ptCount val="1"/>
                <c:pt idx="0">
                  <c:v>Promedio de trabajadores en el periodo Z</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'GTHU-IND-007'!$C$36:$C$37</c:f>
              <c:strCache>
                <c:ptCount val="2"/>
                <c:pt idx="0">
                  <c:v>Semestre I</c:v>
                </c:pt>
                <c:pt idx="1">
                  <c:v>Semestre II</c:v>
                </c:pt>
              </c:strCache>
            </c:strRef>
          </c:cat>
          <c:val>
            <c:numRef>
              <c:f>'GTHU-IND-007'!$I$36:$I$37</c:f>
              <c:numCache>
                <c:formatCode>0</c:formatCode>
                <c:ptCount val="2"/>
                <c:pt idx="0">
                  <c:v>499</c:v>
                </c:pt>
                <c:pt idx="1">
                  <c:v>529</c:v>
                </c:pt>
              </c:numCache>
            </c:numRef>
          </c:val>
          <c:smooth val="0"/>
          <c:extLst>
            <c:ext xmlns:c16="http://schemas.microsoft.com/office/drawing/2014/chart" uri="{C3380CC4-5D6E-409C-BE32-E72D297353CC}">
              <c16:uniqueId val="{00000001-709E-4E40-8FAB-D320CC8BF6E8}"/>
            </c:ext>
          </c:extLst>
        </c:ser>
        <c:dLbls>
          <c:showLegendKey val="0"/>
          <c:showVal val="0"/>
          <c:showCatName val="0"/>
          <c:showSerName val="0"/>
          <c:showPercent val="0"/>
          <c:showBubbleSize val="0"/>
        </c:dLbls>
        <c:marker val="1"/>
        <c:smooth val="0"/>
        <c:axId val="551765616"/>
        <c:axId val="551763320"/>
        <c:extLst>
          <c:ext xmlns:c15="http://schemas.microsoft.com/office/drawing/2012/chart" uri="{02D57815-91ED-43cb-92C2-25804820EDAC}">
            <c15:filteredLineSeries>
              <c15:ser>
                <c:idx val="0"/>
                <c:order val="0"/>
                <c:tx>
                  <c:strRef>
                    <c:extLst>
                      <c:ext uri="{02D57815-91ED-43cb-92C2-25804820EDAC}">
                        <c15:formulaRef>
                          <c15:sqref>'GTHU-IND-007'!$D$35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'GTHU-IND-007'!$C$36:$C$37</c15:sqref>
                        </c15:formulaRef>
                      </c:ext>
                    </c:extLst>
                    <c:strCache>
                      <c:ptCount val="2"/>
                      <c:pt idx="0">
                        <c:v>Semestre I</c:v>
                      </c:pt>
                      <c:pt idx="1">
                        <c:v>Semestre II</c:v>
                      </c:pt>
                    </c:strCache>
                  </c:strRef>
                </c:cat>
                <c:val>
                  <c:numRef>
                    <c:extLst>
                      <c:ext uri="{02D57815-91ED-43cb-92C2-25804820EDAC}">
                        <c15:formulaRef>
                          <c15:sqref>'GTHU-IND-007'!$D$36:$D$37</c15:sqref>
                        </c15:formulaRef>
                      </c:ext>
                    </c:extLst>
                    <c:numCache>
                      <c:formatCode>General</c:formatCode>
                      <c:ptCount val="2"/>
                    </c:numCache>
                  </c:numRef>
                </c:val>
                <c:smooth val="0"/>
                <c:extLst>
                  <c:ext xmlns:c16="http://schemas.microsoft.com/office/drawing/2014/chart" uri="{C3380CC4-5D6E-409C-BE32-E72D297353CC}">
                    <c16:uniqueId val="{00000002-709E-4E40-8FAB-D320CC8BF6E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'GTHU-IND-007'!$E$35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'GTHU-IND-007'!$C$36:$C$37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'GTHU-IND-007'!$E$36:$E$37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3-709E-4E40-8FAB-D320CC8BF6E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'GTHU-IND-007'!$F$35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'GTHU-IND-007'!$C$36:$C$37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'GTHU-IND-007'!$F$36:$F$37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4-709E-4E40-8FAB-D320CC8BF6E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'GTHU-IND-007'!$G$35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'GTHU-IND-007'!$C$36:$C$37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'GTHU-IND-007'!$G$36:$G$37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5-709E-4E40-8FAB-D320CC8BF6E8}"/>
                  </c:ext>
                </c:extLst>
              </c15:ser>
            </c15:filteredLineSeries>
          </c:ext>
        </c:extLst>
      </c:lineChart>
      <c:catAx>
        <c:axId val="551765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1763320"/>
        <c:crosses val="autoZero"/>
        <c:auto val="1"/>
        <c:lblAlgn val="ctr"/>
        <c:lblOffset val="100"/>
        <c:noMultiLvlLbl val="0"/>
      </c:catAx>
      <c:valAx>
        <c:axId val="551763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1765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INCIDENCIA DE LA ENFERMEDAD LABORAL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'GTHU-IND-008'!$H$35</c:f>
              <c:strCache>
                <c:ptCount val="1"/>
                <c:pt idx="0">
                  <c:v>Número de casos nuevos de enfermedad laboral en el periodo Z</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'GTHU-IND-008'!$C$36:$C$37</c:f>
              <c:strCache>
                <c:ptCount val="2"/>
                <c:pt idx="0">
                  <c:v>Semestre I</c:v>
                </c:pt>
                <c:pt idx="1">
                  <c:v>Semestre II</c:v>
                </c:pt>
              </c:strCache>
            </c:strRef>
          </c:cat>
          <c:val>
            <c:numRef>
              <c:f>'GTHU-IND-008'!$H$36:$H$37</c:f>
              <c:numCache>
                <c:formatCode>0</c:formatCode>
                <c:ptCount val="2"/>
                <c:pt idx="0">
                  <c:v>0</c:v>
                </c:pt>
                <c:pt idx="1">
                  <c:v>0</c:v>
                </c:pt>
              </c:numCache>
            </c:numRef>
          </c:val>
          <c:smooth val="0"/>
          <c:extLst>
            <c:ext xmlns:c16="http://schemas.microsoft.com/office/drawing/2014/chart" uri="{C3380CC4-5D6E-409C-BE32-E72D297353CC}">
              <c16:uniqueId val="{00000000-59DE-4462-A701-164D7C0F907B}"/>
            </c:ext>
          </c:extLst>
        </c:ser>
        <c:ser>
          <c:idx val="5"/>
          <c:order val="5"/>
          <c:tx>
            <c:strRef>
              <c:f>'GTHU-IND-008'!$I$35</c:f>
              <c:strCache>
                <c:ptCount val="1"/>
                <c:pt idx="0">
                  <c:v>Promedio de trabajadores en el periodo Z</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'GTHU-IND-008'!$C$36:$C$37</c:f>
              <c:strCache>
                <c:ptCount val="2"/>
                <c:pt idx="0">
                  <c:v>Semestre I</c:v>
                </c:pt>
                <c:pt idx="1">
                  <c:v>Semestre II</c:v>
                </c:pt>
              </c:strCache>
            </c:strRef>
          </c:cat>
          <c:val>
            <c:numRef>
              <c:f>'GTHU-IND-008'!$I$36:$I$37</c:f>
              <c:numCache>
                <c:formatCode>0</c:formatCode>
                <c:ptCount val="2"/>
                <c:pt idx="0">
                  <c:v>499</c:v>
                </c:pt>
                <c:pt idx="1">
                  <c:v>529</c:v>
                </c:pt>
              </c:numCache>
            </c:numRef>
          </c:val>
          <c:smooth val="0"/>
          <c:extLst>
            <c:ext xmlns:c16="http://schemas.microsoft.com/office/drawing/2014/chart" uri="{C3380CC4-5D6E-409C-BE32-E72D297353CC}">
              <c16:uniqueId val="{00000001-59DE-4462-A701-164D7C0F907B}"/>
            </c:ext>
          </c:extLst>
        </c:ser>
        <c:dLbls>
          <c:showLegendKey val="0"/>
          <c:showVal val="0"/>
          <c:showCatName val="0"/>
          <c:showSerName val="0"/>
          <c:showPercent val="0"/>
          <c:showBubbleSize val="0"/>
        </c:dLbls>
        <c:marker val="1"/>
        <c:smooth val="0"/>
        <c:axId val="556641336"/>
        <c:axId val="556643304"/>
        <c:extLst>
          <c:ext xmlns:c15="http://schemas.microsoft.com/office/drawing/2012/chart" uri="{02D57815-91ED-43cb-92C2-25804820EDAC}">
            <c15:filteredLineSeries>
              <c15:ser>
                <c:idx val="0"/>
                <c:order val="0"/>
                <c:tx>
                  <c:strRef>
                    <c:extLst>
                      <c:ext uri="{02D57815-91ED-43cb-92C2-25804820EDAC}">
                        <c15:formulaRef>
                          <c15:sqref>'GTHU-IND-008'!$D$35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'GTHU-IND-008'!$C$36:$C$37</c15:sqref>
                        </c15:formulaRef>
                      </c:ext>
                    </c:extLst>
                    <c:strCache>
                      <c:ptCount val="2"/>
                      <c:pt idx="0">
                        <c:v>Semestre I</c:v>
                      </c:pt>
                      <c:pt idx="1">
                        <c:v>Semestre II</c:v>
                      </c:pt>
                    </c:strCache>
                  </c:strRef>
                </c:cat>
                <c:val>
                  <c:numRef>
                    <c:extLst>
                      <c:ext uri="{02D57815-91ED-43cb-92C2-25804820EDAC}">
                        <c15:formulaRef>
                          <c15:sqref>'GTHU-IND-008'!$D$36:$D$37</c15:sqref>
                        </c15:formulaRef>
                      </c:ext>
                    </c:extLst>
                    <c:numCache>
                      <c:formatCode>General</c:formatCode>
                      <c:ptCount val="2"/>
                    </c:numCache>
                  </c:numRef>
                </c:val>
                <c:smooth val="0"/>
                <c:extLst>
                  <c:ext xmlns:c16="http://schemas.microsoft.com/office/drawing/2014/chart" uri="{C3380CC4-5D6E-409C-BE32-E72D297353CC}">
                    <c16:uniqueId val="{00000002-59DE-4462-A701-164D7C0F907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'GTHU-IND-008'!$E$35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'GTHU-IND-008'!$C$36:$C$37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'GTHU-IND-008'!$E$36:$E$37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3-59DE-4462-A701-164D7C0F907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'GTHU-IND-008'!$F$35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'GTHU-IND-008'!$C$36:$C$37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'GTHU-IND-008'!$F$36:$F$37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4-59DE-4462-A701-164D7C0F907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'GTHU-IND-008'!$G$35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'GTHU-IND-008'!$C$36:$C$37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'GTHU-IND-008'!$G$36:$G$37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5-59DE-4462-A701-164D7C0F907B}"/>
                  </c:ext>
                </c:extLst>
              </c15:ser>
            </c15:filteredLineSeries>
          </c:ext>
        </c:extLst>
      </c:lineChart>
      <c:catAx>
        <c:axId val="556641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6643304"/>
        <c:crosses val="autoZero"/>
        <c:auto val="1"/>
        <c:lblAlgn val="ctr"/>
        <c:lblOffset val="100"/>
        <c:noMultiLvlLbl val="0"/>
      </c:catAx>
      <c:valAx>
        <c:axId val="556643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6641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AUSENTISMO POR CAUSA MÉDICA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'GTHU-IND-009'!$H$35</c:f>
              <c:strCache>
                <c:ptCount val="1"/>
                <c:pt idx="0">
                  <c:v>Número de días de ausencia por incapacidad laboral o común en el mes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'GTHU-IND-009'!$C$36:$C$48</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'GTHU-IND-009'!$H$36:$H$48</c:f>
              <c:numCache>
                <c:formatCode>0</c:formatCode>
                <c:ptCount val="13"/>
                <c:pt idx="0">
                  <c:v>61</c:v>
                </c:pt>
                <c:pt idx="1">
                  <c:v>152</c:v>
                </c:pt>
                <c:pt idx="2">
                  <c:v>72</c:v>
                </c:pt>
                <c:pt idx="3">
                  <c:v>34</c:v>
                </c:pt>
                <c:pt idx="4">
                  <c:v>134</c:v>
                </c:pt>
                <c:pt idx="5">
                  <c:v>65</c:v>
                </c:pt>
                <c:pt idx="6">
                  <c:v>6</c:v>
                </c:pt>
                <c:pt idx="7">
                  <c:v>13</c:v>
                </c:pt>
                <c:pt idx="8">
                  <c:v>44</c:v>
                </c:pt>
                <c:pt idx="9">
                  <c:v>91</c:v>
                </c:pt>
                <c:pt idx="10">
                  <c:v>65</c:v>
                </c:pt>
                <c:pt idx="11">
                  <c:v>40</c:v>
                </c:pt>
                <c:pt idx="12">
                  <c:v>777</c:v>
                </c:pt>
              </c:numCache>
            </c:numRef>
          </c:val>
          <c:smooth val="0"/>
          <c:extLst>
            <c:ext xmlns:c16="http://schemas.microsoft.com/office/drawing/2014/chart" uri="{C3380CC4-5D6E-409C-BE32-E72D297353CC}">
              <c16:uniqueId val="{00000000-DA5F-4588-A43F-FA28A42BB949}"/>
            </c:ext>
          </c:extLst>
        </c:ser>
        <c:ser>
          <c:idx val="5"/>
          <c:order val="5"/>
          <c:tx>
            <c:strRef>
              <c:f>'GTHU-IND-009'!$I$35</c:f>
              <c:strCache>
                <c:ptCount val="1"/>
                <c:pt idx="0">
                  <c:v> Número de días de trabajo programados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'GTHU-IND-009'!$C$36:$C$48</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'GTHU-IND-009'!$I$36:$I$48</c:f>
              <c:numCache>
                <c:formatCode>0</c:formatCode>
                <c:ptCount val="13"/>
                <c:pt idx="0">
                  <c:v>9960</c:v>
                </c:pt>
                <c:pt idx="1">
                  <c:v>9960</c:v>
                </c:pt>
                <c:pt idx="2">
                  <c:v>9960</c:v>
                </c:pt>
                <c:pt idx="3">
                  <c:v>9960</c:v>
                </c:pt>
                <c:pt idx="4">
                  <c:v>16110</c:v>
                </c:pt>
                <c:pt idx="5">
                  <c:v>14970</c:v>
                </c:pt>
                <c:pt idx="6">
                  <c:v>12750</c:v>
                </c:pt>
                <c:pt idx="7">
                  <c:v>15990</c:v>
                </c:pt>
                <c:pt idx="8">
                  <c:v>16080</c:v>
                </c:pt>
                <c:pt idx="9">
                  <c:v>16200</c:v>
                </c:pt>
                <c:pt idx="10">
                  <c:v>16040</c:v>
                </c:pt>
                <c:pt idx="11">
                  <c:v>15870</c:v>
                </c:pt>
                <c:pt idx="12">
                  <c:v>13654.166666666666</c:v>
                </c:pt>
              </c:numCache>
            </c:numRef>
          </c:val>
          <c:smooth val="0"/>
          <c:extLst>
            <c:ext xmlns:c16="http://schemas.microsoft.com/office/drawing/2014/chart" uri="{C3380CC4-5D6E-409C-BE32-E72D297353CC}">
              <c16:uniqueId val="{00000001-DA5F-4588-A43F-FA28A42BB949}"/>
            </c:ext>
          </c:extLst>
        </c:ser>
        <c:dLbls>
          <c:showLegendKey val="0"/>
          <c:showVal val="0"/>
          <c:showCatName val="0"/>
          <c:showSerName val="0"/>
          <c:showPercent val="0"/>
          <c:showBubbleSize val="0"/>
        </c:dLbls>
        <c:marker val="1"/>
        <c:smooth val="0"/>
        <c:axId val="707490288"/>
        <c:axId val="707490944"/>
        <c:extLst>
          <c:ext xmlns:c15="http://schemas.microsoft.com/office/drawing/2012/chart" uri="{02D57815-91ED-43cb-92C2-25804820EDAC}">
            <c15:filteredLineSeries>
              <c15:ser>
                <c:idx val="0"/>
                <c:order val="0"/>
                <c:tx>
                  <c:strRef>
                    <c:extLst>
                      <c:ext uri="{02D57815-91ED-43cb-92C2-25804820EDAC}">
                        <c15:formulaRef>
                          <c15:sqref>'GTHU-IND-009'!$D$35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c:ext uri="{02D57815-91ED-43cb-92C2-25804820EDAC}">
                        <c15:formulaRef>
                          <c15:sqref>'GTHU-IND-009'!$D$36:$D$48</c15:sqref>
                        </c15:formulaRef>
                      </c:ext>
                    </c:extLst>
                    <c:numCache>
                      <c:formatCode>General</c:formatCode>
                      <c:ptCount val="13"/>
                    </c:numCache>
                  </c:numRef>
                </c:val>
                <c:smooth val="0"/>
                <c:extLst>
                  <c:ext xmlns:c16="http://schemas.microsoft.com/office/drawing/2014/chart" uri="{C3380CC4-5D6E-409C-BE32-E72D297353CC}">
                    <c16:uniqueId val="{00000002-DA5F-4588-A43F-FA28A42BB94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'GTHU-IND-009'!$E$35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'GTHU-IND-009'!$E$36:$E$48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3-DA5F-4588-A43F-FA28A42BB94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'GTHU-IND-009'!$F$35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'GTHU-IND-009'!$F$36:$F$48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4-DA5F-4588-A43F-FA28A42BB94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'GTHU-IND-009'!$G$35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'GTHU-IND-009'!$G$36:$G$48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5-DA5F-4588-A43F-FA28A42BB949}"/>
                  </c:ext>
                </c:extLst>
              </c15:ser>
            </c15:filteredLineSeries>
          </c:ext>
        </c:extLst>
      </c:lineChart>
      <c:catAx>
        <c:axId val="70749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490944"/>
        <c:crosses val="autoZero"/>
        <c:auto val="1"/>
        <c:lblAlgn val="ctr"/>
        <c:lblOffset val="100"/>
        <c:noMultiLvlLbl val="0"/>
      </c:catAx>
      <c:valAx>
        <c:axId val="707490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490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'GTHU-IND-010'!$C$36</c:f>
              <c:strCache>
                <c:ptCount val="1"/>
                <c:pt idx="0">
                  <c:v>semestre II</c:v>
                </c:pt>
              </c:strCache>
            </c:strRef>
          </c:tx>
          <c:spPr>
            <a:solidFill>
              <a:schemeClr val="accent1"/>
            </a:solidFill>
            <a:ln>
              <a:noFill/>
            </a:ln>
            <a:effectLst/>
          </c:spPr>
          <c:invertIfNegative val="0"/>
          <c:cat>
            <c:strRef>
              <c:f>'GTHU-IND-010'!$D$35:$I$35</c:f>
              <c:strCache>
                <c:ptCount val="6"/>
                <c:pt idx="4">
                  <c:v>Sumatoria nivel satisfacción de todas las actividades ΣX </c:v>
                </c:pt>
                <c:pt idx="5">
                  <c:v>Número de actividades N2</c:v>
                </c:pt>
              </c:strCache>
            </c:strRef>
          </c:cat>
          <c:val>
            <c:numRef>
              <c:f>'GTHU-IND-010'!$D$36:$I$36</c:f>
              <c:numCache>
                <c:formatCode>General</c:formatCode>
                <c:ptCount val="6"/>
                <c:pt idx="4" formatCode="0">
                  <c:v>32.03</c:v>
                </c:pt>
                <c:pt idx="5" formatCode="0">
                  <c:v>8</c:v>
                </c:pt>
              </c:numCache>
            </c:numRef>
          </c:val>
          <c:extLst>
            <c:ext xmlns:c16="http://schemas.microsoft.com/office/drawing/2014/chart" uri="{C3380CC4-5D6E-409C-BE32-E72D297353CC}">
              <c16:uniqueId val="{00000000-CD5B-41CA-912E-8FD555CBA3EE}"/>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2849295"/>
        <c:crosses val="autoZero"/>
        <c:auto val="1"/>
        <c:lblAlgn val="ctr"/>
        <c:lblOffset val="100"/>
        <c:noMultiLvlLbl val="0"/>
      </c:catAx>
      <c:valAx>
        <c:axId val="1882849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'GTHU-IND-011'!$C$36</c:f>
              <c:strCache>
                <c:ptCount val="1"/>
                <c:pt idx="0">
                  <c:v>Semestre II</c:v>
                </c:pt>
              </c:strCache>
            </c:strRef>
          </c:tx>
          <c:spPr>
            <a:solidFill>
              <a:schemeClr val="accent1"/>
            </a:solidFill>
            <a:ln>
              <a:noFill/>
            </a:ln>
            <a:effectLst/>
          </c:spPr>
          <c:invertIfNegative val="0"/>
          <c:cat>
            <c:strRef>
              <c:f>'GTHU-IND-011'!$D$35:$I$35</c:f>
              <c:strCache>
                <c:ptCount val="6"/>
                <c:pt idx="4">
                  <c:v>Sumatoria nivel satisfacción de todas las actividades ΣX </c:v>
                </c:pt>
                <c:pt idx="5">
                  <c:v>Número de actividades  N2</c:v>
                </c:pt>
              </c:strCache>
            </c:strRef>
          </c:cat>
          <c:val>
            <c:numRef>
              <c:f>'GTHU-IND-011'!$D$36:$I$36</c:f>
              <c:numCache>
                <c:formatCode>General</c:formatCode>
                <c:ptCount val="6"/>
                <c:pt idx="4" formatCode="0">
                  <c:v>33</c:v>
                </c:pt>
                <c:pt idx="5" formatCode="0">
                  <c:v>7</c:v>
                </c:pt>
              </c:numCache>
            </c:numRef>
          </c:val>
          <c:extLst>
            <c:ext xmlns:c16="http://schemas.microsoft.com/office/drawing/2014/chart" uri="{C3380CC4-5D6E-409C-BE32-E72D297353CC}">
              <c16:uniqueId val="{00000000-AABE-4681-AD61-A4CEB0D098E5}"/>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2849295"/>
        <c:crosses val="autoZero"/>
        <c:auto val="1"/>
        <c:lblAlgn val="ctr"/>
        <c:lblOffset val="100"/>
        <c:noMultiLvlLbl val="0"/>
      </c:catAx>
      <c:valAx>
        <c:axId val="1882849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466430245837578E-2"/>
          <c:y val="3.3904458979517341E-2"/>
          <c:w val="0.91953356975416245"/>
          <c:h val="0.78889947939121197"/>
        </c:manualLayout>
      </c:layout>
      <c:barChart>
        <c:barDir val="col"/>
        <c:grouping val="clustered"/>
        <c:varyColors val="0"/>
        <c:ser>
          <c:idx val="0"/>
          <c:order val="0"/>
          <c:spPr>
            <a:solidFill>
              <a:schemeClr val="accent1"/>
            </a:solidFill>
            <a:ln>
              <a:noFill/>
            </a:ln>
            <a:effectLst/>
          </c:spPr>
          <c:invertIfNegative val="0"/>
          <c:cat>
            <c:strRef>
              <c:f>'APIC-IND-004'!$AI$36:$AI$37</c:f>
              <c:strCache>
                <c:ptCount val="2"/>
                <c:pt idx="0">
                  <c:v>SEM 1</c:v>
                </c:pt>
                <c:pt idx="1">
                  <c:v>SEM 2</c:v>
                </c:pt>
              </c:strCache>
            </c:strRef>
          </c:cat>
          <c:val>
            <c:numRef>
              <c:f>'APIC-IND-004'!$AJ$36:$AJ$37</c:f>
              <c:numCache>
                <c:formatCode>General</c:formatCode>
                <c:ptCount val="2"/>
                <c:pt idx="0">
                  <c:v>97</c:v>
                </c:pt>
                <c:pt idx="1">
                  <c:v>96</c:v>
                </c:pt>
              </c:numCache>
            </c:numRef>
          </c:val>
          <c:extLst>
            <c:ext xmlns:c16="http://schemas.microsoft.com/office/drawing/2014/chart" uri="{C3380CC4-5D6E-409C-BE32-E72D297353CC}">
              <c16:uniqueId val="{00000000-8686-4F41-B240-267166FDEDFD}"/>
            </c:ext>
          </c:extLst>
        </c:ser>
        <c:ser>
          <c:idx val="1"/>
          <c:order val="1"/>
          <c:spPr>
            <a:solidFill>
              <a:schemeClr val="accent2"/>
            </a:solidFill>
            <a:ln>
              <a:noFill/>
            </a:ln>
            <a:effectLst/>
          </c:spPr>
          <c:invertIfNegative val="0"/>
          <c:cat>
            <c:strRef>
              <c:f>'APIC-IND-004'!$AI$36:$AI$37</c:f>
              <c:strCache>
                <c:ptCount val="2"/>
                <c:pt idx="0">
                  <c:v>SEM 1</c:v>
                </c:pt>
                <c:pt idx="1">
                  <c:v>SEM 2</c:v>
                </c:pt>
              </c:strCache>
            </c:strRef>
          </c:cat>
          <c:val>
            <c:numRef>
              <c:f>'APIC-IND-004'!$AK$36:$AK$37</c:f>
              <c:numCache>
                <c:formatCode>General</c:formatCode>
                <c:ptCount val="2"/>
                <c:pt idx="0">
                  <c:v>100</c:v>
                </c:pt>
                <c:pt idx="1">
                  <c:v>100</c:v>
                </c:pt>
              </c:numCache>
            </c:numRef>
          </c:val>
          <c:extLst>
            <c:ext xmlns:c16="http://schemas.microsoft.com/office/drawing/2014/chart" uri="{C3380CC4-5D6E-409C-BE32-E72D297353CC}">
              <c16:uniqueId val="{00000001-8686-4F41-B240-267166FDEDFD}"/>
            </c:ext>
          </c:extLst>
        </c:ser>
        <c:dLbls>
          <c:showLegendKey val="0"/>
          <c:showVal val="0"/>
          <c:showCatName val="0"/>
          <c:showSerName val="0"/>
          <c:showPercent val="0"/>
          <c:showBubbleSize val="0"/>
        </c:dLbls>
        <c:gapWidth val="219"/>
        <c:overlap val="-27"/>
        <c:axId val="1989349839"/>
        <c:axId val="1989352751"/>
      </c:barChart>
      <c:catAx>
        <c:axId val="1989349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9352751"/>
        <c:crosses val="autoZero"/>
        <c:auto val="1"/>
        <c:lblAlgn val="ctr"/>
        <c:lblOffset val="100"/>
        <c:noMultiLvlLbl val="0"/>
      </c:catAx>
      <c:valAx>
        <c:axId val="19893527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93498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Aprovechamiento de residuos generados en la Entidad</a:t>
            </a:r>
          </a:p>
        </c:rich>
      </c:tx>
      <c:overlay val="0"/>
    </c:title>
    <c:autoTitleDeleted val="0"/>
    <c:plotArea>
      <c:layout/>
      <c:barChart>
        <c:barDir val="col"/>
        <c:grouping val="clustered"/>
        <c:varyColors val="0"/>
        <c:ser>
          <c:idx val="1"/>
          <c:order val="0"/>
          <c:tx>
            <c:strRef>
              <c:f>'GAM-IND-001'!$C$37</c:f>
              <c:strCache>
                <c:ptCount val="1"/>
              </c:strCache>
            </c:strRef>
          </c:tx>
          <c:invertIfNegative val="0"/>
          <c:cat>
            <c:strRef>
              <c:f>'GAM-IND-001'!$D$36:$I$36</c:f>
              <c:strCache>
                <c:ptCount val="6"/>
                <c:pt idx="4">
                  <c:v>kg de residuos aprovechbales gestionados</c:v>
                </c:pt>
                <c:pt idx="5">
                  <c:v>kg de residuos aprovechables generados</c:v>
                </c:pt>
              </c:strCache>
            </c:strRef>
          </c:cat>
          <c:val>
            <c:numRef>
              <c:f>'GAM-IND-001'!$D$37:$I$37</c:f>
              <c:numCache>
                <c:formatCode>General</c:formatCode>
                <c:ptCount val="6"/>
              </c:numCache>
            </c:numRef>
          </c:val>
          <c:extLst>
            <c:ext xmlns:c16="http://schemas.microsoft.com/office/drawing/2014/chart" uri="{C3380CC4-5D6E-409C-BE32-E72D297353CC}">
              <c16:uniqueId val="{00000000-DE4F-4398-9F55-132CAA3AA566}"/>
            </c:ext>
          </c:extLst>
        </c:ser>
        <c:ser>
          <c:idx val="0"/>
          <c:order val="1"/>
          <c:tx>
            <c:strRef>
              <c:f>'GAM-IND-001'!$C$38</c:f>
              <c:strCache>
                <c:ptCount val="1"/>
                <c:pt idx="0">
                  <c:v>Trimestre I</c:v>
                </c:pt>
              </c:strCache>
            </c:strRef>
          </c:tx>
          <c:invertIfNegative val="0"/>
          <c:cat>
            <c:strRef>
              <c:f>'GAM-IND-001'!$D$36:$I$36</c:f>
              <c:strCache>
                <c:ptCount val="6"/>
                <c:pt idx="4">
                  <c:v>kg de residuos aprovechbales gestionados</c:v>
                </c:pt>
                <c:pt idx="5">
                  <c:v>kg de residuos aprovechables generados</c:v>
                </c:pt>
              </c:strCache>
            </c:strRef>
          </c:cat>
          <c:val>
            <c:numRef>
              <c:f>'GAM-IND-001'!$D$38:$I$38</c:f>
              <c:numCache>
                <c:formatCode>[$-C0A]mmm\-yy;@</c:formatCode>
                <c:ptCount val="6"/>
                <c:pt idx="4" formatCode="0">
                  <c:v>6666.8</c:v>
                </c:pt>
                <c:pt idx="5" formatCode="0">
                  <c:v>6666.8</c:v>
                </c:pt>
              </c:numCache>
            </c:numRef>
          </c:val>
          <c:extLst>
            <c:ext xmlns:c16="http://schemas.microsoft.com/office/drawing/2014/chart" uri="{C3380CC4-5D6E-409C-BE32-E72D297353CC}">
              <c16:uniqueId val="{00000001-DE4F-4398-9F55-132CAA3AA566}"/>
            </c:ext>
          </c:extLst>
        </c:ser>
        <c:ser>
          <c:idx val="2"/>
          <c:order val="2"/>
          <c:tx>
            <c:strRef>
              <c:f>'GAM-IND-001'!$C$39</c:f>
              <c:strCache>
                <c:ptCount val="1"/>
                <c:pt idx="0">
                  <c:v>Trimestre II</c:v>
                </c:pt>
              </c:strCache>
            </c:strRef>
          </c:tx>
          <c:invertIfNegative val="0"/>
          <c:cat>
            <c:strRef>
              <c:f>'GAM-IND-001'!$D$36:$I$36</c:f>
              <c:strCache>
                <c:ptCount val="6"/>
                <c:pt idx="4">
                  <c:v>kg de residuos aprovechbales gestionados</c:v>
                </c:pt>
                <c:pt idx="5">
                  <c:v>kg de residuos aprovechables generados</c:v>
                </c:pt>
              </c:strCache>
            </c:strRef>
          </c:cat>
          <c:val>
            <c:numRef>
              <c:f>'GAM-IND-001'!$D$39:$I$39</c:f>
              <c:numCache>
                <c:formatCode>General</c:formatCode>
                <c:ptCount val="6"/>
                <c:pt idx="4" formatCode="0">
                  <c:v>30378</c:v>
                </c:pt>
                <c:pt idx="5" formatCode="0">
                  <c:v>30378</c:v>
                </c:pt>
              </c:numCache>
            </c:numRef>
          </c:val>
          <c:extLst>
            <c:ext xmlns:c16="http://schemas.microsoft.com/office/drawing/2014/chart" uri="{C3380CC4-5D6E-409C-BE32-E72D297353CC}">
              <c16:uniqueId val="{00000002-DE4F-4398-9F55-132CAA3AA566}"/>
            </c:ext>
          </c:extLst>
        </c:ser>
        <c:ser>
          <c:idx val="3"/>
          <c:order val="3"/>
          <c:tx>
            <c:strRef>
              <c:f>'GAM-IND-001'!$C$40</c:f>
              <c:strCache>
                <c:ptCount val="1"/>
                <c:pt idx="0">
                  <c:v>Trimestre III</c:v>
                </c:pt>
              </c:strCache>
            </c:strRef>
          </c:tx>
          <c:invertIfNegative val="0"/>
          <c:cat>
            <c:strRef>
              <c:f>'GAM-IND-001'!$D$36:$I$36</c:f>
              <c:strCache>
                <c:ptCount val="6"/>
                <c:pt idx="4">
                  <c:v>kg de residuos aprovechbales gestionados</c:v>
                </c:pt>
                <c:pt idx="5">
                  <c:v>kg de residuos aprovechables generados</c:v>
                </c:pt>
              </c:strCache>
            </c:strRef>
          </c:cat>
          <c:val>
            <c:numRef>
              <c:f>'GAM-IND-001'!$D$40:$I$40</c:f>
              <c:numCache>
                <c:formatCode>General</c:formatCode>
                <c:ptCount val="6"/>
                <c:pt idx="4" formatCode="0">
                  <c:v>2685</c:v>
                </c:pt>
                <c:pt idx="5" formatCode="0">
                  <c:v>2685</c:v>
                </c:pt>
              </c:numCache>
            </c:numRef>
          </c:val>
          <c:extLst>
            <c:ext xmlns:c16="http://schemas.microsoft.com/office/drawing/2014/chart" uri="{C3380CC4-5D6E-409C-BE32-E72D297353CC}">
              <c16:uniqueId val="{00000003-DE4F-4398-9F55-132CAA3AA566}"/>
            </c:ext>
          </c:extLst>
        </c:ser>
        <c:ser>
          <c:idx val="4"/>
          <c:order val="4"/>
          <c:tx>
            <c:strRef>
              <c:f>'GAM-IND-001'!$C$41</c:f>
              <c:strCache>
                <c:ptCount val="1"/>
                <c:pt idx="0">
                  <c:v>Trimestre IV</c:v>
                </c:pt>
              </c:strCache>
            </c:strRef>
          </c:tx>
          <c:invertIfNegative val="0"/>
          <c:cat>
            <c:strRef>
              <c:f>'GAM-IND-001'!$D$36:$I$36</c:f>
              <c:strCache>
                <c:ptCount val="6"/>
                <c:pt idx="4">
                  <c:v>kg de residuos aprovechbales gestionados</c:v>
                </c:pt>
                <c:pt idx="5">
                  <c:v>kg de residuos aprovechables generados</c:v>
                </c:pt>
              </c:strCache>
            </c:strRef>
          </c:cat>
          <c:val>
            <c:numRef>
              <c:f>'GAM-IND-001'!$D$41:$I$41</c:f>
              <c:numCache>
                <c:formatCode>General</c:formatCode>
                <c:ptCount val="6"/>
                <c:pt idx="4" formatCode="0">
                  <c:v>7124</c:v>
                </c:pt>
                <c:pt idx="5" formatCode="0">
                  <c:v>7124</c:v>
                </c:pt>
              </c:numCache>
            </c:numRef>
          </c:val>
          <c:extLst>
            <c:ext xmlns:c16="http://schemas.microsoft.com/office/drawing/2014/chart" uri="{C3380CC4-5D6E-409C-BE32-E72D297353CC}">
              <c16:uniqueId val="{00000004-DE4F-4398-9F55-132CAA3AA566}"/>
            </c:ext>
          </c:extLst>
        </c:ser>
        <c:dLbls>
          <c:showLegendKey val="0"/>
          <c:showVal val="0"/>
          <c:showCatName val="0"/>
          <c:showSerName val="0"/>
          <c:showPercent val="0"/>
          <c:showBubbleSize val="0"/>
        </c:dLbls>
        <c:gapWidth val="150"/>
        <c:axId val="132953600"/>
        <c:axId val="144986048"/>
      </c:barChart>
      <c:catAx>
        <c:axId val="132953600"/>
        <c:scaling>
          <c:orientation val="minMax"/>
        </c:scaling>
        <c:delete val="0"/>
        <c:axPos val="b"/>
        <c:numFmt formatCode="General" sourceLinked="1"/>
        <c:majorTickMark val="out"/>
        <c:minorTickMark val="none"/>
        <c:tickLblPos val="nextTo"/>
        <c:txPr>
          <a:bodyPr/>
          <a:lstStyle/>
          <a:p>
            <a:pPr>
              <a:defRPr sz="560" baseline="0"/>
            </a:pPr>
            <a:endParaRPr lang="es-CO"/>
          </a:p>
        </c:txPr>
        <c:crossAx val="144986048"/>
        <c:crosses val="autoZero"/>
        <c:auto val="1"/>
        <c:lblAlgn val="ctr"/>
        <c:lblOffset val="100"/>
        <c:noMultiLvlLbl val="0"/>
      </c:catAx>
      <c:valAx>
        <c:axId val="144986048"/>
        <c:scaling>
          <c:orientation val="minMax"/>
        </c:scaling>
        <c:delete val="0"/>
        <c:axPos val="l"/>
        <c:majorGridlines/>
        <c:numFmt formatCode="General" sourceLinked="1"/>
        <c:majorTickMark val="out"/>
        <c:minorTickMark val="none"/>
        <c:tickLblPos val="nextTo"/>
        <c:crossAx val="1329536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'GAM-IND-002'!$C$37</c:f>
              <c:strCache>
                <c:ptCount val="1"/>
              </c:strCache>
            </c:strRef>
          </c:tx>
          <c:invertIfNegative val="0"/>
          <c:cat>
            <c:strRef>
              <c:f>'GAM-IND-002'!$D$36:$J$36</c:f>
              <c:strCache>
                <c:ptCount val="7"/>
                <c:pt idx="4">
                  <c:v>Promedio de M3 consumidos al mes</c:v>
                </c:pt>
                <c:pt idx="5">
                  <c:v>Número de colaboradores presentes en las sedes de la Entidad en promedio-mes</c:v>
                </c:pt>
                <c:pt idx="6">
                  <c:v>RESULTADO</c:v>
                </c:pt>
              </c:strCache>
            </c:strRef>
          </c:cat>
          <c:val>
            <c:numRef>
              <c:f>'GAM-IND-002'!$D$37:$J$37</c:f>
              <c:numCache>
                <c:formatCode>General</c:formatCode>
                <c:ptCount val="7"/>
              </c:numCache>
            </c:numRef>
          </c:val>
          <c:extLst>
            <c:ext xmlns:c16="http://schemas.microsoft.com/office/drawing/2014/chart" uri="{C3380CC4-5D6E-409C-BE32-E72D297353CC}">
              <c16:uniqueId val="{00000000-2FF5-4DD9-AFE9-EF90A1F5BD5A}"/>
            </c:ext>
          </c:extLst>
        </c:ser>
        <c:ser>
          <c:idx val="1"/>
          <c:order val="1"/>
          <c:tx>
            <c:strRef>
              <c:f>'GAM-IND-002'!$C$38</c:f>
              <c:strCache>
                <c:ptCount val="1"/>
                <c:pt idx="0">
                  <c:v>Semestre I</c:v>
                </c:pt>
              </c:strCache>
            </c:strRef>
          </c:tx>
          <c:invertIfNegative val="0"/>
          <c:cat>
            <c:strRef>
              <c:f>'GAM-IND-002'!$D$36:$J$36</c:f>
              <c:strCache>
                <c:ptCount val="7"/>
                <c:pt idx="4">
                  <c:v>Promedio de M3 consumidos al mes</c:v>
                </c:pt>
                <c:pt idx="5">
                  <c:v>Número de colaboradores presentes en las sedes de la Entidad en promedio-mes</c:v>
                </c:pt>
                <c:pt idx="6">
                  <c:v>RESULTADO</c:v>
                </c:pt>
              </c:strCache>
            </c:strRef>
          </c:cat>
          <c:val>
            <c:numRef>
              <c:f>'GAM-IND-002'!$D$38:$J$38</c:f>
              <c:numCache>
                <c:formatCode>General</c:formatCode>
                <c:ptCount val="7"/>
                <c:pt idx="4" formatCode="0">
                  <c:v>131</c:v>
                </c:pt>
                <c:pt idx="5" formatCode="0">
                  <c:v>968</c:v>
                </c:pt>
                <c:pt idx="6" formatCode="0.0000">
                  <c:v>0.13533057851239669</c:v>
                </c:pt>
              </c:numCache>
            </c:numRef>
          </c:val>
          <c:extLst>
            <c:ext xmlns:c16="http://schemas.microsoft.com/office/drawing/2014/chart" uri="{C3380CC4-5D6E-409C-BE32-E72D297353CC}">
              <c16:uniqueId val="{00000001-2FF5-4DD9-AFE9-EF90A1F5BD5A}"/>
            </c:ext>
          </c:extLst>
        </c:ser>
        <c:ser>
          <c:idx val="2"/>
          <c:order val="2"/>
          <c:tx>
            <c:strRef>
              <c:f>'GAM-IND-002'!$C$39</c:f>
              <c:strCache>
                <c:ptCount val="1"/>
                <c:pt idx="0">
                  <c:v>Semestre II</c:v>
                </c:pt>
              </c:strCache>
            </c:strRef>
          </c:tx>
          <c:invertIfNegative val="0"/>
          <c:cat>
            <c:strRef>
              <c:f>'GAM-IND-002'!$D$36:$J$36</c:f>
              <c:strCache>
                <c:ptCount val="7"/>
                <c:pt idx="4">
                  <c:v>Promedio de M3 consumidos al mes</c:v>
                </c:pt>
                <c:pt idx="5">
                  <c:v>Número de colaboradores presentes en las sedes de la Entidad en promedio-mes</c:v>
                </c:pt>
                <c:pt idx="6">
                  <c:v>RESULTADO</c:v>
                </c:pt>
              </c:strCache>
            </c:strRef>
          </c:cat>
          <c:val>
            <c:numRef>
              <c:f>'GAM-IND-002'!$D$39:$J$39</c:f>
              <c:numCache>
                <c:formatCode>General</c:formatCode>
                <c:ptCount val="7"/>
                <c:pt idx="4" formatCode="0">
                  <c:v>172</c:v>
                </c:pt>
                <c:pt idx="5" formatCode="0">
                  <c:v>948</c:v>
                </c:pt>
                <c:pt idx="6" formatCode="0.0000">
                  <c:v>0.18143459915611815</c:v>
                </c:pt>
              </c:numCache>
            </c:numRef>
          </c:val>
          <c:extLst>
            <c:ext xmlns:c16="http://schemas.microsoft.com/office/drawing/2014/chart" uri="{C3380CC4-5D6E-409C-BE32-E72D297353CC}">
              <c16:uniqueId val="{00000002-2FF5-4DD9-AFE9-EF90A1F5BD5A}"/>
            </c:ext>
          </c:extLst>
        </c:ser>
        <c:dLbls>
          <c:showLegendKey val="0"/>
          <c:showVal val="0"/>
          <c:showCatName val="0"/>
          <c:showSerName val="0"/>
          <c:showPercent val="0"/>
          <c:showBubbleSize val="0"/>
        </c:dLbls>
        <c:gapWidth val="150"/>
        <c:axId val="62592000"/>
        <c:axId val="62093504"/>
      </c:barChart>
      <c:catAx>
        <c:axId val="62592000"/>
        <c:scaling>
          <c:orientation val="minMax"/>
        </c:scaling>
        <c:delete val="0"/>
        <c:axPos val="b"/>
        <c:numFmt formatCode="General" sourceLinked="0"/>
        <c:majorTickMark val="out"/>
        <c:minorTickMark val="none"/>
        <c:tickLblPos val="nextTo"/>
        <c:crossAx val="62093504"/>
        <c:crosses val="autoZero"/>
        <c:auto val="1"/>
        <c:lblAlgn val="ctr"/>
        <c:lblOffset val="100"/>
        <c:noMultiLvlLbl val="0"/>
      </c:catAx>
      <c:valAx>
        <c:axId val="62093504"/>
        <c:scaling>
          <c:orientation val="minMax"/>
        </c:scaling>
        <c:delete val="0"/>
        <c:axPos val="l"/>
        <c:majorGridlines/>
        <c:numFmt formatCode="General" sourceLinked="1"/>
        <c:majorTickMark val="out"/>
        <c:minorTickMark val="none"/>
        <c:tickLblPos val="nextTo"/>
        <c:crossAx val="625920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Consumo percápta de energia eléctrica </a:t>
            </a:r>
          </a:p>
        </c:rich>
      </c:tx>
      <c:overlay val="0"/>
    </c:title>
    <c:autoTitleDeleted val="0"/>
    <c:plotArea>
      <c:layout/>
      <c:barChart>
        <c:barDir val="col"/>
        <c:grouping val="clustered"/>
        <c:varyColors val="0"/>
        <c:ser>
          <c:idx val="1"/>
          <c:order val="0"/>
          <c:tx>
            <c:strRef>
              <c:f>'GAM-IND-003'!$C$37</c:f>
              <c:strCache>
                <c:ptCount val="1"/>
              </c:strCache>
            </c:strRef>
          </c:tx>
          <c:invertIfNegative val="0"/>
          <c:cat>
            <c:strRef>
              <c:f>'GAM-IND-003'!$D$36:$J$36</c:f>
              <c:strCache>
                <c:ptCount val="7"/>
                <c:pt idx="4">
                  <c:v>Promedio deKw-hora consumidos al mes</c:v>
                </c:pt>
                <c:pt idx="5">
                  <c:v>Promedio de colaboradores presentes en las sedes de la Entidad</c:v>
                </c:pt>
                <c:pt idx="6">
                  <c:v>RESULTADO</c:v>
                </c:pt>
              </c:strCache>
            </c:strRef>
          </c:cat>
          <c:val>
            <c:numRef>
              <c:f>'GAM-IND-003'!$D$37:$J$37</c:f>
              <c:numCache>
                <c:formatCode>General</c:formatCode>
                <c:ptCount val="7"/>
              </c:numCache>
            </c:numRef>
          </c:val>
          <c:extLst>
            <c:ext xmlns:c16="http://schemas.microsoft.com/office/drawing/2014/chart" uri="{C3380CC4-5D6E-409C-BE32-E72D297353CC}">
              <c16:uniqueId val="{00000000-657A-4175-B1D5-E8BB4EB4E5B1}"/>
            </c:ext>
          </c:extLst>
        </c:ser>
        <c:ser>
          <c:idx val="0"/>
          <c:order val="1"/>
          <c:tx>
            <c:strRef>
              <c:f>'GAM-IND-003'!$C$38</c:f>
              <c:strCache>
                <c:ptCount val="1"/>
                <c:pt idx="0">
                  <c:v>Trimestre I</c:v>
                </c:pt>
              </c:strCache>
            </c:strRef>
          </c:tx>
          <c:invertIfNegative val="0"/>
          <c:cat>
            <c:strRef>
              <c:f>'GAM-IND-003'!$D$36:$J$36</c:f>
              <c:strCache>
                <c:ptCount val="7"/>
                <c:pt idx="4">
                  <c:v>Promedio deKw-hora consumidos al mes</c:v>
                </c:pt>
                <c:pt idx="5">
                  <c:v>Promedio de colaboradores presentes en las sedes de la Entidad</c:v>
                </c:pt>
                <c:pt idx="6">
                  <c:v>RESULTADO</c:v>
                </c:pt>
              </c:strCache>
            </c:strRef>
          </c:cat>
          <c:val>
            <c:numRef>
              <c:f>'GAM-IND-003'!$D$38:$J$38</c:f>
              <c:numCache>
                <c:formatCode>General</c:formatCode>
                <c:ptCount val="7"/>
                <c:pt idx="4" formatCode="0">
                  <c:v>11453</c:v>
                </c:pt>
                <c:pt idx="5" formatCode="0">
                  <c:v>1050</c:v>
                </c:pt>
                <c:pt idx="6" formatCode="0.00">
                  <c:v>10.907619047619047</c:v>
                </c:pt>
              </c:numCache>
            </c:numRef>
          </c:val>
          <c:extLst>
            <c:ext xmlns:c16="http://schemas.microsoft.com/office/drawing/2014/chart" uri="{C3380CC4-5D6E-409C-BE32-E72D297353CC}">
              <c16:uniqueId val="{00000001-657A-4175-B1D5-E8BB4EB4E5B1}"/>
            </c:ext>
          </c:extLst>
        </c:ser>
        <c:ser>
          <c:idx val="2"/>
          <c:order val="2"/>
          <c:tx>
            <c:strRef>
              <c:f>'GAM-IND-003'!$C$39</c:f>
              <c:strCache>
                <c:ptCount val="1"/>
                <c:pt idx="0">
                  <c:v>Trimestre II</c:v>
                </c:pt>
              </c:strCache>
            </c:strRef>
          </c:tx>
          <c:invertIfNegative val="0"/>
          <c:cat>
            <c:strRef>
              <c:f>'GAM-IND-003'!$D$36:$J$36</c:f>
              <c:strCache>
                <c:ptCount val="7"/>
                <c:pt idx="4">
                  <c:v>Promedio deKw-hora consumidos al mes</c:v>
                </c:pt>
                <c:pt idx="5">
                  <c:v>Promedio de colaboradores presentes en las sedes de la Entidad</c:v>
                </c:pt>
                <c:pt idx="6">
                  <c:v>RESULTADO</c:v>
                </c:pt>
              </c:strCache>
            </c:strRef>
          </c:cat>
          <c:val>
            <c:numRef>
              <c:f>'GAM-IND-003'!$D$39:$J$39</c:f>
              <c:numCache>
                <c:formatCode>General</c:formatCode>
                <c:ptCount val="7"/>
                <c:pt idx="4" formatCode="0">
                  <c:v>24346</c:v>
                </c:pt>
                <c:pt idx="5" formatCode="0">
                  <c:v>968</c:v>
                </c:pt>
                <c:pt idx="6" formatCode="0.00">
                  <c:v>25.150826446280991</c:v>
                </c:pt>
              </c:numCache>
            </c:numRef>
          </c:val>
          <c:extLst>
            <c:ext xmlns:c16="http://schemas.microsoft.com/office/drawing/2014/chart" uri="{C3380CC4-5D6E-409C-BE32-E72D297353CC}">
              <c16:uniqueId val="{00000002-657A-4175-B1D5-E8BB4EB4E5B1}"/>
            </c:ext>
          </c:extLst>
        </c:ser>
        <c:ser>
          <c:idx val="3"/>
          <c:order val="3"/>
          <c:tx>
            <c:strRef>
              <c:f>'GAM-IND-003'!$C$40</c:f>
              <c:strCache>
                <c:ptCount val="1"/>
                <c:pt idx="0">
                  <c:v>Trimestre III</c:v>
                </c:pt>
              </c:strCache>
            </c:strRef>
          </c:tx>
          <c:invertIfNegative val="0"/>
          <c:cat>
            <c:strRef>
              <c:f>'GAM-IND-003'!$D$36:$J$36</c:f>
              <c:strCache>
                <c:ptCount val="7"/>
                <c:pt idx="4">
                  <c:v>Promedio deKw-hora consumidos al mes</c:v>
                </c:pt>
                <c:pt idx="5">
                  <c:v>Promedio de colaboradores presentes en las sedes de la Entidad</c:v>
                </c:pt>
                <c:pt idx="6">
                  <c:v>RESULTADO</c:v>
                </c:pt>
              </c:strCache>
            </c:strRef>
          </c:cat>
          <c:val>
            <c:numRef>
              <c:f>'GAM-IND-003'!$D$40:$J$40</c:f>
              <c:numCache>
                <c:formatCode>General</c:formatCode>
                <c:ptCount val="7"/>
                <c:pt idx="4" formatCode="0">
                  <c:v>23853</c:v>
                </c:pt>
                <c:pt idx="5" formatCode="0">
                  <c:v>948</c:v>
                </c:pt>
                <c:pt idx="6" formatCode="0.00">
                  <c:v>25.161392405063292</c:v>
                </c:pt>
              </c:numCache>
            </c:numRef>
          </c:val>
          <c:extLst>
            <c:ext xmlns:c16="http://schemas.microsoft.com/office/drawing/2014/chart" uri="{C3380CC4-5D6E-409C-BE32-E72D297353CC}">
              <c16:uniqueId val="{00000003-657A-4175-B1D5-E8BB4EB4E5B1}"/>
            </c:ext>
          </c:extLst>
        </c:ser>
        <c:ser>
          <c:idx val="4"/>
          <c:order val="4"/>
          <c:tx>
            <c:strRef>
              <c:f>'GAM-IND-003'!$C$41</c:f>
              <c:strCache>
                <c:ptCount val="1"/>
                <c:pt idx="0">
                  <c:v>Trimestre IV</c:v>
                </c:pt>
              </c:strCache>
            </c:strRef>
          </c:tx>
          <c:invertIfNegative val="0"/>
          <c:cat>
            <c:strRef>
              <c:f>'GAM-IND-003'!$D$36:$J$36</c:f>
              <c:strCache>
                <c:ptCount val="7"/>
                <c:pt idx="4">
                  <c:v>Promedio deKw-hora consumidos al mes</c:v>
                </c:pt>
                <c:pt idx="5">
                  <c:v>Promedio de colaboradores presentes en las sedes de la Entidad</c:v>
                </c:pt>
                <c:pt idx="6">
                  <c:v>RESULTADO</c:v>
                </c:pt>
              </c:strCache>
            </c:strRef>
          </c:cat>
          <c:val>
            <c:numRef>
              <c:f>'GAM-IND-003'!$D$41:$J$41</c:f>
              <c:numCache>
                <c:formatCode>General</c:formatCode>
                <c:ptCount val="7"/>
                <c:pt idx="4" formatCode="0">
                  <c:v>19406</c:v>
                </c:pt>
                <c:pt idx="5" formatCode="0">
                  <c:v>948</c:v>
                </c:pt>
                <c:pt idx="6" formatCode="0.00">
                  <c:v>20.470464135021096</c:v>
                </c:pt>
              </c:numCache>
            </c:numRef>
          </c:val>
          <c:extLst>
            <c:ext xmlns:c16="http://schemas.microsoft.com/office/drawing/2014/chart" uri="{C3380CC4-5D6E-409C-BE32-E72D297353CC}">
              <c16:uniqueId val="{00000004-657A-4175-B1D5-E8BB4EB4E5B1}"/>
            </c:ext>
          </c:extLst>
        </c:ser>
        <c:dLbls>
          <c:showLegendKey val="0"/>
          <c:showVal val="0"/>
          <c:showCatName val="0"/>
          <c:showSerName val="0"/>
          <c:showPercent val="0"/>
          <c:showBubbleSize val="0"/>
        </c:dLbls>
        <c:gapWidth val="150"/>
        <c:axId val="92785664"/>
        <c:axId val="72861952"/>
      </c:barChart>
      <c:catAx>
        <c:axId val="92785664"/>
        <c:scaling>
          <c:orientation val="minMax"/>
        </c:scaling>
        <c:delete val="0"/>
        <c:axPos val="b"/>
        <c:numFmt formatCode="General" sourceLinked="0"/>
        <c:majorTickMark val="out"/>
        <c:minorTickMark val="none"/>
        <c:tickLblPos val="nextTo"/>
        <c:txPr>
          <a:bodyPr/>
          <a:lstStyle/>
          <a:p>
            <a:pPr>
              <a:defRPr sz="750"/>
            </a:pPr>
            <a:endParaRPr lang="es-CO"/>
          </a:p>
        </c:txPr>
        <c:crossAx val="72861952"/>
        <c:crosses val="autoZero"/>
        <c:auto val="1"/>
        <c:lblAlgn val="ctr"/>
        <c:lblOffset val="100"/>
        <c:noMultiLvlLbl val="0"/>
      </c:catAx>
      <c:valAx>
        <c:axId val="72861952"/>
        <c:scaling>
          <c:orientation val="minMax"/>
        </c:scaling>
        <c:delete val="0"/>
        <c:axPos val="l"/>
        <c:majorGridlines/>
        <c:numFmt formatCode="General" sourceLinked="1"/>
        <c:majorTickMark val="out"/>
        <c:minorTickMark val="none"/>
        <c:tickLblPos val="nextTo"/>
        <c:crossAx val="927856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'GAM-IND-004'!$C$37</c:f>
              <c:strCache>
                <c:ptCount val="1"/>
              </c:strCache>
            </c:strRef>
          </c:tx>
          <c:invertIfNegative val="0"/>
          <c:cat>
            <c:strRef>
              <c:f>'GAM-IND-004'!$D$36:$I$36</c:f>
              <c:strCache>
                <c:ptCount val="6"/>
                <c:pt idx="4">
                  <c:v>No. de contratos suscritos con criterios de sostenibilidad en el periodo</c:v>
                </c:pt>
                <c:pt idx="5">
                  <c:v>Total de contratos suscritos en el periodo</c:v>
                </c:pt>
              </c:strCache>
            </c:strRef>
          </c:cat>
          <c:val>
            <c:numRef>
              <c:f>'GAM-IND-004'!$D$37:$I$37</c:f>
              <c:numCache>
                <c:formatCode>General</c:formatCode>
                <c:ptCount val="6"/>
              </c:numCache>
            </c:numRef>
          </c:val>
          <c:extLst>
            <c:ext xmlns:c16="http://schemas.microsoft.com/office/drawing/2014/chart" uri="{C3380CC4-5D6E-409C-BE32-E72D297353CC}">
              <c16:uniqueId val="{00000000-C9BE-42AE-AD26-55E924383449}"/>
            </c:ext>
          </c:extLst>
        </c:ser>
        <c:ser>
          <c:idx val="1"/>
          <c:order val="1"/>
          <c:tx>
            <c:strRef>
              <c:f>'GAM-IND-004'!$C$38</c:f>
              <c:strCache>
                <c:ptCount val="1"/>
                <c:pt idx="0">
                  <c:v>Semestre I</c:v>
                </c:pt>
              </c:strCache>
            </c:strRef>
          </c:tx>
          <c:invertIfNegative val="0"/>
          <c:cat>
            <c:strRef>
              <c:f>'GAM-IND-004'!$D$36:$I$36</c:f>
              <c:strCache>
                <c:ptCount val="6"/>
                <c:pt idx="4">
                  <c:v>No. de contratos suscritos con criterios de sostenibilidad en el periodo</c:v>
                </c:pt>
                <c:pt idx="5">
                  <c:v>Total de contratos suscritos en el periodo</c:v>
                </c:pt>
              </c:strCache>
            </c:strRef>
          </c:cat>
          <c:val>
            <c:numRef>
              <c:f>'GAM-IND-004'!$D$38:$I$38</c:f>
              <c:numCache>
                <c:formatCode>General</c:formatCode>
                <c:ptCount val="6"/>
                <c:pt idx="4" formatCode="0">
                  <c:v>380</c:v>
                </c:pt>
                <c:pt idx="5" formatCode="0">
                  <c:v>395</c:v>
                </c:pt>
              </c:numCache>
            </c:numRef>
          </c:val>
          <c:extLst>
            <c:ext xmlns:c16="http://schemas.microsoft.com/office/drawing/2014/chart" uri="{C3380CC4-5D6E-409C-BE32-E72D297353CC}">
              <c16:uniqueId val="{00000001-C9BE-42AE-AD26-55E924383449}"/>
            </c:ext>
          </c:extLst>
        </c:ser>
        <c:ser>
          <c:idx val="2"/>
          <c:order val="2"/>
          <c:tx>
            <c:strRef>
              <c:f>'GAM-IND-004'!$C$39</c:f>
              <c:strCache>
                <c:ptCount val="1"/>
                <c:pt idx="0">
                  <c:v>Semestre II</c:v>
                </c:pt>
              </c:strCache>
            </c:strRef>
          </c:tx>
          <c:invertIfNegative val="0"/>
          <c:cat>
            <c:strRef>
              <c:f>'GAM-IND-004'!$D$36:$I$36</c:f>
              <c:strCache>
                <c:ptCount val="6"/>
                <c:pt idx="4">
                  <c:v>No. de contratos suscritos con criterios de sostenibilidad en el periodo</c:v>
                </c:pt>
                <c:pt idx="5">
                  <c:v>Total de contratos suscritos en el periodo</c:v>
                </c:pt>
              </c:strCache>
            </c:strRef>
          </c:cat>
          <c:val>
            <c:numRef>
              <c:f>'GAM-IND-004'!$D$39:$I$39</c:f>
              <c:numCache>
                <c:formatCode>General</c:formatCode>
                <c:ptCount val="6"/>
                <c:pt idx="4" formatCode="0">
                  <c:v>203</c:v>
                </c:pt>
                <c:pt idx="5" formatCode="0">
                  <c:v>218</c:v>
                </c:pt>
              </c:numCache>
            </c:numRef>
          </c:val>
          <c:extLst>
            <c:ext xmlns:c16="http://schemas.microsoft.com/office/drawing/2014/chart" uri="{C3380CC4-5D6E-409C-BE32-E72D297353CC}">
              <c16:uniqueId val="{00000002-C9BE-42AE-AD26-55E924383449}"/>
            </c:ext>
          </c:extLst>
        </c:ser>
        <c:dLbls>
          <c:showLegendKey val="0"/>
          <c:showVal val="0"/>
          <c:showCatName val="0"/>
          <c:showSerName val="0"/>
          <c:showPercent val="0"/>
          <c:showBubbleSize val="0"/>
        </c:dLbls>
        <c:gapWidth val="150"/>
        <c:axId val="58932736"/>
        <c:axId val="125014528"/>
      </c:barChart>
      <c:catAx>
        <c:axId val="58932736"/>
        <c:scaling>
          <c:orientation val="minMax"/>
        </c:scaling>
        <c:delete val="0"/>
        <c:axPos val="b"/>
        <c:numFmt formatCode="General" sourceLinked="0"/>
        <c:majorTickMark val="out"/>
        <c:minorTickMark val="none"/>
        <c:tickLblPos val="nextTo"/>
        <c:crossAx val="125014528"/>
        <c:crosses val="autoZero"/>
        <c:auto val="1"/>
        <c:lblAlgn val="ctr"/>
        <c:lblOffset val="100"/>
        <c:noMultiLvlLbl val="0"/>
      </c:catAx>
      <c:valAx>
        <c:axId val="125014528"/>
        <c:scaling>
          <c:orientation val="minMax"/>
        </c:scaling>
        <c:delete val="0"/>
        <c:axPos val="l"/>
        <c:majorGridlines/>
        <c:numFmt formatCode="General" sourceLinked="1"/>
        <c:majorTickMark val="out"/>
        <c:minorTickMark val="none"/>
        <c:tickLblPos val="nextTo"/>
        <c:crossAx val="589327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FINALIZACIÓN DE LOS TRÁMITES EN EL SGDEA - APLICATIVO ORFEO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'GDOC-IND-001'!$C$36:$C$38</c:f>
              <c:strCache>
                <c:ptCount val="3"/>
                <c:pt idx="0">
                  <c:v>SEGUNDO  TRIMESTRE</c:v>
                </c:pt>
                <c:pt idx="1">
                  <c:v>TERCER TRIMESTRE</c:v>
                </c:pt>
                <c:pt idx="2">
                  <c:v>CUARTO TRIMESTRE</c:v>
                </c:pt>
              </c:strCache>
            </c:strRef>
          </c:cat>
          <c:val>
            <c:numRef>
              <c:f>'GDOC-IND-001'!$H$36:$H$38</c:f>
              <c:numCache>
                <c:formatCode>0</c:formatCode>
                <c:ptCount val="3"/>
                <c:pt idx="0">
                  <c:v>341</c:v>
                </c:pt>
                <c:pt idx="1">
                  <c:v>4224</c:v>
                </c:pt>
                <c:pt idx="2">
                  <c:v>6230</c:v>
                </c:pt>
              </c:numCache>
            </c:numRef>
          </c:val>
          <c:extLst>
            <c:ext xmlns:c16="http://schemas.microsoft.com/office/drawing/2014/chart" uri="{C3380CC4-5D6E-409C-BE32-E72D297353CC}">
              <c16:uniqueId val="{00000000-2D51-4F90-8907-578C04BB81BE}"/>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'GDOC-IND-001'!$C$36:$C$38</c:f>
              <c:strCache>
                <c:ptCount val="3"/>
                <c:pt idx="0">
                  <c:v>SEGUNDO  TRIMESTRE</c:v>
                </c:pt>
                <c:pt idx="1">
                  <c:v>TERCER TRIMESTRE</c:v>
                </c:pt>
                <c:pt idx="2">
                  <c:v>CUARTO TRIMESTRE</c:v>
                </c:pt>
              </c:strCache>
            </c:strRef>
          </c:cat>
          <c:val>
            <c:numRef>
              <c:f>'GDOC-IND-001'!$I$36:$I$38</c:f>
              <c:numCache>
                <c:formatCode>0</c:formatCode>
                <c:ptCount val="3"/>
                <c:pt idx="0">
                  <c:v>853</c:v>
                </c:pt>
                <c:pt idx="1">
                  <c:v>7471</c:v>
                </c:pt>
                <c:pt idx="2">
                  <c:v>8171</c:v>
                </c:pt>
              </c:numCache>
            </c:numRef>
          </c:val>
          <c:extLst>
            <c:ext xmlns:c16="http://schemas.microsoft.com/office/drawing/2014/chart" uri="{C3380CC4-5D6E-409C-BE32-E72D297353CC}">
              <c16:uniqueId val="{00000001-2D51-4F90-8907-578C04BB81BE}"/>
            </c:ext>
          </c:extLst>
        </c:ser>
        <c:dLbls>
          <c:showLegendKey val="0"/>
          <c:showVal val="0"/>
          <c:showCatName val="0"/>
          <c:showSerName val="0"/>
          <c:showPercent val="0"/>
          <c:showBubbleSize val="0"/>
        </c:dLbls>
        <c:gapWidth val="219"/>
        <c:overlap val="-27"/>
        <c:axId val="418990911"/>
        <c:axId val="418974271"/>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'GDOC-IND-001'!$C$36:$C$38</c15:sqref>
                        </c15:formulaRef>
                      </c:ext>
                    </c:extLst>
                    <c:strCache>
                      <c:ptCount val="3"/>
                      <c:pt idx="0">
                        <c:v>SEGUNDO  TRIMESTRE</c:v>
                      </c:pt>
                      <c:pt idx="1">
                        <c:v>TERCER TRIMESTRE</c:v>
                      </c:pt>
                      <c:pt idx="2">
                        <c:v>CUARTO TRIMESTRE</c:v>
                      </c:pt>
                    </c:strCache>
                  </c:strRef>
                </c:cat>
                <c:val>
                  <c:numRef>
                    <c:extLst>
                      <c:ext uri="{02D57815-91ED-43cb-92C2-25804820EDAC}">
                        <c15:formulaRef>
                          <c15:sqref>'GDOC-IND-001'!$D$36:$D$38</c15:sqref>
                        </c15:formulaRef>
                      </c:ext>
                    </c:extLst>
                    <c:numCache>
                      <c:formatCode>General</c:formatCode>
                      <c:ptCount val="3"/>
                    </c:numCache>
                  </c:numRef>
                </c:val>
                <c:extLst>
                  <c:ext xmlns:c16="http://schemas.microsoft.com/office/drawing/2014/chart" uri="{C3380CC4-5D6E-409C-BE32-E72D297353CC}">
                    <c16:uniqueId val="{00000003-2D51-4F90-8907-578C04BB81BE}"/>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'GDOC-IND-001'!$C$36:$C$38</c15:sqref>
                        </c15:formulaRef>
                      </c:ext>
                    </c:extLst>
                    <c:strCache>
                      <c:ptCount val="3"/>
                      <c:pt idx="0">
                        <c:v>SEGUNDO  TRIMESTRE</c:v>
                      </c:pt>
                      <c:pt idx="1">
                        <c:v>TERCER TRIMESTRE</c:v>
                      </c:pt>
                      <c:pt idx="2">
                        <c:v>CUARTO TRIMESTRE</c:v>
                      </c:pt>
                    </c:strCache>
                  </c:strRef>
                </c:cat>
                <c:val>
                  <c:numRef>
                    <c:extLst xmlns:c15="http://schemas.microsoft.com/office/drawing/2012/chart">
                      <c:ext xmlns:c15="http://schemas.microsoft.com/office/drawing/2012/chart" uri="{02D57815-91ED-43cb-92C2-25804820EDAC}">
                        <c15:formulaRef>
                          <c15:sqref>'GDOC-IND-001'!$E$36:$E$38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2D51-4F90-8907-578C04BB81BE}"/>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'GDOC-IND-001'!$C$36:$C$38</c15:sqref>
                        </c15:formulaRef>
                      </c:ext>
                    </c:extLst>
                    <c:strCache>
                      <c:ptCount val="3"/>
                      <c:pt idx="0">
                        <c:v>SEGUNDO  TRIMESTRE</c:v>
                      </c:pt>
                      <c:pt idx="1">
                        <c:v>TERCER TRIMESTRE</c:v>
                      </c:pt>
                      <c:pt idx="2">
                        <c:v>CUARTO TRIMESTRE</c:v>
                      </c:pt>
                    </c:strCache>
                  </c:strRef>
                </c:cat>
                <c:val>
                  <c:numRef>
                    <c:extLst xmlns:c15="http://schemas.microsoft.com/office/drawing/2012/chart">
                      <c:ext xmlns:c15="http://schemas.microsoft.com/office/drawing/2012/chart" uri="{02D57815-91ED-43cb-92C2-25804820EDAC}">
                        <c15:formulaRef>
                          <c15:sqref>'GDOC-IND-001'!$F$36:$F$38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2D51-4F90-8907-578C04BB81BE}"/>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'GDOC-IND-001'!$C$36:$C$38</c15:sqref>
                        </c15:formulaRef>
                      </c:ext>
                    </c:extLst>
                    <c:strCache>
                      <c:ptCount val="3"/>
                      <c:pt idx="0">
                        <c:v>SEGUNDO  TRIMESTRE</c:v>
                      </c:pt>
                      <c:pt idx="1">
                        <c:v>TERCER TRIMESTRE</c:v>
                      </c:pt>
                      <c:pt idx="2">
                        <c:v>CUARTO TRIMESTRE</c:v>
                      </c:pt>
                    </c:strCache>
                  </c:strRef>
                </c:cat>
                <c:val>
                  <c:numRef>
                    <c:extLst xmlns:c15="http://schemas.microsoft.com/office/drawing/2012/chart">
                      <c:ext xmlns:c15="http://schemas.microsoft.com/office/drawing/2012/chart" uri="{02D57815-91ED-43cb-92C2-25804820EDAC}">
                        <c15:formulaRef>
                          <c15:sqref>'GDOC-IND-001'!$G$36:$G$38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2D51-4F90-8907-578C04BB81BE}"/>
                  </c:ext>
                </c:extLst>
              </c15:ser>
            </c15:filteredBarSeries>
          </c:ext>
        </c:extLst>
      </c:barChart>
      <c:barChart>
        <c:barDir val="col"/>
        <c:grouping val="clustered"/>
        <c:varyColors val="0"/>
        <c:ser>
          <c:idx val="6"/>
          <c:order val="6"/>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'GDOC-IND-001'!$C$36:$C$38</c:f>
              <c:strCache>
                <c:ptCount val="3"/>
                <c:pt idx="0">
                  <c:v>SEGUNDO  TRIMESTRE</c:v>
                </c:pt>
                <c:pt idx="1">
                  <c:v>TERCER TRIMESTRE</c:v>
                </c:pt>
                <c:pt idx="2">
                  <c:v>CUARTO TRIMESTRE</c:v>
                </c:pt>
              </c:strCache>
            </c:strRef>
          </c:cat>
          <c:val>
            <c:numRef>
              <c:f>'GDOC-IND-001'!$J$36:$J$38</c:f>
              <c:numCache>
                <c:formatCode>0%</c:formatCode>
                <c:ptCount val="3"/>
                <c:pt idx="0">
                  <c:v>0.4</c:v>
                </c:pt>
                <c:pt idx="1">
                  <c:v>0.56538615981796281</c:v>
                </c:pt>
                <c:pt idx="2" formatCode="0.00">
                  <c:v>76.245257618406555</c:v>
                </c:pt>
              </c:numCache>
            </c:numRef>
          </c:val>
          <c:extLst>
            <c:ext xmlns:c16="http://schemas.microsoft.com/office/drawing/2014/chart" uri="{C3380CC4-5D6E-409C-BE32-E72D297353CC}">
              <c16:uniqueId val="{00000002-2D51-4F90-8907-578C04BB81BE}"/>
            </c:ext>
          </c:extLst>
        </c:ser>
        <c:dLbls>
          <c:showLegendKey val="0"/>
          <c:showVal val="0"/>
          <c:showCatName val="0"/>
          <c:showSerName val="0"/>
          <c:showPercent val="0"/>
          <c:showBubbleSize val="0"/>
        </c:dLbls>
        <c:gapWidth val="219"/>
        <c:overlap val="-27"/>
        <c:axId val="418996319"/>
        <c:axId val="418990495"/>
      </c:barChart>
      <c:catAx>
        <c:axId val="418990911"/>
        <c:scaling>
          <c:orientation val="minMax"/>
        </c:scaling>
        <c:delete val="0"/>
        <c:axPos val="b"/>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8974271"/>
        <c:crosses val="autoZero"/>
        <c:auto val="1"/>
        <c:lblAlgn val="ctr"/>
        <c:lblOffset val="100"/>
        <c:noMultiLvlLbl val="0"/>
      </c:catAx>
      <c:valAx>
        <c:axId val="4189742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8990911"/>
        <c:crosses val="autoZero"/>
        <c:crossBetween val="between"/>
      </c:valAx>
      <c:valAx>
        <c:axId val="418990495"/>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8996319"/>
        <c:crosses val="max"/>
        <c:crossBetween val="between"/>
      </c:valAx>
      <c:catAx>
        <c:axId val="418996319"/>
        <c:scaling>
          <c:orientation val="minMax"/>
        </c:scaling>
        <c:delete val="1"/>
        <c:axPos val="b"/>
        <c:numFmt formatCode="General" sourceLinked="1"/>
        <c:majorTickMark val="out"/>
        <c:minorTickMark val="none"/>
        <c:tickLblPos val="nextTo"/>
        <c:crossAx val="4189904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ATENCIÓN DE CONSULTAS DEL ARCHIVO CENTRAL Y DE GESTIÓN</a:t>
            </a:r>
          </a:p>
        </c:rich>
      </c:tx>
      <c:layout>
        <c:manualLayout>
          <c:xMode val="edge"/>
          <c:yMode val="edge"/>
          <c:x val="0.22658386655916377"/>
          <c:y val="2.88946761032302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'GDOC-IND-002'!$C$36:$C$39</c:f>
              <c:strCache>
                <c:ptCount val="4"/>
                <c:pt idx="0">
                  <c:v>PRIMER TRIMESTRE</c:v>
                </c:pt>
                <c:pt idx="1">
                  <c:v>SEGUNDO TRIMESTRE </c:v>
                </c:pt>
                <c:pt idx="2">
                  <c:v>TERCER TRIMESTRE</c:v>
                </c:pt>
                <c:pt idx="3">
                  <c:v>CUARTO TRIMESTRE</c:v>
                </c:pt>
              </c:strCache>
            </c:strRef>
          </c:cat>
          <c:val>
            <c:numRef>
              <c:f>'GDOC-IND-002'!$H$36:$H$39</c:f>
              <c:numCache>
                <c:formatCode>0</c:formatCode>
                <c:ptCount val="4"/>
                <c:pt idx="0" formatCode="General">
                  <c:v>1058</c:v>
                </c:pt>
                <c:pt idx="1">
                  <c:v>1047</c:v>
                </c:pt>
                <c:pt idx="2">
                  <c:v>293</c:v>
                </c:pt>
                <c:pt idx="3">
                  <c:v>123</c:v>
                </c:pt>
              </c:numCache>
            </c:numRef>
          </c:val>
          <c:extLst>
            <c:ext xmlns:c16="http://schemas.microsoft.com/office/drawing/2014/chart" uri="{C3380CC4-5D6E-409C-BE32-E72D297353CC}">
              <c16:uniqueId val="{00000000-FC02-4302-AD7F-70CC70270A80}"/>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'GDOC-IND-002'!$C$36:$C$39</c:f>
              <c:strCache>
                <c:ptCount val="4"/>
                <c:pt idx="0">
                  <c:v>PRIMER TRIMESTRE</c:v>
                </c:pt>
                <c:pt idx="1">
                  <c:v>SEGUNDO TRIMESTRE </c:v>
                </c:pt>
                <c:pt idx="2">
                  <c:v>TERCER TRIMESTRE</c:v>
                </c:pt>
                <c:pt idx="3">
                  <c:v>CUARTO TRIMESTRE</c:v>
                </c:pt>
              </c:strCache>
            </c:strRef>
          </c:cat>
          <c:val>
            <c:numRef>
              <c:f>'GDOC-IND-002'!$I$36:$I$39</c:f>
              <c:numCache>
                <c:formatCode>0</c:formatCode>
                <c:ptCount val="4"/>
                <c:pt idx="0" formatCode="General">
                  <c:v>771</c:v>
                </c:pt>
                <c:pt idx="1">
                  <c:v>442</c:v>
                </c:pt>
                <c:pt idx="2">
                  <c:v>250</c:v>
                </c:pt>
                <c:pt idx="3">
                  <c:v>292</c:v>
                </c:pt>
              </c:numCache>
            </c:numRef>
          </c:val>
          <c:extLst>
            <c:ext xmlns:c16="http://schemas.microsoft.com/office/drawing/2014/chart" uri="{C3380CC4-5D6E-409C-BE32-E72D297353CC}">
              <c16:uniqueId val="{00000001-FC02-4302-AD7F-70CC70270A80}"/>
            </c:ext>
          </c:extLst>
        </c:ser>
        <c:ser>
          <c:idx val="6"/>
          <c:order val="6"/>
          <c:spPr>
            <a:solidFill>
              <a:schemeClr val="accent1">
                <a:lumMod val="60000"/>
              </a:schemeClr>
            </a:solidFill>
            <a:ln>
              <a:noFill/>
            </a:ln>
            <a:effectLst/>
          </c:spPr>
          <c:invertIfNegative val="0"/>
          <c:dLbls>
            <c:spPr>
              <a:noFill/>
              <a:ln>
                <a:solidFill>
                  <a:srgbClr val="FFFF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'GDOC-IND-002'!$C$36:$C$39</c:f>
              <c:strCache>
                <c:ptCount val="4"/>
                <c:pt idx="0">
                  <c:v>PRIMER TRIMESTRE</c:v>
                </c:pt>
                <c:pt idx="1">
                  <c:v>SEGUNDO TRIMESTRE </c:v>
                </c:pt>
                <c:pt idx="2">
                  <c:v>TERCER TRIMESTRE</c:v>
                </c:pt>
                <c:pt idx="3">
                  <c:v>CUARTO TRIMESTRE</c:v>
                </c:pt>
              </c:strCache>
            </c:strRef>
          </c:cat>
          <c:val>
            <c:numRef>
              <c:f>'GDOC-IND-002'!$J$36:$J$39</c:f>
              <c:numCache>
                <c:formatCode>0</c:formatCode>
                <c:ptCount val="4"/>
                <c:pt idx="0" formatCode="General">
                  <c:v>1.37</c:v>
                </c:pt>
                <c:pt idx="1">
                  <c:v>2.3687782805429864</c:v>
                </c:pt>
                <c:pt idx="2">
                  <c:v>1.1719999999999999</c:v>
                </c:pt>
                <c:pt idx="3" formatCode="0.0">
                  <c:v>0.5</c:v>
                </c:pt>
              </c:numCache>
            </c:numRef>
          </c:val>
          <c:extLst>
            <c:ext xmlns:c16="http://schemas.microsoft.com/office/drawing/2014/chart" uri="{C3380CC4-5D6E-409C-BE32-E72D297353CC}">
              <c16:uniqueId val="{00000002-FC02-4302-AD7F-70CC70270A80}"/>
            </c:ext>
          </c:extLst>
        </c:ser>
        <c:dLbls>
          <c:showLegendKey val="0"/>
          <c:showVal val="0"/>
          <c:showCatName val="0"/>
          <c:showSerName val="0"/>
          <c:showPercent val="0"/>
          <c:showBubbleSize val="0"/>
        </c:dLbls>
        <c:gapWidth val="219"/>
        <c:overlap val="-27"/>
        <c:axId val="418982175"/>
        <c:axId val="418990495"/>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'GDOC-IND-002'!$C$36:$C$39</c15:sqref>
                        </c15:formulaRef>
                      </c:ext>
                    </c:extLst>
                    <c:strCache>
                      <c:ptCount val="4"/>
                      <c:pt idx="0">
                        <c:v>PRIMER TRIMESTRE</c:v>
                      </c:pt>
                      <c:pt idx="1">
                        <c:v>SEGUNDO TRIMESTRE </c:v>
                      </c:pt>
                      <c:pt idx="2">
                        <c:v>TERCER TRIMESTRE</c:v>
                      </c:pt>
                      <c:pt idx="3">
                        <c:v>CUARTO TRIMESTRE</c:v>
                      </c:pt>
                    </c:strCache>
                  </c:strRef>
                </c:cat>
                <c:val>
                  <c:numRef>
                    <c:extLst>
                      <c:ext uri="{02D57815-91ED-43cb-92C2-25804820EDAC}">
                        <c15:formulaRef>
                          <c15:sqref>'GDOC-IND-002'!$D$36:$D$39</c15:sqref>
                        </c15:formulaRef>
                      </c:ext>
                    </c:extLst>
                    <c:numCache>
                      <c:formatCode>General</c:formatCode>
                      <c:ptCount val="4"/>
                    </c:numCache>
                  </c:numRef>
                </c:val>
                <c:extLst>
                  <c:ext xmlns:c16="http://schemas.microsoft.com/office/drawing/2014/chart" uri="{C3380CC4-5D6E-409C-BE32-E72D297353CC}">
                    <c16:uniqueId val="{00000003-FC02-4302-AD7F-70CC70270A80}"/>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'GDOC-IND-002'!$C$36:$C$39</c15:sqref>
                        </c15:formulaRef>
                      </c:ext>
                    </c:extLst>
                    <c:strCache>
                      <c:ptCount val="4"/>
                      <c:pt idx="0">
                        <c:v>PRIMER TRIMESTRE</c:v>
                      </c:pt>
                      <c:pt idx="1">
                        <c:v>SEGUNDO TRIMESTRE </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'GDOC-IND-002'!$E$36:$E$39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FC02-4302-AD7F-70CC70270A80}"/>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'GDOC-IND-002'!$C$36:$C$39</c15:sqref>
                        </c15:formulaRef>
                      </c:ext>
                    </c:extLst>
                    <c:strCache>
                      <c:ptCount val="4"/>
                      <c:pt idx="0">
                        <c:v>PRIMER TRIMESTRE</c:v>
                      </c:pt>
                      <c:pt idx="1">
                        <c:v>SEGUNDO TRIMESTRE </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'GDOC-IND-002'!$F$36:$F$39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FC02-4302-AD7F-70CC70270A80}"/>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'GDOC-IND-002'!$C$36:$C$39</c15:sqref>
                        </c15:formulaRef>
                      </c:ext>
                    </c:extLst>
                    <c:strCache>
                      <c:ptCount val="4"/>
                      <c:pt idx="0">
                        <c:v>PRIMER TRIMESTRE</c:v>
                      </c:pt>
                      <c:pt idx="1">
                        <c:v>SEGUNDO TRIMESTRE </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'GDOC-IND-002'!$G$36:$G$39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FC02-4302-AD7F-70CC70270A80}"/>
                  </c:ext>
                </c:extLst>
              </c15:ser>
            </c15:filteredBarSeries>
          </c:ext>
        </c:extLst>
      </c:barChart>
      <c:catAx>
        <c:axId val="418982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8990495"/>
        <c:crosses val="autoZero"/>
        <c:auto val="1"/>
        <c:lblAlgn val="ctr"/>
        <c:lblOffset val="100"/>
        <c:noMultiLvlLbl val="0"/>
      </c:catAx>
      <c:valAx>
        <c:axId val="4189904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8982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CUMPLIMIENTO DE LOS TRÁMITES EN EL SGDEA - APLICATIVO ORFEO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'GDOC-IND-003'!$C$36:$C$38</c:f>
              <c:strCache>
                <c:ptCount val="3"/>
                <c:pt idx="0">
                  <c:v>Segundo trimestre</c:v>
                </c:pt>
                <c:pt idx="1">
                  <c:v>Tercer trimestre </c:v>
                </c:pt>
                <c:pt idx="2">
                  <c:v>Cuarto trimestre</c:v>
                </c:pt>
              </c:strCache>
            </c:strRef>
          </c:cat>
          <c:val>
            <c:numRef>
              <c:f>'GDOC-IND-003'!$H$36:$H$38</c:f>
              <c:numCache>
                <c:formatCode>0</c:formatCode>
                <c:ptCount val="3"/>
                <c:pt idx="0">
                  <c:v>1</c:v>
                </c:pt>
                <c:pt idx="1">
                  <c:v>100</c:v>
                </c:pt>
                <c:pt idx="2">
                  <c:v>43</c:v>
                </c:pt>
              </c:numCache>
            </c:numRef>
          </c:val>
          <c:extLst>
            <c:ext xmlns:c16="http://schemas.microsoft.com/office/drawing/2014/chart" uri="{C3380CC4-5D6E-409C-BE32-E72D297353CC}">
              <c16:uniqueId val="{00000000-25B2-4BF9-A1ED-44C2BFF0A96F}"/>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'GDOC-IND-003'!$C$36:$C$38</c:f>
              <c:strCache>
                <c:ptCount val="3"/>
                <c:pt idx="0">
                  <c:v>Segundo trimestre</c:v>
                </c:pt>
                <c:pt idx="1">
                  <c:v>Tercer trimestre </c:v>
                </c:pt>
                <c:pt idx="2">
                  <c:v>Cuarto trimestre</c:v>
                </c:pt>
              </c:strCache>
            </c:strRef>
          </c:cat>
          <c:val>
            <c:numRef>
              <c:f>'GDOC-IND-003'!$I$36:$I$38</c:f>
              <c:numCache>
                <c:formatCode>0</c:formatCode>
                <c:ptCount val="3"/>
                <c:pt idx="0">
                  <c:v>638</c:v>
                </c:pt>
                <c:pt idx="1">
                  <c:v>7873</c:v>
                </c:pt>
                <c:pt idx="2">
                  <c:v>5911</c:v>
                </c:pt>
              </c:numCache>
            </c:numRef>
          </c:val>
          <c:extLst>
            <c:ext xmlns:c16="http://schemas.microsoft.com/office/drawing/2014/chart" uri="{C3380CC4-5D6E-409C-BE32-E72D297353CC}">
              <c16:uniqueId val="{00000001-25B2-4BF9-A1ED-44C2BFF0A96F}"/>
            </c:ext>
          </c:extLst>
        </c:ser>
        <c:ser>
          <c:idx val="6"/>
          <c:order val="6"/>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'GDOC-IND-003'!$C$36:$C$38</c:f>
              <c:strCache>
                <c:ptCount val="3"/>
                <c:pt idx="0">
                  <c:v>Segundo trimestre</c:v>
                </c:pt>
                <c:pt idx="1">
                  <c:v>Tercer trimestre </c:v>
                </c:pt>
                <c:pt idx="2">
                  <c:v>Cuarto trimestre</c:v>
                </c:pt>
              </c:strCache>
            </c:strRef>
          </c:cat>
          <c:val>
            <c:numRef>
              <c:f>'GDOC-IND-003'!$J$36:$J$38</c:f>
              <c:numCache>
                <c:formatCode>0.0%</c:formatCode>
                <c:ptCount val="3"/>
                <c:pt idx="0">
                  <c:v>1.567398119122257E-3</c:v>
                </c:pt>
                <c:pt idx="1">
                  <c:v>1.2701638511367967E-2</c:v>
                </c:pt>
                <c:pt idx="2" formatCode="0.00">
                  <c:v>0.72745728303163593</c:v>
                </c:pt>
              </c:numCache>
            </c:numRef>
          </c:val>
          <c:extLst>
            <c:ext xmlns:c16="http://schemas.microsoft.com/office/drawing/2014/chart" uri="{C3380CC4-5D6E-409C-BE32-E72D297353CC}">
              <c16:uniqueId val="{00000002-25B2-4BF9-A1ED-44C2BFF0A96F}"/>
            </c:ext>
          </c:extLst>
        </c:ser>
        <c:dLbls>
          <c:showLegendKey val="0"/>
          <c:showVal val="0"/>
          <c:showCatName val="0"/>
          <c:showSerName val="0"/>
          <c:showPercent val="0"/>
          <c:showBubbleSize val="0"/>
        </c:dLbls>
        <c:gapWidth val="219"/>
        <c:overlap val="-27"/>
        <c:axId val="1230511727"/>
        <c:axId val="1230512559"/>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'GDOC-IND-003'!$C$36:$C$38</c15:sqref>
                        </c15:formulaRef>
                      </c:ext>
                    </c:extLst>
                    <c:strCache>
                      <c:ptCount val="3"/>
                      <c:pt idx="0">
                        <c:v>Segundo trimestre</c:v>
                      </c:pt>
                      <c:pt idx="1">
                        <c:v>Tercer trimestre </c:v>
                      </c:pt>
                      <c:pt idx="2">
                        <c:v>Cuarto trimestre</c:v>
                      </c:pt>
                    </c:strCache>
                  </c:strRef>
                </c:cat>
                <c:val>
                  <c:numRef>
                    <c:extLst>
                      <c:ext uri="{02D57815-91ED-43cb-92C2-25804820EDAC}">
                        <c15:formulaRef>
                          <c15:sqref>'GDOC-IND-003'!$D$36:$D$38</c15:sqref>
                        </c15:formulaRef>
                      </c:ext>
                    </c:extLst>
                    <c:numCache>
                      <c:formatCode>General</c:formatCode>
                      <c:ptCount val="3"/>
                    </c:numCache>
                  </c:numRef>
                </c:val>
                <c:extLst>
                  <c:ext xmlns:c16="http://schemas.microsoft.com/office/drawing/2014/chart" uri="{C3380CC4-5D6E-409C-BE32-E72D297353CC}">
                    <c16:uniqueId val="{00000003-25B2-4BF9-A1ED-44C2BFF0A96F}"/>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'GDOC-IND-003'!$C$36:$C$38</c15:sqref>
                        </c15:formulaRef>
                      </c:ext>
                    </c:extLst>
                    <c:strCache>
                      <c:ptCount val="3"/>
                      <c:pt idx="0">
                        <c:v>Segundo trimestre</c:v>
                      </c:pt>
                      <c:pt idx="1">
                        <c:v>Tercer trimestre </c:v>
                      </c:pt>
                      <c:pt idx="2">
                        <c:v>Cuarto trimestre</c:v>
                      </c:pt>
                    </c:strCache>
                  </c:strRef>
                </c:cat>
                <c:val>
                  <c:numRef>
                    <c:extLst xmlns:c15="http://schemas.microsoft.com/office/drawing/2012/chart">
                      <c:ext xmlns:c15="http://schemas.microsoft.com/office/drawing/2012/chart" uri="{02D57815-91ED-43cb-92C2-25804820EDAC}">
                        <c15:formulaRef>
                          <c15:sqref>'GDOC-IND-003'!$E$36:$E$38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25B2-4BF9-A1ED-44C2BFF0A96F}"/>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'GDOC-IND-003'!$C$36:$C$38</c15:sqref>
                        </c15:formulaRef>
                      </c:ext>
                    </c:extLst>
                    <c:strCache>
                      <c:ptCount val="3"/>
                      <c:pt idx="0">
                        <c:v>Segundo trimestre</c:v>
                      </c:pt>
                      <c:pt idx="1">
                        <c:v>Tercer trimestre </c:v>
                      </c:pt>
                      <c:pt idx="2">
                        <c:v>Cuarto trimestre</c:v>
                      </c:pt>
                    </c:strCache>
                  </c:strRef>
                </c:cat>
                <c:val>
                  <c:numRef>
                    <c:extLst xmlns:c15="http://schemas.microsoft.com/office/drawing/2012/chart">
                      <c:ext xmlns:c15="http://schemas.microsoft.com/office/drawing/2012/chart" uri="{02D57815-91ED-43cb-92C2-25804820EDAC}">
                        <c15:formulaRef>
                          <c15:sqref>'GDOC-IND-003'!$F$36:$F$38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25B2-4BF9-A1ED-44C2BFF0A96F}"/>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'GDOC-IND-003'!$C$36:$C$38</c15:sqref>
                        </c15:formulaRef>
                      </c:ext>
                    </c:extLst>
                    <c:strCache>
                      <c:ptCount val="3"/>
                      <c:pt idx="0">
                        <c:v>Segundo trimestre</c:v>
                      </c:pt>
                      <c:pt idx="1">
                        <c:v>Tercer trimestre </c:v>
                      </c:pt>
                      <c:pt idx="2">
                        <c:v>Cuarto trimestre</c:v>
                      </c:pt>
                    </c:strCache>
                  </c:strRef>
                </c:cat>
                <c:val>
                  <c:numRef>
                    <c:extLst xmlns:c15="http://schemas.microsoft.com/office/drawing/2012/chart">
                      <c:ext xmlns:c15="http://schemas.microsoft.com/office/drawing/2012/chart" uri="{02D57815-91ED-43cb-92C2-25804820EDAC}">
                        <c15:formulaRef>
                          <c15:sqref>'GDOC-IND-003'!$G$36:$G$38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25B2-4BF9-A1ED-44C2BFF0A96F}"/>
                  </c:ext>
                </c:extLst>
              </c15:ser>
            </c15:filteredBarSeries>
          </c:ext>
        </c:extLst>
      </c:barChart>
      <c:catAx>
        <c:axId val="1230511727"/>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30512559"/>
        <c:crosses val="autoZero"/>
        <c:auto val="1"/>
        <c:lblAlgn val="ctr"/>
        <c:lblOffset val="100"/>
        <c:noMultiLvlLbl val="0"/>
      </c:catAx>
      <c:valAx>
        <c:axId val="1230512559"/>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30511727"/>
        <c:crosses val="autoZero"/>
        <c:crossBetween val="between"/>
      </c:valAx>
      <c:spPr>
        <a:no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EJECUCIÓN  CRONOGRAMA DE TRANSFERENCIAS PRIMARIAS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'GDOC-IND-004'!$C$36:$C$39</c:f>
              <c:strCache>
                <c:ptCount val="3"/>
                <c:pt idx="0">
                  <c:v>SEGUNDO TRIMESTRE</c:v>
                </c:pt>
                <c:pt idx="1">
                  <c:v>TERCER TRIMESTRE</c:v>
                </c:pt>
                <c:pt idx="2">
                  <c:v>CUARTO TRIMESTRE</c:v>
                </c:pt>
              </c:strCache>
            </c:strRef>
          </c:cat>
          <c:val>
            <c:numRef>
              <c:f>'GDOC-IND-004'!$H$36:$H$39</c:f>
              <c:numCache>
                <c:formatCode>0</c:formatCode>
                <c:ptCount val="3"/>
                <c:pt idx="0">
                  <c:v>2</c:v>
                </c:pt>
                <c:pt idx="1">
                  <c:v>2</c:v>
                </c:pt>
                <c:pt idx="2">
                  <c:v>2</c:v>
                </c:pt>
              </c:numCache>
            </c:numRef>
          </c:val>
          <c:extLst>
            <c:ext xmlns:c16="http://schemas.microsoft.com/office/drawing/2014/chart" uri="{C3380CC4-5D6E-409C-BE32-E72D297353CC}">
              <c16:uniqueId val="{00000000-3B6E-451D-A10A-C28A05AF2E58}"/>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'GDOC-IND-004'!$C$36:$C$39</c:f>
              <c:strCache>
                <c:ptCount val="3"/>
                <c:pt idx="0">
                  <c:v>SEGUNDO TRIMESTRE</c:v>
                </c:pt>
                <c:pt idx="1">
                  <c:v>TERCER TRIMESTRE</c:v>
                </c:pt>
                <c:pt idx="2">
                  <c:v>CUARTO TRIMESTRE</c:v>
                </c:pt>
              </c:strCache>
            </c:strRef>
          </c:cat>
          <c:val>
            <c:numRef>
              <c:f>'GDOC-IND-004'!$I$36:$I$39</c:f>
              <c:numCache>
                <c:formatCode>0</c:formatCode>
                <c:ptCount val="3"/>
                <c:pt idx="0">
                  <c:v>17</c:v>
                </c:pt>
                <c:pt idx="1">
                  <c:v>17</c:v>
                </c:pt>
                <c:pt idx="2">
                  <c:v>17</c:v>
                </c:pt>
              </c:numCache>
            </c:numRef>
          </c:val>
          <c:extLst>
            <c:ext xmlns:c16="http://schemas.microsoft.com/office/drawing/2014/chart" uri="{C3380CC4-5D6E-409C-BE32-E72D297353CC}">
              <c16:uniqueId val="{00000001-3B6E-451D-A10A-C28A05AF2E58}"/>
            </c:ext>
          </c:extLst>
        </c:ser>
        <c:dLbls>
          <c:showLegendKey val="0"/>
          <c:showVal val="0"/>
          <c:showCatName val="0"/>
          <c:showSerName val="0"/>
          <c:showPercent val="0"/>
          <c:showBubbleSize val="0"/>
        </c:dLbls>
        <c:gapWidth val="219"/>
        <c:overlap val="-27"/>
        <c:axId val="1349810288"/>
        <c:axId val="1349813616"/>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'GDOC-IND-004'!$C$36:$C$39</c15:sqref>
                        </c15:formulaRef>
                      </c:ext>
                    </c:extLst>
                    <c:strCache>
                      <c:ptCount val="3"/>
                      <c:pt idx="0">
                        <c:v>SEGUNDO TRIMESTRE</c:v>
                      </c:pt>
                      <c:pt idx="1">
                        <c:v>TERCER TRIMESTRE</c:v>
                      </c:pt>
                      <c:pt idx="2">
                        <c:v>CUARTO TRIMESTRE</c:v>
                      </c:pt>
                    </c:strCache>
                  </c:strRef>
                </c:cat>
                <c:val>
                  <c:numRef>
                    <c:extLst>
                      <c:ext uri="{02D57815-91ED-43cb-92C2-25804820EDAC}">
                        <c15:formulaRef>
                          <c15:sqref>'GDOC-IND-004'!$D$36:$D$39</c15:sqref>
                        </c15:formulaRef>
                      </c:ext>
                    </c:extLst>
                    <c:numCache>
                      <c:formatCode>General</c:formatCode>
                      <c:ptCount val="3"/>
                    </c:numCache>
                  </c:numRef>
                </c:val>
                <c:extLst>
                  <c:ext xmlns:c16="http://schemas.microsoft.com/office/drawing/2014/chart" uri="{C3380CC4-5D6E-409C-BE32-E72D297353CC}">
                    <c16:uniqueId val="{00000003-3B6E-451D-A10A-C28A05AF2E58}"/>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'GDOC-IND-004'!$C$36:$C$39</c15:sqref>
                        </c15:formulaRef>
                      </c:ext>
                    </c:extLst>
                    <c:strCache>
                      <c:ptCount val="3"/>
                      <c:pt idx="0">
                        <c:v>SEGUNDO TRIMESTRE</c:v>
                      </c:pt>
                      <c:pt idx="1">
                        <c:v>TERCER TRIMESTRE</c:v>
                      </c:pt>
                      <c:pt idx="2">
                        <c:v>CUARTO TRIMESTRE</c:v>
                      </c:pt>
                    </c:strCache>
                  </c:strRef>
                </c:cat>
                <c:val>
                  <c:numRef>
                    <c:extLst xmlns:c15="http://schemas.microsoft.com/office/drawing/2012/chart">
                      <c:ext xmlns:c15="http://schemas.microsoft.com/office/drawing/2012/chart" uri="{02D57815-91ED-43cb-92C2-25804820EDAC}">
                        <c15:formulaRef>
                          <c15:sqref>'GDOC-IND-004'!$E$36:$E$39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3B6E-451D-A10A-C28A05AF2E58}"/>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'GDOC-IND-004'!$C$36:$C$39</c15:sqref>
                        </c15:formulaRef>
                      </c:ext>
                    </c:extLst>
                    <c:strCache>
                      <c:ptCount val="3"/>
                      <c:pt idx="0">
                        <c:v>SEGUNDO TRIMESTRE</c:v>
                      </c:pt>
                      <c:pt idx="1">
                        <c:v>TERCER TRIMESTRE</c:v>
                      </c:pt>
                      <c:pt idx="2">
                        <c:v>CUARTO TRIMESTRE</c:v>
                      </c:pt>
                    </c:strCache>
                  </c:strRef>
                </c:cat>
                <c:val>
                  <c:numRef>
                    <c:extLst xmlns:c15="http://schemas.microsoft.com/office/drawing/2012/chart">
                      <c:ext xmlns:c15="http://schemas.microsoft.com/office/drawing/2012/chart" uri="{02D57815-91ED-43cb-92C2-25804820EDAC}">
                        <c15:formulaRef>
                          <c15:sqref>'GDOC-IND-004'!$F$36:$F$39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3B6E-451D-A10A-C28A05AF2E58}"/>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'GDOC-IND-004'!$C$36:$C$39</c15:sqref>
                        </c15:formulaRef>
                      </c:ext>
                    </c:extLst>
                    <c:strCache>
                      <c:ptCount val="3"/>
                      <c:pt idx="0">
                        <c:v>SEGUNDO TRIMESTRE</c:v>
                      </c:pt>
                      <c:pt idx="1">
                        <c:v>TERCER TRIMESTRE</c:v>
                      </c:pt>
                      <c:pt idx="2">
                        <c:v>CUARTO TRIMESTRE</c:v>
                      </c:pt>
                    </c:strCache>
                  </c:strRef>
                </c:cat>
                <c:val>
                  <c:numRef>
                    <c:extLst xmlns:c15="http://schemas.microsoft.com/office/drawing/2012/chart">
                      <c:ext xmlns:c15="http://schemas.microsoft.com/office/drawing/2012/chart" uri="{02D57815-91ED-43cb-92C2-25804820EDAC}">
                        <c15:formulaRef>
                          <c15:sqref>'GDOC-IND-004'!$G$36:$G$39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3B6E-451D-A10A-C28A05AF2E58}"/>
                  </c:ext>
                </c:extLst>
              </c15:ser>
            </c15:filteredBarSeries>
          </c:ext>
        </c:extLst>
      </c:barChart>
      <c:lineChart>
        <c:grouping val="standard"/>
        <c:varyColors val="0"/>
        <c:ser>
          <c:idx val="6"/>
          <c:order val="6"/>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stdErr"/>
            <c:noEndCap val="0"/>
            <c:spPr>
              <a:noFill/>
              <a:ln w="9525" cap="flat" cmpd="sng" algn="ctr">
                <a:solidFill>
                  <a:schemeClr val="tx1">
                    <a:lumMod val="65000"/>
                    <a:lumOff val="35000"/>
                  </a:schemeClr>
                </a:solidFill>
                <a:round/>
              </a:ln>
              <a:effectLst/>
            </c:spPr>
          </c:errBars>
          <c:cat>
            <c:strRef>
              <c:f>'GDOC-IND-004'!$C$36:$C$39</c:f>
              <c:strCache>
                <c:ptCount val="3"/>
                <c:pt idx="0">
                  <c:v>SEGUNDO TRIMESTRE</c:v>
                </c:pt>
                <c:pt idx="1">
                  <c:v>TERCER TRIMESTRE</c:v>
                </c:pt>
                <c:pt idx="2">
                  <c:v>CUARTO TRIMESTRE</c:v>
                </c:pt>
              </c:strCache>
            </c:strRef>
          </c:cat>
          <c:val>
            <c:numRef>
              <c:f>'GDOC-IND-004'!$J$36:$J$39</c:f>
              <c:numCache>
                <c:formatCode>0%</c:formatCode>
                <c:ptCount val="3"/>
                <c:pt idx="0">
                  <c:v>0.11764705882352941</c:v>
                </c:pt>
                <c:pt idx="1">
                  <c:v>0.11764705882352941</c:v>
                </c:pt>
                <c:pt idx="2">
                  <c:v>0.11764705882352941</c:v>
                </c:pt>
              </c:numCache>
            </c:numRef>
          </c:val>
          <c:smooth val="0"/>
          <c:extLst>
            <c:ext xmlns:c16="http://schemas.microsoft.com/office/drawing/2014/chart" uri="{C3380CC4-5D6E-409C-BE32-E72D297353CC}">
              <c16:uniqueId val="{00000002-3B6E-451D-A10A-C28A05AF2E58}"/>
            </c:ext>
          </c:extLst>
        </c:ser>
        <c:dLbls>
          <c:showLegendKey val="0"/>
          <c:showVal val="0"/>
          <c:showCatName val="0"/>
          <c:showSerName val="0"/>
          <c:showPercent val="0"/>
          <c:showBubbleSize val="0"/>
        </c:dLbls>
        <c:marker val="1"/>
        <c:smooth val="0"/>
        <c:axId val="1349808208"/>
        <c:axId val="1349806960"/>
      </c:lineChart>
      <c:catAx>
        <c:axId val="134981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9813616"/>
        <c:crosses val="autoZero"/>
        <c:auto val="1"/>
        <c:lblAlgn val="ctr"/>
        <c:lblOffset val="100"/>
        <c:noMultiLvlLbl val="0"/>
      </c:catAx>
      <c:valAx>
        <c:axId val="1349813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9810288"/>
        <c:crosses val="autoZero"/>
        <c:crossBetween val="between"/>
      </c:valAx>
      <c:valAx>
        <c:axId val="1349806960"/>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9808208"/>
        <c:crosses val="max"/>
        <c:crossBetween val="between"/>
      </c:valAx>
      <c:catAx>
        <c:axId val="1349808208"/>
        <c:scaling>
          <c:orientation val="minMax"/>
        </c:scaling>
        <c:delete val="1"/>
        <c:axPos val="b"/>
        <c:numFmt formatCode="General" sourceLinked="1"/>
        <c:majorTickMark val="none"/>
        <c:minorTickMark val="none"/>
        <c:tickLblPos val="nextTo"/>
        <c:crossAx val="13498069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Sentencias</a:t>
            </a:r>
            <a:r>
              <a:rPr lang="es-CO" baseline="0"/>
              <a:t> a Favor de la Entidad</a:t>
            </a:r>
            <a:endParaRPr lang="es-CO"/>
          </a:p>
        </c:rich>
      </c:tx>
      <c:layout>
        <c:manualLayout>
          <c:xMode val="edge"/>
          <c:yMode val="edge"/>
          <c:x val="0.3596804461942257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233814523184596E-2"/>
          <c:y val="0.15731517935258094"/>
          <c:w val="0.90287729658792648"/>
          <c:h val="0.5550069262175561"/>
        </c:manualLayout>
      </c:layout>
      <c:bar3DChart>
        <c:barDir val="col"/>
        <c:grouping val="percentStacked"/>
        <c:varyColors val="0"/>
        <c:ser>
          <c:idx val="0"/>
          <c:order val="0"/>
          <c:spPr>
            <a:solidFill>
              <a:schemeClr val="accent1"/>
            </a:solidFill>
            <a:ln>
              <a:noFill/>
            </a:ln>
            <a:effectLst/>
            <a:sp3d/>
          </c:spPr>
          <c:invertIfNegative val="0"/>
          <c:cat>
            <c:strRef>
              <c:f>'[9]GJUR-IND-001V1'!$H$32:$J$32</c:f>
              <c:strCache>
                <c:ptCount val="3"/>
                <c:pt idx="0">
                  <c:v>total sentencia favorables del periodo </c:v>
                </c:pt>
                <c:pt idx="1">
                  <c:v>Total sentecias del periodo</c:v>
                </c:pt>
                <c:pt idx="2">
                  <c:v>FAVORABILIDAD</c:v>
                </c:pt>
              </c:strCache>
            </c:strRef>
          </c:cat>
          <c:val>
            <c:numRef>
              <c:f>'[9]GJUR-IND-001V1'!$H$33:$J$33</c:f>
              <c:numCache>
                <c:formatCode>General</c:formatCode>
                <c:ptCount val="3"/>
                <c:pt idx="0">
                  <c:v>0</c:v>
                </c:pt>
                <c:pt idx="1">
                  <c:v>0</c:v>
                </c:pt>
                <c:pt idx="2">
                  <c:v>0</c:v>
                </c:pt>
              </c:numCache>
            </c:numRef>
          </c:val>
          <c:extLst>
            <c:ext xmlns:c16="http://schemas.microsoft.com/office/drawing/2014/chart" uri="{C3380CC4-5D6E-409C-BE32-E72D297353CC}">
              <c16:uniqueId val="{00000000-9360-4941-A52B-379519BF23E7}"/>
            </c:ext>
          </c:extLst>
        </c:ser>
        <c:ser>
          <c:idx val="1"/>
          <c:order val="1"/>
          <c:spPr>
            <a:solidFill>
              <a:schemeClr val="accent2"/>
            </a:solidFill>
            <a:ln>
              <a:noFill/>
            </a:ln>
            <a:effectLst/>
            <a:sp3d/>
          </c:spPr>
          <c:invertIfNegative val="0"/>
          <c:cat>
            <c:strRef>
              <c:f>'[9]GJUR-IND-001V1'!$H$32:$J$32</c:f>
              <c:strCache>
                <c:ptCount val="3"/>
                <c:pt idx="0">
                  <c:v>total sentencia favorables del periodo </c:v>
                </c:pt>
                <c:pt idx="1">
                  <c:v>Total sentecias del periodo</c:v>
                </c:pt>
                <c:pt idx="2">
                  <c:v>FAVORABILIDAD</c:v>
                </c:pt>
              </c:strCache>
            </c:strRef>
          </c:cat>
          <c:val>
            <c:numRef>
              <c:f>'[9]GJUR-IND-001V1'!$H$34:$J$34</c:f>
              <c:numCache>
                <c:formatCode>General</c:formatCode>
                <c:ptCount val="3"/>
                <c:pt idx="0">
                  <c:v>3</c:v>
                </c:pt>
                <c:pt idx="1">
                  <c:v>3</c:v>
                </c:pt>
                <c:pt idx="2">
                  <c:v>1</c:v>
                </c:pt>
              </c:numCache>
            </c:numRef>
          </c:val>
          <c:extLst>
            <c:ext xmlns:c16="http://schemas.microsoft.com/office/drawing/2014/chart" uri="{C3380CC4-5D6E-409C-BE32-E72D297353CC}">
              <c16:uniqueId val="{00000001-9360-4941-A52B-379519BF23E7}"/>
            </c:ext>
          </c:extLst>
        </c:ser>
        <c:dLbls>
          <c:showLegendKey val="0"/>
          <c:showVal val="0"/>
          <c:showCatName val="0"/>
          <c:showSerName val="0"/>
          <c:showPercent val="0"/>
          <c:showBubbleSize val="0"/>
        </c:dLbls>
        <c:gapWidth val="150"/>
        <c:shape val="box"/>
        <c:axId val="-22142080"/>
        <c:axId val="-22145344"/>
        <c:axId val="0"/>
      </c:bar3DChart>
      <c:catAx>
        <c:axId val="-221420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45344"/>
        <c:crosses val="autoZero"/>
        <c:auto val="1"/>
        <c:lblAlgn val="ctr"/>
        <c:lblOffset val="100"/>
        <c:noMultiLvlLbl val="0"/>
      </c:catAx>
      <c:valAx>
        <c:axId val="-22145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4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'CODI-IND-001'!$H$35</c:f>
              <c:strCache>
                <c:ptCount val="1"/>
                <c:pt idx="0">
                  <c:v>N° de expedientes tramitados  dentro de términos legales</c:v>
                </c:pt>
              </c:strCache>
            </c:strRef>
          </c:tx>
          <c:spPr>
            <a:solidFill>
              <a:schemeClr val="accent5"/>
            </a:solidFill>
            <a:ln>
              <a:noFill/>
            </a:ln>
            <a:effectLst/>
          </c:spPr>
          <c:invertIfNegative val="0"/>
          <c:cat>
            <c:strRef>
              <c:f>'CODI-IND-001'!$C$36:$C$40</c:f>
              <c:strCache>
                <c:ptCount val="5"/>
                <c:pt idx="0">
                  <c:v>1er Trimestre </c:v>
                </c:pt>
                <c:pt idx="1">
                  <c:v>2do Trimestre </c:v>
                </c:pt>
                <c:pt idx="2">
                  <c:v>3er Trimestre </c:v>
                </c:pt>
                <c:pt idx="3">
                  <c:v>4to Trimestre </c:v>
                </c:pt>
                <c:pt idx="4">
                  <c:v>TOTAL</c:v>
                </c:pt>
              </c:strCache>
            </c:strRef>
          </c:cat>
          <c:val>
            <c:numRef>
              <c:f>'CODI-IND-001'!$H$36:$H$40</c:f>
              <c:numCache>
                <c:formatCode>0</c:formatCode>
                <c:ptCount val="5"/>
                <c:pt idx="0">
                  <c:v>69</c:v>
                </c:pt>
                <c:pt idx="1">
                  <c:v>33</c:v>
                </c:pt>
                <c:pt idx="2">
                  <c:v>51</c:v>
                </c:pt>
                <c:pt idx="3">
                  <c:v>55</c:v>
                </c:pt>
              </c:numCache>
            </c:numRef>
          </c:val>
          <c:extLst>
            <c:ext xmlns:c16="http://schemas.microsoft.com/office/drawing/2014/chart" uri="{C3380CC4-5D6E-409C-BE32-E72D297353CC}">
              <c16:uniqueId val="{00000000-ABB3-4F33-93CB-A409DD2BD0DD}"/>
            </c:ext>
          </c:extLst>
        </c:ser>
        <c:ser>
          <c:idx val="5"/>
          <c:order val="5"/>
          <c:tx>
            <c:strRef>
              <c:f>'CODI-IND-001'!$I$35</c:f>
              <c:strCache>
                <c:ptCount val="1"/>
                <c:pt idx="0">
                  <c:v>N° de expedientes tramitados en el periodo</c:v>
                </c:pt>
              </c:strCache>
            </c:strRef>
          </c:tx>
          <c:spPr>
            <a:solidFill>
              <a:schemeClr val="accent6"/>
            </a:solidFill>
            <a:ln>
              <a:noFill/>
            </a:ln>
            <a:effectLst/>
          </c:spPr>
          <c:invertIfNegative val="0"/>
          <c:cat>
            <c:strRef>
              <c:f>'CODI-IND-001'!$C$36:$C$40</c:f>
              <c:strCache>
                <c:ptCount val="5"/>
                <c:pt idx="0">
                  <c:v>1er Trimestre </c:v>
                </c:pt>
                <c:pt idx="1">
                  <c:v>2do Trimestre </c:v>
                </c:pt>
                <c:pt idx="2">
                  <c:v>3er Trimestre </c:v>
                </c:pt>
                <c:pt idx="3">
                  <c:v>4to Trimestre </c:v>
                </c:pt>
                <c:pt idx="4">
                  <c:v>TOTAL</c:v>
                </c:pt>
              </c:strCache>
            </c:strRef>
          </c:cat>
          <c:val>
            <c:numRef>
              <c:f>'CODI-IND-001'!$I$36:$I$40</c:f>
              <c:numCache>
                <c:formatCode>0</c:formatCode>
                <c:ptCount val="5"/>
                <c:pt idx="0">
                  <c:v>69</c:v>
                </c:pt>
                <c:pt idx="1">
                  <c:v>33</c:v>
                </c:pt>
                <c:pt idx="2">
                  <c:v>51</c:v>
                </c:pt>
                <c:pt idx="3">
                  <c:v>55</c:v>
                </c:pt>
              </c:numCache>
            </c:numRef>
          </c:val>
          <c:extLst>
            <c:ext xmlns:c16="http://schemas.microsoft.com/office/drawing/2014/chart" uri="{C3380CC4-5D6E-409C-BE32-E72D297353CC}">
              <c16:uniqueId val="{00000001-ABB3-4F33-93CB-A409DD2BD0DD}"/>
            </c:ext>
          </c:extLst>
        </c:ser>
        <c:ser>
          <c:idx val="6"/>
          <c:order val="6"/>
          <c:tx>
            <c:strRef>
              <c:f>'CODI-IND-001'!$J$35</c:f>
              <c:strCache>
                <c:ptCount val="1"/>
                <c:pt idx="0">
                  <c:v>RESULTADO</c:v>
                </c:pt>
              </c:strCache>
            </c:strRef>
          </c:tx>
          <c:spPr>
            <a:solidFill>
              <a:schemeClr val="accent1">
                <a:lumMod val="60000"/>
              </a:schemeClr>
            </a:solidFill>
            <a:ln>
              <a:noFill/>
            </a:ln>
            <a:effectLst/>
          </c:spPr>
          <c:invertIfNegative val="0"/>
          <c:cat>
            <c:strRef>
              <c:f>'CODI-IND-001'!$C$36:$C$40</c:f>
              <c:strCache>
                <c:ptCount val="5"/>
                <c:pt idx="0">
                  <c:v>1er Trimestre </c:v>
                </c:pt>
                <c:pt idx="1">
                  <c:v>2do Trimestre </c:v>
                </c:pt>
                <c:pt idx="2">
                  <c:v>3er Trimestre </c:v>
                </c:pt>
                <c:pt idx="3">
                  <c:v>4to Trimestre </c:v>
                </c:pt>
                <c:pt idx="4">
                  <c:v>TOTAL</c:v>
                </c:pt>
              </c:strCache>
            </c:strRef>
          </c:cat>
          <c:val>
            <c:numRef>
              <c:f>'CODI-IND-001'!$J$36:$J$40</c:f>
              <c:numCache>
                <c:formatCode>0%</c:formatCode>
                <c:ptCount val="5"/>
                <c:pt idx="0">
                  <c:v>1</c:v>
                </c:pt>
                <c:pt idx="1">
                  <c:v>1</c:v>
                </c:pt>
                <c:pt idx="2">
                  <c:v>1</c:v>
                </c:pt>
                <c:pt idx="3">
                  <c:v>1</c:v>
                </c:pt>
              </c:numCache>
            </c:numRef>
          </c:val>
          <c:extLst>
            <c:ext xmlns:c16="http://schemas.microsoft.com/office/drawing/2014/chart" uri="{C3380CC4-5D6E-409C-BE32-E72D297353CC}">
              <c16:uniqueId val="{00000002-ABB3-4F33-93CB-A409DD2BD0DD}"/>
            </c:ext>
          </c:extLst>
        </c:ser>
        <c:dLbls>
          <c:showLegendKey val="0"/>
          <c:showVal val="0"/>
          <c:showCatName val="0"/>
          <c:showSerName val="0"/>
          <c:showPercent val="0"/>
          <c:showBubbleSize val="0"/>
        </c:dLbls>
        <c:gapWidth val="219"/>
        <c:overlap val="-27"/>
        <c:axId val="212729040"/>
        <c:axId val="212728648"/>
        <c:extLst>
          <c:ext xmlns:c15="http://schemas.microsoft.com/office/drawing/2012/chart" uri="{02D57815-91ED-43cb-92C2-25804820EDAC}">
            <c15:filteredBarSeries>
              <c15:ser>
                <c:idx val="0"/>
                <c:order val="0"/>
                <c:tx>
                  <c:strRef>
                    <c:extLst>
                      <c:ext uri="{02D57815-91ED-43cb-92C2-25804820EDAC}">
                        <c15:formulaRef>
                          <c15:sqref>'CODI-IND-001'!$D$35</c15:sqref>
                        </c15:formulaRef>
                      </c:ext>
                    </c:extLst>
                    <c:strCache>
                      <c:ptCount val="1"/>
                    </c:strCache>
                  </c:strRef>
                </c:tx>
                <c:spPr>
                  <a:solidFill>
                    <a:schemeClr val="accent1"/>
                  </a:solidFill>
                  <a:ln>
                    <a:noFill/>
                  </a:ln>
                  <a:effectLst/>
                </c:spPr>
                <c:invertIfNegative val="0"/>
                <c:cat>
                  <c:strRef>
                    <c:extLst>
                      <c:ext uri="{02D57815-91ED-43cb-92C2-25804820EDAC}">
                        <c15:formulaRef>
                          <c15:sqref>'CODI-IND-001'!$C$36:$C$40</c15:sqref>
                        </c15:formulaRef>
                      </c:ext>
                    </c:extLst>
                    <c:strCache>
                      <c:ptCount val="5"/>
                      <c:pt idx="0">
                        <c:v>1er Trimestre </c:v>
                      </c:pt>
                      <c:pt idx="1">
                        <c:v>2do Trimestre </c:v>
                      </c:pt>
                      <c:pt idx="2">
                        <c:v>3er Trimestre </c:v>
                      </c:pt>
                      <c:pt idx="3">
                        <c:v>4to Trimestre </c:v>
                      </c:pt>
                      <c:pt idx="4">
                        <c:v>TOTAL</c:v>
                      </c:pt>
                    </c:strCache>
                  </c:strRef>
                </c:cat>
                <c:val>
                  <c:numRef>
                    <c:extLst>
                      <c:ext uri="{02D57815-91ED-43cb-92C2-25804820EDAC}">
                        <c15:formulaRef>
                          <c15:sqref>'CODI-IND-001'!$D$36:$D$40</c15:sqref>
                        </c15:formulaRef>
                      </c:ext>
                    </c:extLst>
                    <c:numCache>
                      <c:formatCode>General</c:formatCode>
                      <c:ptCount val="5"/>
                    </c:numCache>
                  </c:numRef>
                </c:val>
                <c:extLst>
                  <c:ext xmlns:c16="http://schemas.microsoft.com/office/drawing/2014/chart" uri="{C3380CC4-5D6E-409C-BE32-E72D297353CC}">
                    <c16:uniqueId val="{00000003-ABB3-4F33-93CB-A409DD2BD0D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'CODI-IND-001'!$E$35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'CODI-IND-001'!$C$36:$C$40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'CODI-IND-001'!$E$36:$E$40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ABB3-4F33-93CB-A409DD2BD0D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'CODI-IND-001'!$F$35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'CODI-IND-001'!$C$36:$C$40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'CODI-IND-001'!$F$36:$F$40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ABB3-4F33-93CB-A409DD2BD0D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'CODI-IND-001'!$G$35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'CODI-IND-001'!$C$36:$C$40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'CODI-IND-001'!$G$36:$G$40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ABB3-4F33-93CB-A409DD2BD0DD}"/>
                  </c:ext>
                </c:extLst>
              </c15:ser>
            </c15:filteredBarSeries>
          </c:ext>
        </c:extLst>
      </c:barChart>
      <c:catAx>
        <c:axId val="21272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8648"/>
        <c:crosses val="autoZero"/>
        <c:auto val="1"/>
        <c:lblAlgn val="ctr"/>
        <c:lblOffset val="100"/>
        <c:noMultiLvlLbl val="0"/>
      </c:catAx>
      <c:valAx>
        <c:axId val="212728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Cubrimiento del Plan de acción de responsabilidad social</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APIC -IND-005'!$J$37:$J$40</c:f>
              <c:numCache>
                <c:formatCode>0%</c:formatCode>
                <c:ptCount val="4"/>
                <c:pt idx="0">
                  <c:v>1</c:v>
                </c:pt>
                <c:pt idx="1">
                  <c:v>1</c:v>
                </c:pt>
                <c:pt idx="2">
                  <c:v>1</c:v>
                </c:pt>
                <c:pt idx="3">
                  <c:v>0.14285714285714285</c:v>
                </c:pt>
              </c:numCache>
            </c:numRef>
          </c:val>
          <c:extLst xmlns:c15="http://schemas.microsoft.com/office/drawing/2012/chart">
            <c:ext xmlns:c16="http://schemas.microsoft.com/office/drawing/2014/chart" uri="{C3380CC4-5D6E-409C-BE32-E72D297353CC}">
              <c16:uniqueId val="{00000000-7DB4-4EC5-B0EE-7EC5570B5D00}"/>
            </c:ext>
          </c:extLst>
        </c:ser>
        <c:dLbls>
          <c:showLegendKey val="0"/>
          <c:showVal val="0"/>
          <c:showCatName val="0"/>
          <c:showSerName val="0"/>
          <c:showPercent val="0"/>
          <c:showBubbleSize val="0"/>
        </c:dLbls>
        <c:gapWidth val="219"/>
        <c:axId val="-920828544"/>
        <c:axId val="-920827456"/>
        <c:extLst/>
      </c:barChart>
      <c:catAx>
        <c:axId val="-92082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0827456"/>
        <c:crosses val="autoZero"/>
        <c:auto val="1"/>
        <c:lblAlgn val="ctr"/>
        <c:lblOffset val="100"/>
        <c:noMultiLvlLbl val="0"/>
      </c:catAx>
      <c:valAx>
        <c:axId val="-92082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0828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PAA POR TRIMESTRE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4"/>
          <c:order val="4"/>
          <c:tx>
            <c:strRef>
              <c:f>'CEM-IND-001'!$H$35</c:f>
              <c:strCache>
                <c:ptCount val="1"/>
                <c:pt idx="0">
                  <c:v>(# actividades del plan anual de auditorías ejecutadas en el trimestre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'CEM-IND-001'!$C$36:$G$39</c:f>
              <c:strCache>
                <c:ptCount val="4"/>
                <c:pt idx="0">
                  <c:v>Trimestre 1</c:v>
                </c:pt>
                <c:pt idx="1">
                  <c:v>Trimestre 2</c:v>
                </c:pt>
                <c:pt idx="2">
                  <c:v>Trimestre 3</c:v>
                </c:pt>
                <c:pt idx="3">
                  <c:v>Trimestre 4</c:v>
                </c:pt>
              </c:strCache>
            </c:strRef>
          </c:cat>
          <c:val>
            <c:numRef>
              <c:f>'CEM-IND-001'!$H$36:$H$39</c:f>
              <c:numCache>
                <c:formatCode>0</c:formatCode>
                <c:ptCount val="4"/>
                <c:pt idx="0">
                  <c:v>27.837</c:v>
                </c:pt>
                <c:pt idx="1">
                  <c:v>32.966000000000001</c:v>
                </c:pt>
                <c:pt idx="2">
                  <c:v>34.049999999999997</c:v>
                </c:pt>
                <c:pt idx="3">
                  <c:v>47.11</c:v>
                </c:pt>
              </c:numCache>
            </c:numRef>
          </c:val>
          <c:extLst>
            <c:ext xmlns:c16="http://schemas.microsoft.com/office/drawing/2014/chart" uri="{C3380CC4-5D6E-409C-BE32-E72D297353CC}">
              <c16:uniqueId val="{00000000-5B05-4FA1-A084-2C534F388DFB}"/>
            </c:ext>
          </c:extLst>
        </c:ser>
        <c:ser>
          <c:idx val="5"/>
          <c:order val="5"/>
          <c:tx>
            <c:strRef>
              <c:f>'CEM-IND-001'!$I$35</c:f>
              <c:strCache>
                <c:ptCount val="1"/>
                <c:pt idx="0">
                  <c:v># actividades del plan anual de auditorías programadas en el trimestre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'CEM-IND-001'!$C$36:$G$39</c:f>
              <c:strCache>
                <c:ptCount val="4"/>
                <c:pt idx="0">
                  <c:v>Trimestre 1</c:v>
                </c:pt>
                <c:pt idx="1">
                  <c:v>Trimestre 2</c:v>
                </c:pt>
                <c:pt idx="2">
                  <c:v>Trimestre 3</c:v>
                </c:pt>
                <c:pt idx="3">
                  <c:v>Trimestre 4</c:v>
                </c:pt>
              </c:strCache>
            </c:strRef>
          </c:cat>
          <c:val>
            <c:numRef>
              <c:f>'CEM-IND-001'!$I$36:$I$39</c:f>
              <c:numCache>
                <c:formatCode>0</c:formatCode>
                <c:ptCount val="4"/>
                <c:pt idx="0">
                  <c:v>34</c:v>
                </c:pt>
                <c:pt idx="1">
                  <c:v>36</c:v>
                </c:pt>
                <c:pt idx="2">
                  <c:v>39</c:v>
                </c:pt>
                <c:pt idx="3">
                  <c:v>50</c:v>
                </c:pt>
              </c:numCache>
            </c:numRef>
          </c:val>
          <c:extLst>
            <c:ext xmlns:c16="http://schemas.microsoft.com/office/drawing/2014/chart" uri="{C3380CC4-5D6E-409C-BE32-E72D297353CC}">
              <c16:uniqueId val="{00000001-5B05-4FA1-A084-2C534F388DFB}"/>
            </c:ext>
          </c:extLst>
        </c:ser>
        <c:dLbls>
          <c:showLegendKey val="0"/>
          <c:showVal val="0"/>
          <c:showCatName val="0"/>
          <c:showSerName val="0"/>
          <c:showPercent val="0"/>
          <c:showBubbleSize val="0"/>
        </c:dLbls>
        <c:gapWidth val="182"/>
        <c:axId val="1546888079"/>
        <c:axId val="1662358975"/>
        <c:extLst>
          <c:ext xmlns:c15="http://schemas.microsoft.com/office/drawing/2012/chart" uri="{02D57815-91ED-43cb-92C2-25804820EDAC}">
            <c15:filteredBarSeries>
              <c15:ser>
                <c:idx val="0"/>
                <c:order val="0"/>
                <c:tx>
                  <c:strRef>
                    <c:extLst>
                      <c:ext uri="{02D57815-91ED-43cb-92C2-25804820EDAC}">
                        <c15:formulaRef>
                          <c15:sqref>'CEM-IND-001'!$D$35</c15:sqref>
                        </c15:formulaRef>
                      </c:ext>
                    </c:extLst>
                    <c:strCache>
                      <c:ptCount val="1"/>
                    </c:strCache>
                  </c:strRef>
                </c:tx>
                <c:spPr>
                  <a:solidFill>
                    <a:schemeClr val="accent1"/>
                  </a:solidFill>
                  <a:ln>
                    <a:noFill/>
                  </a:ln>
                  <a:effectLst/>
                </c:spPr>
                <c:invertIfNegative val="0"/>
                <c:cat>
                  <c:strRef>
                    <c:extLst>
                      <c:ext uri="{02D57815-91ED-43cb-92C2-25804820EDAC}">
                        <c15:formulaRef>
                          <c15:sqref>'CEM-IND-001'!$C$36:$G$39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'CEM-IND-001'!$D$36:$D$38</c15:sqref>
                        </c15:formulaRef>
                      </c:ext>
                    </c:extLst>
                    <c:numCache>
                      <c:formatCode>General</c:formatCode>
                      <c:ptCount val="3"/>
                    </c:numCache>
                  </c:numRef>
                </c:val>
                <c:extLst>
                  <c:ext xmlns:c16="http://schemas.microsoft.com/office/drawing/2014/chart" uri="{C3380CC4-5D6E-409C-BE32-E72D297353CC}">
                    <c16:uniqueId val="{00000002-5B05-4FA1-A084-2C534F388DF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'CEM-IND-001'!$E$35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'CEM-IND-001'!$C$36:$G$39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'CEM-IND-001'!$E$36:$E$38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3-5B05-4FA1-A084-2C534F388DF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'CEM-IND-001'!$F$35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'CEM-IND-001'!$C$36:$G$39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'CEM-IND-001'!$F$36:$F$38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5B05-4FA1-A084-2C534F388DF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'CEM-IND-001'!$G$35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'CEM-IND-001'!$C$36:$G$39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'CEM-IND-001'!$G$36:$G$38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5B05-4FA1-A084-2C534F388DFB}"/>
                  </c:ext>
                </c:extLst>
              </c15:ser>
            </c15:filteredBarSeries>
          </c:ext>
        </c:extLst>
      </c:barChart>
      <c:catAx>
        <c:axId val="15468880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2358975"/>
        <c:crosses val="autoZero"/>
        <c:auto val="1"/>
        <c:lblAlgn val="ctr"/>
        <c:lblOffset val="100"/>
        <c:noMultiLvlLbl val="0"/>
      </c:catAx>
      <c:valAx>
        <c:axId val="166235897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6888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593715350597276E-2"/>
          <c:y val="2.6115342763873776E-2"/>
          <c:w val="0.94858133917148157"/>
          <c:h val="0.70186275210509042"/>
        </c:manualLayout>
      </c:layout>
      <c:barChart>
        <c:barDir val="col"/>
        <c:grouping val="clustered"/>
        <c:varyColors val="0"/>
        <c:ser>
          <c:idx val="4"/>
          <c:order val="0"/>
          <c:tx>
            <c:strRef>
              <c:f>'CEM-IND-002'!$H$35</c:f>
              <c:strCache>
                <c:ptCount val="1"/>
                <c:pt idx="0">
                  <c:v>Controles evaluados  de  Riesgos Altos, Extremos y de Corrupción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'CEM-IND-002'!$C$36:$G$38</c:f>
              <c:strCache>
                <c:ptCount val="3"/>
                <c:pt idx="0">
                  <c:v>Semestre 1 
(corte 30 junio)</c:v>
                </c:pt>
                <c:pt idx="1">
                  <c:v>Semestre 2 
(corte 31 diciembre)</c:v>
                </c:pt>
                <c:pt idx="2">
                  <c:v>TOTAL</c:v>
                </c:pt>
              </c:strCache>
            </c:strRef>
          </c:cat>
          <c:val>
            <c:numRef>
              <c:f>'CEM-IND-002'!$H$36:$H$38</c:f>
              <c:numCache>
                <c:formatCode>0</c:formatCode>
                <c:ptCount val="3"/>
                <c:pt idx="0">
                  <c:v>100</c:v>
                </c:pt>
                <c:pt idx="1">
                  <c:v>97</c:v>
                </c:pt>
              </c:numCache>
            </c:numRef>
          </c:val>
          <c:extLst>
            <c:ext xmlns:c16="http://schemas.microsoft.com/office/drawing/2014/chart" uri="{C3380CC4-5D6E-409C-BE32-E72D297353CC}">
              <c16:uniqueId val="{00000000-FF7D-4F90-B955-A75900CF127D}"/>
            </c:ext>
          </c:extLst>
        </c:ser>
        <c:ser>
          <c:idx val="5"/>
          <c:order val="1"/>
          <c:tx>
            <c:strRef>
              <c:f>'CEM-IND-002'!$I$35</c:f>
              <c:strCache>
                <c:ptCount val="1"/>
                <c:pt idx="0">
                  <c:v>Total Controles de Riesgos Altos, Extremos y de Corrupción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'CEM-IND-002'!$C$36:$G$38</c:f>
              <c:strCache>
                <c:ptCount val="3"/>
                <c:pt idx="0">
                  <c:v>Semestre 1 
(corte 30 junio)</c:v>
                </c:pt>
                <c:pt idx="1">
                  <c:v>Semestre 2 
(corte 31 diciembre)</c:v>
                </c:pt>
                <c:pt idx="2">
                  <c:v>TOTAL</c:v>
                </c:pt>
              </c:strCache>
            </c:strRef>
          </c:cat>
          <c:val>
            <c:numRef>
              <c:f>'CEM-IND-002'!$I$36:$I$38</c:f>
              <c:numCache>
                <c:formatCode>0</c:formatCode>
                <c:ptCount val="3"/>
                <c:pt idx="0">
                  <c:v>100</c:v>
                </c:pt>
                <c:pt idx="1">
                  <c:v>97</c:v>
                </c:pt>
              </c:numCache>
            </c:numRef>
          </c:val>
          <c:extLst>
            <c:ext xmlns:c16="http://schemas.microsoft.com/office/drawing/2014/chart" uri="{C3380CC4-5D6E-409C-BE32-E72D297353CC}">
              <c16:uniqueId val="{00000001-FF7D-4F90-B955-A75900CF127D}"/>
            </c:ext>
          </c:extLst>
        </c:ser>
        <c:ser>
          <c:idx val="6"/>
          <c:order val="2"/>
          <c:tx>
            <c:strRef>
              <c:f>'CEM-IND-002'!$J$35</c:f>
              <c:strCache>
                <c:ptCount val="1"/>
                <c:pt idx="0">
                  <c:v>% Ejecución </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'CEM-IND-002'!$C$36:$G$38</c:f>
              <c:strCache>
                <c:ptCount val="3"/>
                <c:pt idx="0">
                  <c:v>Semestre 1 
(corte 30 junio)</c:v>
                </c:pt>
                <c:pt idx="1">
                  <c:v>Semestre 2 
(corte 31 diciembre)</c:v>
                </c:pt>
                <c:pt idx="2">
                  <c:v>TOTAL</c:v>
                </c:pt>
              </c:strCache>
            </c:strRef>
          </c:cat>
          <c:val>
            <c:numRef>
              <c:f>'CEM-IND-002'!$J$36:$J$38</c:f>
              <c:numCache>
                <c:formatCode>0%</c:formatCode>
                <c:ptCount val="3"/>
                <c:pt idx="0">
                  <c:v>1</c:v>
                </c:pt>
                <c:pt idx="1">
                  <c:v>1</c:v>
                </c:pt>
              </c:numCache>
            </c:numRef>
          </c:val>
          <c:extLst>
            <c:ext xmlns:c16="http://schemas.microsoft.com/office/drawing/2014/chart" uri="{C3380CC4-5D6E-409C-BE32-E72D297353CC}">
              <c16:uniqueId val="{00000002-FF7D-4F90-B955-A75900CF127D}"/>
            </c:ext>
          </c:extLst>
        </c:ser>
        <c:dLbls>
          <c:dLblPos val="outEnd"/>
          <c:showLegendKey val="0"/>
          <c:showVal val="1"/>
          <c:showCatName val="0"/>
          <c:showSerName val="0"/>
          <c:showPercent val="0"/>
          <c:showBubbleSize val="0"/>
        </c:dLbls>
        <c:gapWidth val="219"/>
        <c:overlap val="-27"/>
        <c:axId val="-1396327552"/>
        <c:axId val="-1396329184"/>
      </c:barChart>
      <c:catAx>
        <c:axId val="-1396327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6329184"/>
        <c:crosses val="autoZero"/>
        <c:auto val="1"/>
        <c:lblAlgn val="ctr"/>
        <c:lblOffset val="100"/>
        <c:noMultiLvlLbl val="0"/>
      </c:catAx>
      <c:valAx>
        <c:axId val="-1396329184"/>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63275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17166875879646E-2"/>
          <c:y val="0.23109034267912773"/>
          <c:w val="0.93242679447677734"/>
          <c:h val="0.34486962494174206"/>
        </c:manualLayout>
      </c:layout>
      <c:barChart>
        <c:barDir val="col"/>
        <c:grouping val="clustered"/>
        <c:varyColors val="0"/>
        <c:ser>
          <c:idx val="0"/>
          <c:order val="0"/>
          <c:tx>
            <c:strRef>
              <c:f>'CEM-IND-003'!$AG$2</c:f>
              <c:strCache>
                <c:ptCount val="1"/>
                <c:pt idx="0">
                  <c:v>Acciones Correctivas Cerradas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'CEM-IND-003'!$AF$3:$AF$6</c:f>
              <c:strCache>
                <c:ptCount val="4"/>
                <c:pt idx="1">
                  <c:v>Cuatrimestre 1 
(corte 30 abril)</c:v>
                </c:pt>
                <c:pt idx="2">
                  <c:v>Cuatrimestre 2
 (corte 31 agosto)</c:v>
                </c:pt>
                <c:pt idx="3">
                  <c:v>Cuatrimestre 3 
(corte 31 diciembre)</c:v>
                </c:pt>
              </c:strCache>
            </c:strRef>
          </c:cat>
          <c:val>
            <c:numRef>
              <c:f>'CEM-IND-003'!$AG$3:$AG$6</c:f>
              <c:numCache>
                <c:formatCode>0</c:formatCode>
                <c:ptCount val="4"/>
                <c:pt idx="1">
                  <c:v>17</c:v>
                </c:pt>
                <c:pt idx="2">
                  <c:v>19</c:v>
                </c:pt>
                <c:pt idx="3">
                  <c:v>86</c:v>
                </c:pt>
              </c:numCache>
            </c:numRef>
          </c:val>
          <c:extLst>
            <c:ext xmlns:c16="http://schemas.microsoft.com/office/drawing/2014/chart" uri="{C3380CC4-5D6E-409C-BE32-E72D297353CC}">
              <c16:uniqueId val="{00000000-B920-4003-A31C-2B80A43AC939}"/>
            </c:ext>
          </c:extLst>
        </c:ser>
        <c:ser>
          <c:idx val="1"/>
          <c:order val="1"/>
          <c:tx>
            <c:strRef>
              <c:f>'CEM-IND-003'!$AH$2</c:f>
              <c:strCache>
                <c:ptCount val="1"/>
                <c:pt idx="0">
                  <c:v>Acciones Correctivas Programadas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'CEM-IND-003'!$AF$3:$AF$6</c:f>
              <c:strCache>
                <c:ptCount val="4"/>
                <c:pt idx="1">
                  <c:v>Cuatrimestre 1 
(corte 30 abril)</c:v>
                </c:pt>
                <c:pt idx="2">
                  <c:v>Cuatrimestre 2
 (corte 31 agosto)</c:v>
                </c:pt>
                <c:pt idx="3">
                  <c:v>Cuatrimestre 3 
(corte 31 diciembre)</c:v>
                </c:pt>
              </c:strCache>
            </c:strRef>
          </c:cat>
          <c:val>
            <c:numRef>
              <c:f>'CEM-IND-003'!$AH$3:$AH$6</c:f>
              <c:numCache>
                <c:formatCode>0</c:formatCode>
                <c:ptCount val="4"/>
                <c:pt idx="1">
                  <c:v>27</c:v>
                </c:pt>
                <c:pt idx="2">
                  <c:v>24</c:v>
                </c:pt>
                <c:pt idx="3">
                  <c:v>100</c:v>
                </c:pt>
              </c:numCache>
            </c:numRef>
          </c:val>
          <c:extLst>
            <c:ext xmlns:c16="http://schemas.microsoft.com/office/drawing/2014/chart" uri="{C3380CC4-5D6E-409C-BE32-E72D297353CC}">
              <c16:uniqueId val="{00000001-B920-4003-A31C-2B80A43AC939}"/>
            </c:ext>
          </c:extLst>
        </c:ser>
        <c:ser>
          <c:idx val="2"/>
          <c:order val="2"/>
          <c:tx>
            <c:strRef>
              <c:f>'CEM-IND-003'!$AI$2</c:f>
              <c:strCache>
                <c:ptCount val="1"/>
                <c:pt idx="0">
                  <c:v>% Ejecución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'CEM-IND-003'!$AF$3:$AF$6</c:f>
              <c:strCache>
                <c:ptCount val="4"/>
                <c:pt idx="1">
                  <c:v>Cuatrimestre 1 
(corte 30 abril)</c:v>
                </c:pt>
                <c:pt idx="2">
                  <c:v>Cuatrimestre 2
 (corte 31 agosto)</c:v>
                </c:pt>
                <c:pt idx="3">
                  <c:v>Cuatrimestre 3 
(corte 31 diciembre)</c:v>
                </c:pt>
              </c:strCache>
            </c:strRef>
          </c:cat>
          <c:val>
            <c:numRef>
              <c:f>'CEM-IND-003'!$AI$3:$AI$6</c:f>
              <c:numCache>
                <c:formatCode>0%</c:formatCode>
                <c:ptCount val="4"/>
                <c:pt idx="1">
                  <c:v>0.62962962962962965</c:v>
                </c:pt>
                <c:pt idx="2">
                  <c:v>0.79166666666666663</c:v>
                </c:pt>
                <c:pt idx="3">
                  <c:v>0.86</c:v>
                </c:pt>
              </c:numCache>
            </c:numRef>
          </c:val>
          <c:extLst>
            <c:ext xmlns:c16="http://schemas.microsoft.com/office/drawing/2014/chart" uri="{C3380CC4-5D6E-409C-BE32-E72D297353CC}">
              <c16:uniqueId val="{00000002-B920-4003-A31C-2B80A43AC939}"/>
            </c:ext>
          </c:extLst>
        </c:ser>
        <c:dLbls>
          <c:showLegendKey val="0"/>
          <c:showVal val="0"/>
          <c:showCatName val="0"/>
          <c:showSerName val="0"/>
          <c:showPercent val="0"/>
          <c:showBubbleSize val="0"/>
        </c:dLbls>
        <c:gapWidth val="219"/>
        <c:axId val="1538556527"/>
        <c:axId val="1371443951"/>
      </c:barChart>
      <c:catAx>
        <c:axId val="1538556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71443951"/>
        <c:crosses val="autoZero"/>
        <c:auto val="1"/>
        <c:lblAlgn val="ctr"/>
        <c:lblOffset val="100"/>
        <c:noMultiLvlLbl val="0"/>
      </c:catAx>
      <c:valAx>
        <c:axId val="13714439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38556527"/>
        <c:crosses val="autoZero"/>
        <c:crossBetween val="between"/>
      </c:valAx>
      <c:spPr>
        <a:noFill/>
        <a:ln>
          <a:noFill/>
        </a:ln>
        <a:effectLst/>
      </c:spPr>
    </c:plotArea>
    <c:legend>
      <c:legendPos val="b"/>
      <c:layout>
        <c:manualLayout>
          <c:xMode val="edge"/>
          <c:yMode val="edge"/>
          <c:x val="0.13147719578530945"/>
          <c:y val="0.79517060367454062"/>
          <c:w val="0.72545140553083043"/>
          <c:h val="0.112500787401574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'CEM-IND-004'!$C$36</c:f>
              <c:strCache>
                <c:ptCount val="1"/>
                <c:pt idx="0">
                  <c:v>Semestre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'CEM-IND-004'!$D$35:$J$35</c15:sqref>
                  </c15:fullRef>
                </c:ext>
              </c:extLst>
              <c:f>'CEM-IND-004'!$H$35:$J$35</c:f>
              <c:strCache>
                <c:ptCount val="3"/>
                <c:pt idx="0">
                  <c:v>Actividades ejecutadas</c:v>
                </c:pt>
                <c:pt idx="1">
                  <c:v>Actividades Programadas</c:v>
                </c:pt>
                <c:pt idx="2">
                  <c:v>RESULTADO</c:v>
                </c:pt>
              </c:strCache>
            </c:strRef>
          </c:cat>
          <c:val>
            <c:numRef>
              <c:extLst>
                <c:ext xmlns:c15="http://schemas.microsoft.com/office/drawing/2012/chart" uri="{02D57815-91ED-43cb-92C2-25804820EDAC}">
                  <c15:fullRef>
                    <c15:sqref>'CEM-IND-004'!$D$36:$J$36</c15:sqref>
                  </c15:fullRef>
                </c:ext>
              </c:extLst>
              <c:f>'CEM-IND-004'!$H$36:$J$36</c:f>
              <c:numCache>
                <c:formatCode>General</c:formatCode>
                <c:ptCount val="3"/>
                <c:pt idx="0" formatCode="0">
                  <c:v>0</c:v>
                </c:pt>
                <c:pt idx="1" formatCode="0">
                  <c:v>0</c:v>
                </c:pt>
                <c:pt idx="2" formatCode="0%">
                  <c:v>0</c:v>
                </c:pt>
              </c:numCache>
            </c:numRef>
          </c:val>
          <c:extLst>
            <c:ext xmlns:c16="http://schemas.microsoft.com/office/drawing/2014/chart" uri="{C3380CC4-5D6E-409C-BE32-E72D297353CC}">
              <c16:uniqueId val="{00000000-F2C3-4D7B-9A10-668B31010C1B}"/>
            </c:ext>
          </c:extLst>
        </c:ser>
        <c:ser>
          <c:idx val="1"/>
          <c:order val="1"/>
          <c:tx>
            <c:strRef>
              <c:f>'CEM-IND-004'!$C$37</c:f>
              <c:strCache>
                <c:ptCount val="1"/>
                <c:pt idx="0">
                  <c:v>Semestre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'CEM-IND-004'!$D$35:$J$35</c15:sqref>
                  </c15:fullRef>
                </c:ext>
              </c:extLst>
              <c:f>'CEM-IND-004'!$H$35:$J$35</c:f>
              <c:strCache>
                <c:ptCount val="3"/>
                <c:pt idx="0">
                  <c:v>Actividades ejecutadas</c:v>
                </c:pt>
                <c:pt idx="1">
                  <c:v>Actividades Programadas</c:v>
                </c:pt>
                <c:pt idx="2">
                  <c:v>RESULTADO</c:v>
                </c:pt>
              </c:strCache>
            </c:strRef>
          </c:cat>
          <c:val>
            <c:numRef>
              <c:extLst>
                <c:ext xmlns:c15="http://schemas.microsoft.com/office/drawing/2012/chart" uri="{02D57815-91ED-43cb-92C2-25804820EDAC}">
                  <c15:fullRef>
                    <c15:sqref>'CEM-IND-004'!$D$37:$J$37</c15:sqref>
                  </c15:fullRef>
                </c:ext>
              </c:extLst>
              <c:f>'CEM-IND-004'!$H$37:$J$37</c:f>
              <c:numCache>
                <c:formatCode>General</c:formatCode>
                <c:ptCount val="3"/>
                <c:pt idx="0" formatCode="0">
                  <c:v>52</c:v>
                </c:pt>
                <c:pt idx="1" formatCode="0">
                  <c:v>52</c:v>
                </c:pt>
                <c:pt idx="2" formatCode="0%">
                  <c:v>1</c:v>
                </c:pt>
              </c:numCache>
            </c:numRef>
          </c:val>
          <c:extLst>
            <c:ext xmlns:c16="http://schemas.microsoft.com/office/drawing/2014/chart" uri="{C3380CC4-5D6E-409C-BE32-E72D297353CC}">
              <c16:uniqueId val="{00000001-F2C3-4D7B-9A10-668B31010C1B}"/>
            </c:ext>
          </c:extLst>
        </c:ser>
        <c:ser>
          <c:idx val="2"/>
          <c:order val="2"/>
          <c:tx>
            <c:strRef>
              <c:f>'CEM-IND-004'!$C$38</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'CEM-IND-004'!$D$35:$J$35</c15:sqref>
                  </c15:fullRef>
                </c:ext>
              </c:extLst>
              <c:f>'CEM-IND-004'!$H$35:$J$35</c:f>
              <c:strCache>
                <c:ptCount val="3"/>
                <c:pt idx="0">
                  <c:v>Actividades ejecutadas</c:v>
                </c:pt>
                <c:pt idx="1">
                  <c:v>Actividades Programadas</c:v>
                </c:pt>
                <c:pt idx="2">
                  <c:v>RESULTADO</c:v>
                </c:pt>
              </c:strCache>
            </c:strRef>
          </c:cat>
          <c:val>
            <c:numRef>
              <c:extLst>
                <c:ext xmlns:c15="http://schemas.microsoft.com/office/drawing/2012/chart" uri="{02D57815-91ED-43cb-92C2-25804820EDAC}">
                  <c15:fullRef>
                    <c15:sqref>'CEM-IND-004'!$D$38:$J$38</c15:sqref>
                  </c15:fullRef>
                </c:ext>
              </c:extLst>
              <c:f>'CEM-IND-004'!$H$38:$J$38</c:f>
              <c:numCache>
                <c:formatCode>General</c:formatCode>
                <c:ptCount val="3"/>
                <c:pt idx="0" formatCode="_(* #,##0_);_(* \(#,##0\);_(* &quot;-&quot;??_);_(@_)">
                  <c:v>52</c:v>
                </c:pt>
                <c:pt idx="1" formatCode="_(* #,##0_);_(* \(#,##0\);_(* &quot;-&quot;??_);_(@_)">
                  <c:v>52</c:v>
                </c:pt>
                <c:pt idx="2" formatCode="0%">
                  <c:v>1</c:v>
                </c:pt>
              </c:numCache>
            </c:numRef>
          </c:val>
          <c:extLst>
            <c:ext xmlns:c16="http://schemas.microsoft.com/office/drawing/2014/chart" uri="{C3380CC4-5D6E-409C-BE32-E72D297353CC}">
              <c16:uniqueId val="{00000002-F2C3-4D7B-9A10-668B31010C1B}"/>
            </c:ext>
          </c:extLst>
        </c:ser>
        <c:dLbls>
          <c:showLegendKey val="0"/>
          <c:showVal val="0"/>
          <c:showCatName val="0"/>
          <c:showSerName val="0"/>
          <c:showPercent val="0"/>
          <c:showBubbleSize val="0"/>
        </c:dLbls>
        <c:gapWidth val="219"/>
        <c:overlap val="-27"/>
        <c:axId val="1085175215"/>
        <c:axId val="917738127"/>
      </c:barChart>
      <c:catAx>
        <c:axId val="1085175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7738127"/>
        <c:crosses val="autoZero"/>
        <c:auto val="1"/>
        <c:lblAlgn val="ctr"/>
        <c:lblOffset val="100"/>
        <c:noMultiLvlLbl val="0"/>
      </c:catAx>
      <c:valAx>
        <c:axId val="9177381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51752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Aprehensión del Plan de acción de responsabilidad social - modelo de sostenibilidad</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cat>
            <c:strRef>
              <c:f>' APIC -IND-006'!$C$37:$C$38</c:f>
              <c:strCache>
                <c:ptCount val="2"/>
                <c:pt idx="0">
                  <c:v>Semestre 1</c:v>
                </c:pt>
                <c:pt idx="1">
                  <c:v>Semestre 2 </c:v>
                </c:pt>
              </c:strCache>
            </c:strRef>
          </c:cat>
          <c:val>
            <c:numRef>
              <c:f>' APIC -IND-006'!$J$37:$J$38</c:f>
              <c:numCache>
                <c:formatCode>0%</c:formatCode>
                <c:ptCount val="2"/>
                <c:pt idx="0">
                  <c:v>1</c:v>
                </c:pt>
                <c:pt idx="1">
                  <c:v>0.33333333333333331</c:v>
                </c:pt>
              </c:numCache>
            </c:numRef>
          </c:val>
          <c:extLst>
            <c:ext xmlns:c16="http://schemas.microsoft.com/office/drawing/2014/chart" uri="{C3380CC4-5D6E-409C-BE32-E72D297353CC}">
              <c16:uniqueId val="{00000000-0F47-487C-B3F6-B99B74B02DC7}"/>
            </c:ext>
          </c:extLst>
        </c:ser>
        <c:dLbls>
          <c:showLegendKey val="0"/>
          <c:showVal val="0"/>
          <c:showCatName val="0"/>
          <c:showSerName val="0"/>
          <c:showPercent val="0"/>
          <c:showBubbleSize val="0"/>
        </c:dLbls>
        <c:gapWidth val="219"/>
        <c:overlap val="-27"/>
        <c:axId val="1157582704"/>
        <c:axId val="1157584880"/>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 APIC -IND-006'!$C$37:$C$38</c15:sqref>
                        </c15:formulaRef>
                      </c:ext>
                    </c:extLst>
                    <c:strCache>
                      <c:ptCount val="2"/>
                      <c:pt idx="0">
                        <c:v>Semestre 1</c:v>
                      </c:pt>
                      <c:pt idx="1">
                        <c:v>Semestre 2 </c:v>
                      </c:pt>
                    </c:strCache>
                  </c:strRef>
                </c:cat>
                <c:val>
                  <c:numRef>
                    <c:extLst>
                      <c:ext uri="{02D57815-91ED-43cb-92C2-25804820EDAC}">
                        <c15:formulaRef>
                          <c15:sqref>' APIC -IND-006'!$D$37:$D$38</c15:sqref>
                        </c15:formulaRef>
                      </c:ext>
                    </c:extLst>
                    <c:numCache>
                      <c:formatCode>[$-C0A]mmm\-yy;@</c:formatCode>
                      <c:ptCount val="2"/>
                    </c:numCache>
                  </c:numRef>
                </c:val>
                <c:extLst>
                  <c:ext xmlns:c16="http://schemas.microsoft.com/office/drawing/2014/chart" uri="{C3380CC4-5D6E-409C-BE32-E72D297353CC}">
                    <c16:uniqueId val="{00000001-0F47-487C-B3F6-B99B74B02DC7}"/>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 APIC -IND-006'!$C$37:$C$38</c15:sqref>
                        </c15:formulaRef>
                      </c:ext>
                    </c:extLst>
                    <c:strCache>
                      <c:ptCount val="2"/>
                      <c:pt idx="0">
                        <c:v>Semestre 1</c:v>
                      </c:pt>
                      <c:pt idx="1">
                        <c:v>Semestre 2 </c:v>
                      </c:pt>
                    </c:strCache>
                  </c:strRef>
                </c:cat>
                <c:val>
                  <c:numRef>
                    <c:extLst xmlns:c15="http://schemas.microsoft.com/office/drawing/2012/chart">
                      <c:ext xmlns:c15="http://schemas.microsoft.com/office/drawing/2012/chart" uri="{02D57815-91ED-43cb-92C2-25804820EDAC}">
                        <c15:formulaRef>
                          <c15:sqref>' APIC -IND-006'!$E$37:$E$38</c15:sqref>
                        </c15:formulaRef>
                      </c:ext>
                    </c:extLst>
                    <c:numCache>
                      <c:formatCode>[$-C0A]mmm\-yy;@</c:formatCode>
                      <c:ptCount val="2"/>
                    </c:numCache>
                  </c:numRef>
                </c:val>
                <c:extLst xmlns:c15="http://schemas.microsoft.com/office/drawing/2012/chart">
                  <c:ext xmlns:c16="http://schemas.microsoft.com/office/drawing/2014/chart" uri="{C3380CC4-5D6E-409C-BE32-E72D297353CC}">
                    <c16:uniqueId val="{00000002-0F47-487C-B3F6-B99B74B02DC7}"/>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 APIC -IND-006'!$C$37:$C$38</c15:sqref>
                        </c15:formulaRef>
                      </c:ext>
                    </c:extLst>
                    <c:strCache>
                      <c:ptCount val="2"/>
                      <c:pt idx="0">
                        <c:v>Semestre 1</c:v>
                      </c:pt>
                      <c:pt idx="1">
                        <c:v>Semestre 2 </c:v>
                      </c:pt>
                    </c:strCache>
                  </c:strRef>
                </c:cat>
                <c:val>
                  <c:numRef>
                    <c:extLst xmlns:c15="http://schemas.microsoft.com/office/drawing/2012/chart">
                      <c:ext xmlns:c15="http://schemas.microsoft.com/office/drawing/2012/chart" uri="{02D57815-91ED-43cb-92C2-25804820EDAC}">
                        <c15:formulaRef>
                          <c15:sqref>' APIC -IND-006'!$F$37:$F$38</c15:sqref>
                        </c15:formulaRef>
                      </c:ext>
                    </c:extLst>
                    <c:numCache>
                      <c:formatCode>[$-C0A]mmm\-yy;@</c:formatCode>
                      <c:ptCount val="2"/>
                    </c:numCache>
                  </c:numRef>
                </c:val>
                <c:extLst xmlns:c15="http://schemas.microsoft.com/office/drawing/2012/chart">
                  <c:ext xmlns:c16="http://schemas.microsoft.com/office/drawing/2014/chart" uri="{C3380CC4-5D6E-409C-BE32-E72D297353CC}">
                    <c16:uniqueId val="{00000003-0F47-487C-B3F6-B99B74B02DC7}"/>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 APIC -IND-006'!$C$37:$C$38</c15:sqref>
                        </c15:formulaRef>
                      </c:ext>
                    </c:extLst>
                    <c:strCache>
                      <c:ptCount val="2"/>
                      <c:pt idx="0">
                        <c:v>Semestre 1</c:v>
                      </c:pt>
                      <c:pt idx="1">
                        <c:v>Semestre 2 </c:v>
                      </c:pt>
                    </c:strCache>
                  </c:strRef>
                </c:cat>
                <c:val>
                  <c:numRef>
                    <c:extLst xmlns:c15="http://schemas.microsoft.com/office/drawing/2012/chart">
                      <c:ext xmlns:c15="http://schemas.microsoft.com/office/drawing/2012/chart" uri="{02D57815-91ED-43cb-92C2-25804820EDAC}">
                        <c15:formulaRef>
                          <c15:sqref>' APIC -IND-006'!$G$37:$G$38</c15:sqref>
                        </c15:formulaRef>
                      </c:ext>
                    </c:extLst>
                    <c:numCache>
                      <c:formatCode>[$-C0A]mmm\-yy;@</c:formatCode>
                      <c:ptCount val="2"/>
                    </c:numCache>
                  </c:numRef>
                </c:val>
                <c:extLst xmlns:c15="http://schemas.microsoft.com/office/drawing/2012/chart">
                  <c:ext xmlns:c16="http://schemas.microsoft.com/office/drawing/2014/chart" uri="{C3380CC4-5D6E-409C-BE32-E72D297353CC}">
                    <c16:uniqueId val="{00000004-0F47-487C-B3F6-B99B74B02DC7}"/>
                  </c:ext>
                </c:extLst>
              </c15:ser>
            </c15:filteredBarSeries>
          </c:ext>
        </c:extLst>
      </c:barChart>
      <c:catAx>
        <c:axId val="1157582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7584880"/>
        <c:crosses val="autoZero"/>
        <c:auto val="1"/>
        <c:lblAlgn val="ctr"/>
        <c:lblOffset val="100"/>
        <c:noMultiLvlLbl val="0"/>
      </c:catAx>
      <c:valAx>
        <c:axId val="1157584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7582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b="0" i="0" baseline="0">
                <a:effectLst/>
              </a:rPr>
              <a:t>PORCENTAJE DE DESATENCIÓN DE PQRSFD CON TÉRMINOS DE 15 DÍAS HÁBILES </a:t>
            </a:r>
            <a:endParaRPr lang="es-CO" sz="1100">
              <a:effectLst/>
            </a:endParaRPr>
          </a:p>
        </c:rich>
      </c:tx>
      <c:layout>
        <c:manualLayout>
          <c:xMode val="edge"/>
          <c:yMode val="edge"/>
          <c:x val="0.13506933508311461"/>
          <c:y val="5.0925925925925923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'APIC-IND-007'!$C$36</c:f>
              <c:strCache>
                <c:ptCount val="1"/>
                <c:pt idx="0">
                  <c:v>1 TRIMESTRE</c:v>
                </c:pt>
              </c:strCache>
            </c:strRef>
          </c:tx>
          <c:spPr>
            <a:solidFill>
              <a:schemeClr val="accent1"/>
            </a:solidFill>
            <a:ln>
              <a:noFill/>
            </a:ln>
            <a:effectLst/>
          </c:spPr>
          <c:invertIfNegative val="0"/>
          <c:val>
            <c:numRef>
              <c:f>'APIC-IND-007'!$J$36</c:f>
              <c:numCache>
                <c:formatCode>0%</c:formatCode>
                <c:ptCount val="1"/>
                <c:pt idx="0">
                  <c:v>0.18725099601593626</c:v>
                </c:pt>
              </c:numCache>
            </c:numRef>
          </c:val>
          <c:extLst>
            <c:ext xmlns:c16="http://schemas.microsoft.com/office/drawing/2014/chart" uri="{C3380CC4-5D6E-409C-BE32-E72D297353CC}">
              <c16:uniqueId val="{00000000-FA2B-49DA-BAFE-8B4DA8721BF1}"/>
            </c:ext>
          </c:extLst>
        </c:ser>
        <c:ser>
          <c:idx val="1"/>
          <c:order val="1"/>
          <c:tx>
            <c:strRef>
              <c:f>'APIC-IND-007'!$C$37</c:f>
              <c:strCache>
                <c:ptCount val="1"/>
                <c:pt idx="0">
                  <c:v>2 TRIMESTRE</c:v>
                </c:pt>
              </c:strCache>
            </c:strRef>
          </c:tx>
          <c:spPr>
            <a:solidFill>
              <a:schemeClr val="accent2"/>
            </a:solidFill>
            <a:ln>
              <a:noFill/>
            </a:ln>
            <a:effectLst/>
          </c:spPr>
          <c:invertIfNegative val="0"/>
          <c:val>
            <c:numRef>
              <c:f>'APIC-IND-007'!$J$37</c:f>
              <c:numCache>
                <c:formatCode>0%</c:formatCode>
                <c:ptCount val="1"/>
                <c:pt idx="0">
                  <c:v>2.616279069767442E-2</c:v>
                </c:pt>
              </c:numCache>
            </c:numRef>
          </c:val>
          <c:extLst>
            <c:ext xmlns:c16="http://schemas.microsoft.com/office/drawing/2014/chart" uri="{C3380CC4-5D6E-409C-BE32-E72D297353CC}">
              <c16:uniqueId val="{00000001-FA2B-49DA-BAFE-8B4DA8721BF1}"/>
            </c:ext>
          </c:extLst>
        </c:ser>
        <c:ser>
          <c:idx val="2"/>
          <c:order val="2"/>
          <c:tx>
            <c:strRef>
              <c:f>'APIC-IND-007'!$C$38</c:f>
              <c:strCache>
                <c:ptCount val="1"/>
                <c:pt idx="0">
                  <c:v>3 TRIMESTRE</c:v>
                </c:pt>
              </c:strCache>
            </c:strRef>
          </c:tx>
          <c:spPr>
            <a:solidFill>
              <a:schemeClr val="accent3"/>
            </a:solidFill>
            <a:ln>
              <a:noFill/>
            </a:ln>
            <a:effectLst/>
          </c:spPr>
          <c:invertIfNegative val="0"/>
          <c:val>
            <c:numRef>
              <c:f>'APIC-IND-007'!$J$38</c:f>
              <c:numCache>
                <c:formatCode>0%</c:formatCode>
                <c:ptCount val="1"/>
                <c:pt idx="0">
                  <c:v>1.968503937007874E-2</c:v>
                </c:pt>
              </c:numCache>
            </c:numRef>
          </c:val>
          <c:extLst>
            <c:ext xmlns:c16="http://schemas.microsoft.com/office/drawing/2014/chart" uri="{C3380CC4-5D6E-409C-BE32-E72D297353CC}">
              <c16:uniqueId val="{00000002-FA2B-49DA-BAFE-8B4DA8721BF1}"/>
            </c:ext>
          </c:extLst>
        </c:ser>
        <c:ser>
          <c:idx val="3"/>
          <c:order val="3"/>
          <c:tx>
            <c:strRef>
              <c:f>'APIC-IND-007'!$C$39</c:f>
              <c:strCache>
                <c:ptCount val="1"/>
                <c:pt idx="0">
                  <c:v>4 TRIMESTRE</c:v>
                </c:pt>
              </c:strCache>
            </c:strRef>
          </c:tx>
          <c:spPr>
            <a:solidFill>
              <a:schemeClr val="accent4"/>
            </a:solidFill>
            <a:ln>
              <a:noFill/>
            </a:ln>
            <a:effectLst/>
          </c:spPr>
          <c:invertIfNegative val="0"/>
          <c:val>
            <c:numRef>
              <c:f>'APIC-IND-007'!$J$39</c:f>
              <c:numCache>
                <c:formatCode>0%</c:formatCode>
                <c:ptCount val="1"/>
                <c:pt idx="0">
                  <c:v>2.1118012422360249E-2</c:v>
                </c:pt>
              </c:numCache>
            </c:numRef>
          </c:val>
          <c:extLst>
            <c:ext xmlns:c16="http://schemas.microsoft.com/office/drawing/2014/chart" uri="{C3380CC4-5D6E-409C-BE32-E72D297353CC}">
              <c16:uniqueId val="{00000003-FA2B-49DA-BAFE-8B4DA8721BF1}"/>
            </c:ext>
          </c:extLst>
        </c:ser>
        <c:dLbls>
          <c:showLegendKey val="0"/>
          <c:showVal val="0"/>
          <c:showCatName val="0"/>
          <c:showSerName val="0"/>
          <c:showPercent val="0"/>
          <c:showBubbleSize val="0"/>
        </c:dLbls>
        <c:gapWidth val="150"/>
        <c:axId val="2069390176"/>
        <c:axId val="2069396160"/>
      </c:barChart>
      <c:catAx>
        <c:axId val="2069390176"/>
        <c:scaling>
          <c:orientation val="minMax"/>
        </c:scaling>
        <c:delete val="1"/>
        <c:axPos val="b"/>
        <c:majorTickMark val="none"/>
        <c:minorTickMark val="none"/>
        <c:tickLblPos val="nextTo"/>
        <c:crossAx val="2069396160"/>
        <c:crosses val="autoZero"/>
        <c:auto val="1"/>
        <c:lblAlgn val="ctr"/>
        <c:lblOffset val="100"/>
        <c:noMultiLvlLbl val="0"/>
      </c:catAx>
      <c:valAx>
        <c:axId val="2069396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6939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'EGTI-IND-001'!$H$35</c:f>
              <c:strCache>
                <c:ptCount val="1"/>
                <c:pt idx="0">
                  <c:v>ACTIVIDADES EJECUTADAS</c:v>
                </c:pt>
              </c:strCache>
            </c:strRef>
          </c:tx>
          <c:spPr>
            <a:solidFill>
              <a:schemeClr val="accent5"/>
            </a:solidFill>
            <a:ln>
              <a:noFill/>
            </a:ln>
            <a:effectLst/>
          </c:spPr>
          <c:invertIfNegative val="0"/>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'EGTI-IND-001'!$H$36:$H$39</c:f>
              <c:numCache>
                <c:formatCode>0</c:formatCode>
                <c:ptCount val="4"/>
                <c:pt idx="0">
                  <c:v>15</c:v>
                </c:pt>
                <c:pt idx="1">
                  <c:v>19</c:v>
                </c:pt>
                <c:pt idx="2">
                  <c:v>15</c:v>
                </c:pt>
                <c:pt idx="3">
                  <c:v>7</c:v>
                </c:pt>
              </c:numCache>
            </c:numRef>
          </c:val>
          <c:extLst>
            <c:ext xmlns:c16="http://schemas.microsoft.com/office/drawing/2014/chart" uri="{C3380CC4-5D6E-409C-BE32-E72D297353CC}">
              <c16:uniqueId val="{00000000-E691-4F84-89DC-1D3B7A461B52}"/>
            </c:ext>
          </c:extLst>
        </c:ser>
        <c:ser>
          <c:idx val="5"/>
          <c:order val="1"/>
          <c:tx>
            <c:strRef>
              <c:f>'EGTI-IND-001'!$I$35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'EGTI-IND-001'!$I$36:$I$39</c:f>
              <c:numCache>
                <c:formatCode>0</c:formatCode>
                <c:ptCount val="4"/>
                <c:pt idx="0">
                  <c:v>20</c:v>
                </c:pt>
                <c:pt idx="1">
                  <c:v>22</c:v>
                </c:pt>
                <c:pt idx="2">
                  <c:v>20</c:v>
                </c:pt>
                <c:pt idx="3">
                  <c:v>7</c:v>
                </c:pt>
              </c:numCache>
            </c:numRef>
          </c:val>
          <c:extLst>
            <c:ext xmlns:c16="http://schemas.microsoft.com/office/drawing/2014/chart" uri="{C3380CC4-5D6E-409C-BE32-E72D297353CC}">
              <c16:uniqueId val="{00000001-E691-4F84-89DC-1D3B7A461B52}"/>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'EGTI-IND-001'!$J$35</c:f>
              <c:strCache>
                <c:ptCount val="1"/>
                <c:pt idx="0">
                  <c:v>RESULTADO</c:v>
                </c:pt>
              </c:strCache>
            </c:strRef>
          </c:tx>
          <c:spPr>
            <a:ln w="28575" cap="rnd">
              <a:solidFill>
                <a:schemeClr val="accent1"/>
              </a:solidFill>
              <a:round/>
            </a:ln>
            <a:effectLst/>
          </c:spPr>
          <c:marker>
            <c:symbol val="none"/>
          </c:marker>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'EGTI-IND-001'!$J$36:$J$39</c:f>
              <c:numCache>
                <c:formatCode>0.00%</c:formatCode>
                <c:ptCount val="4"/>
                <c:pt idx="0" formatCode="0%">
                  <c:v>0.75</c:v>
                </c:pt>
                <c:pt idx="1">
                  <c:v>0.86363636363636365</c:v>
                </c:pt>
                <c:pt idx="2">
                  <c:v>0.75</c:v>
                </c:pt>
                <c:pt idx="3" formatCode="0%">
                  <c:v>1</c:v>
                </c:pt>
              </c:numCache>
            </c:numRef>
          </c:val>
          <c:smooth val="0"/>
          <c:extLst>
            <c:ext xmlns:c16="http://schemas.microsoft.com/office/drawing/2014/chart" uri="{C3380CC4-5D6E-409C-BE32-E72D297353CC}">
              <c16:uniqueId val="{00000002-E691-4F84-89DC-1D3B7A461B52}"/>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6">
  <a:schemeClr val="accent6"/>
</cs:colorStyle>
</file>

<file path=xl/charts/colors25.xml><?xml version="1.0" encoding="utf-8"?>
<cs:colorStyle xmlns:cs="http://schemas.microsoft.com/office/drawing/2012/chartStyle" xmlns:a="http://schemas.openxmlformats.org/drawingml/2006/main" meth="withinLinearReversed" id="26">
  <a:schemeClr val="accent6"/>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7.xm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image" Target="../media/image1.jpg"/><Relationship Id="rId5" Type="http://schemas.openxmlformats.org/officeDocument/2006/relationships/chart" Target="../charts/chart23.xml"/><Relationship Id="rId4"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emf"/><Relationship Id="rId7" Type="http://schemas.openxmlformats.org/officeDocument/2006/relationships/image" Target="../media/image8.png"/><Relationship Id="rId2" Type="http://schemas.openxmlformats.org/officeDocument/2006/relationships/chart" Target="../charts/chart34.xml"/><Relationship Id="rId1" Type="http://schemas.openxmlformats.org/officeDocument/2006/relationships/image" Target="../media/image1.jp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3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emf"/><Relationship Id="rId7" Type="http://schemas.openxmlformats.org/officeDocument/2006/relationships/image" Target="../media/image15.png"/><Relationship Id="rId2" Type="http://schemas.openxmlformats.org/officeDocument/2006/relationships/chart" Target="../charts/chart35.xml"/><Relationship Id="rId1" Type="http://schemas.openxmlformats.org/officeDocument/2006/relationships/image" Target="../media/image1.jp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drawing35.xml.rels><?xml version="1.0" encoding="UTF-8" standalone="yes"?>
<Relationships xmlns="http://schemas.openxmlformats.org/package/2006/relationships"><Relationship Id="rId3" Type="http://schemas.openxmlformats.org/officeDocument/2006/relationships/image" Target="../media/image18.emf"/><Relationship Id="rId7" Type="http://schemas.openxmlformats.org/officeDocument/2006/relationships/image" Target="../media/image22.png"/><Relationship Id="rId2" Type="http://schemas.openxmlformats.org/officeDocument/2006/relationships/chart" Target="../charts/chart36.xml"/><Relationship Id="rId1" Type="http://schemas.openxmlformats.org/officeDocument/2006/relationships/image" Target="../media/image1.jp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chart" Target="../charts/chart37.xml"/><Relationship Id="rId1" Type="http://schemas.openxmlformats.org/officeDocument/2006/relationships/image" Target="../media/image1.jp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37.xml.rels><?xml version="1.0" encoding="UTF-8" standalone="yes"?>
<Relationships xmlns="http://schemas.openxmlformats.org/package/2006/relationships"><Relationship Id="rId3" Type="http://schemas.openxmlformats.org/officeDocument/2006/relationships/image" Target="../media/image18.emf"/><Relationship Id="rId7" Type="http://schemas.openxmlformats.org/officeDocument/2006/relationships/image" Target="../media/image30.png"/><Relationship Id="rId2" Type="http://schemas.openxmlformats.org/officeDocument/2006/relationships/chart" Target="../charts/chart38.xml"/><Relationship Id="rId1" Type="http://schemas.openxmlformats.org/officeDocument/2006/relationships/image" Target="../media/image1.jp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drawing38.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6</xdr:col>
      <xdr:colOff>95251</xdr:colOff>
      <xdr:row>44</xdr:row>
      <xdr:rowOff>171450</xdr:rowOff>
    </xdr:from>
    <xdr:to>
      <xdr:col>24</xdr:col>
      <xdr:colOff>190500</xdr:colOff>
      <xdr:row>46</xdr:row>
      <xdr:rowOff>1404937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114300</xdr:colOff>
      <xdr:row>1</xdr:row>
      <xdr:rowOff>9524</xdr:rowOff>
    </xdr:from>
    <xdr:ext cx="936252" cy="940144"/>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6252" cy="940144"/>
        </a:xfrm>
        <a:prstGeom prst="rect">
          <a:avLst/>
        </a:prstGeom>
      </xdr:spPr>
    </xdr:pic>
    <xdr:clientData/>
  </xdr:oneCellAnchor>
  <xdr:twoCellAnchor>
    <xdr:from>
      <xdr:col>2</xdr:col>
      <xdr:colOff>57150</xdr:colOff>
      <xdr:row>44</xdr:row>
      <xdr:rowOff>114300</xdr:rowOff>
    </xdr:from>
    <xdr:to>
      <xdr:col>26</xdr:col>
      <xdr:colOff>93824</xdr:colOff>
      <xdr:row>56</xdr:row>
      <xdr:rowOff>0</xdr:rowOff>
    </xdr:to>
    <xdr:graphicFrame macro="">
      <xdr:nvGraphicFramePr>
        <xdr:cNvPr id="3" name="Gráfico 2">
          <a:extLst>
            <a:ext uri="{FF2B5EF4-FFF2-40B4-BE49-F238E27FC236}">
              <a16:creationId xmlns:a16="http://schemas.microsoft.com/office/drawing/2014/main" id="{8874FC01-91FB-4809-A393-A35AEEAD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54428</xdr:colOff>
      <xdr:row>44</xdr:row>
      <xdr:rowOff>108856</xdr:rowOff>
    </xdr:from>
    <xdr:to>
      <xdr:col>26</xdr:col>
      <xdr:colOff>81643</xdr:colOff>
      <xdr:row>56</xdr:row>
      <xdr:rowOff>149679</xdr:rowOff>
    </xdr:to>
    <xdr:graphicFrame macro="">
      <xdr:nvGraphicFramePr>
        <xdr:cNvPr id="3" name="Gráfico 2">
          <a:extLst>
            <a:ext uri="{FF2B5EF4-FFF2-40B4-BE49-F238E27FC236}">
              <a16:creationId xmlns:a16="http://schemas.microsoft.com/office/drawing/2014/main" id="{FF52862B-DFA4-446E-B5B4-AB5ADB26F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133350</xdr:colOff>
      <xdr:row>44</xdr:row>
      <xdr:rowOff>104775</xdr:rowOff>
    </xdr:from>
    <xdr:to>
      <xdr:col>25</xdr:col>
      <xdr:colOff>438150</xdr:colOff>
      <xdr:row>56</xdr:row>
      <xdr:rowOff>52387</xdr:rowOff>
    </xdr:to>
    <xdr:graphicFrame macro="">
      <xdr:nvGraphicFramePr>
        <xdr:cNvPr id="3" name="Gráfico 2">
          <a:extLst>
            <a:ext uri="{FF2B5EF4-FFF2-40B4-BE49-F238E27FC236}">
              <a16:creationId xmlns:a16="http://schemas.microsoft.com/office/drawing/2014/main" id="{0C65D1D6-82D3-4DBB-95FD-E61FF4932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136070</xdr:colOff>
      <xdr:row>44</xdr:row>
      <xdr:rowOff>163286</xdr:rowOff>
    </xdr:from>
    <xdr:to>
      <xdr:col>26</xdr:col>
      <xdr:colOff>95249</xdr:colOff>
      <xdr:row>56</xdr:row>
      <xdr:rowOff>1415143</xdr:rowOff>
    </xdr:to>
    <xdr:graphicFrame macro="">
      <xdr:nvGraphicFramePr>
        <xdr:cNvPr id="3" name="Gráfico 2">
          <a:extLst>
            <a:ext uri="{FF2B5EF4-FFF2-40B4-BE49-F238E27FC236}">
              <a16:creationId xmlns:a16="http://schemas.microsoft.com/office/drawing/2014/main" id="{557E1662-A618-4CF2-9130-D96752EFA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57150</xdr:colOff>
      <xdr:row>44</xdr:row>
      <xdr:rowOff>138112</xdr:rowOff>
    </xdr:from>
    <xdr:to>
      <xdr:col>25</xdr:col>
      <xdr:colOff>447674</xdr:colOff>
      <xdr:row>56</xdr:row>
      <xdr:rowOff>66675</xdr:rowOff>
    </xdr:to>
    <xdr:graphicFrame macro="">
      <xdr:nvGraphicFramePr>
        <xdr:cNvPr id="3" name="Gráfico 2">
          <a:extLst>
            <a:ext uri="{FF2B5EF4-FFF2-40B4-BE49-F238E27FC236}">
              <a16:creationId xmlns:a16="http://schemas.microsoft.com/office/drawing/2014/main" id="{29F6FC5C-F754-40FC-BBC0-FBAB69AE8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142875</xdr:colOff>
      <xdr:row>44</xdr:row>
      <xdr:rowOff>61912</xdr:rowOff>
    </xdr:from>
    <xdr:to>
      <xdr:col>26</xdr:col>
      <xdr:colOff>47625</xdr:colOff>
      <xdr:row>56</xdr:row>
      <xdr:rowOff>114300</xdr:rowOff>
    </xdr:to>
    <xdr:graphicFrame macro="">
      <xdr:nvGraphicFramePr>
        <xdr:cNvPr id="3" name="Gráfico 2">
          <a:extLst>
            <a:ext uri="{FF2B5EF4-FFF2-40B4-BE49-F238E27FC236}">
              <a16:creationId xmlns:a16="http://schemas.microsoft.com/office/drawing/2014/main" id="{3B703E82-3B91-44CF-B4B3-7ADE0ED83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47624</xdr:colOff>
      <xdr:row>44</xdr:row>
      <xdr:rowOff>71437</xdr:rowOff>
    </xdr:from>
    <xdr:to>
      <xdr:col>26</xdr:col>
      <xdr:colOff>47624</xdr:colOff>
      <xdr:row>56</xdr:row>
      <xdr:rowOff>123825</xdr:rowOff>
    </xdr:to>
    <xdr:graphicFrame macro="">
      <xdr:nvGraphicFramePr>
        <xdr:cNvPr id="3" name="Gráfico 2">
          <a:extLst>
            <a:ext uri="{FF2B5EF4-FFF2-40B4-BE49-F238E27FC236}">
              <a16:creationId xmlns:a16="http://schemas.microsoft.com/office/drawing/2014/main" id="{7369A0F1-28F9-4E42-878E-A7EFBC38D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89297</xdr:colOff>
      <xdr:row>44</xdr:row>
      <xdr:rowOff>39688</xdr:rowOff>
    </xdr:from>
    <xdr:to>
      <xdr:col>25</xdr:col>
      <xdr:colOff>436564</xdr:colOff>
      <xdr:row>56</xdr:row>
      <xdr:rowOff>148829</xdr:rowOff>
    </xdr:to>
    <xdr:graphicFrame macro="">
      <xdr:nvGraphicFramePr>
        <xdr:cNvPr id="3" name="Gráfico 2">
          <a:extLst>
            <a:ext uri="{FF2B5EF4-FFF2-40B4-BE49-F238E27FC236}">
              <a16:creationId xmlns:a16="http://schemas.microsoft.com/office/drawing/2014/main" id="{A9ECE285-D50D-41E3-A541-C1815F709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076325" y="180975"/>
          <a:ext cx="942975" cy="923925"/>
        </a:xfrm>
        <a:prstGeom prst="rect">
          <a:avLst/>
        </a:prstGeom>
        <a:noFill/>
      </xdr:spPr>
    </xdr:pic>
    <xdr:clientData fLocksWithSheet="0"/>
  </xdr:oneCellAnchor>
  <xdr:oneCellAnchor>
    <xdr:from>
      <xdr:col>8</xdr:col>
      <xdr:colOff>1010480</xdr:colOff>
      <xdr:row>45</xdr:row>
      <xdr:rowOff>49696</xdr:rowOff>
    </xdr:from>
    <xdr:ext cx="2678816" cy="2300908"/>
    <xdr:pic>
      <xdr:nvPicPr>
        <xdr:cNvPr id="3" name="Imagen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55" y="8193571"/>
          <a:ext cx="2678816" cy="23009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85726</xdr:colOff>
      <xdr:row>1</xdr:row>
      <xdr:rowOff>57150</xdr:rowOff>
    </xdr:from>
    <xdr:ext cx="933450" cy="8667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047751" y="238125"/>
          <a:ext cx="933450" cy="866775"/>
        </a:xfrm>
        <a:prstGeom prst="rect">
          <a:avLst/>
        </a:prstGeom>
        <a:noFill/>
      </xdr:spPr>
    </xdr:pic>
    <xdr:clientData fLocksWithSheet="0"/>
  </xdr:oneCellAnchor>
  <xdr:twoCellAnchor>
    <xdr:from>
      <xdr:col>2</xdr:col>
      <xdr:colOff>83003</xdr:colOff>
      <xdr:row>49</xdr:row>
      <xdr:rowOff>88445</xdr:rowOff>
    </xdr:from>
    <xdr:to>
      <xdr:col>26</xdr:col>
      <xdr:colOff>238125</xdr:colOff>
      <xdr:row>57</xdr:row>
      <xdr:rowOff>163285</xdr:rowOff>
    </xdr:to>
    <xdr:graphicFrame macro="">
      <xdr:nvGraphicFramePr>
        <xdr:cNvPr id="3" name="Gráfico 2">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10</xdr:col>
      <xdr:colOff>198120</xdr:colOff>
      <xdr:row>38</xdr:row>
      <xdr:rowOff>685800</xdr:rowOff>
    </xdr:from>
    <xdr:ext cx="4174665" cy="2705030"/>
    <xdr:pic>
      <xdr:nvPicPr>
        <xdr:cNvPr id="4" name="Imagen 3">
          <a:extLst>
            <a:ext uri="{FF2B5EF4-FFF2-40B4-BE49-F238E27FC236}">
              <a16:creationId xmlns:a16="http://schemas.microsoft.com/office/drawing/2014/main" id="{13196CC7-0D1D-4EE0-BEB1-D113F967D8D6}"/>
            </a:ext>
          </a:extLst>
        </xdr:cNvPr>
        <xdr:cNvPicPr>
          <a:picLocks noChangeAspect="1"/>
        </xdr:cNvPicPr>
      </xdr:nvPicPr>
      <xdr:blipFill>
        <a:blip xmlns:r="http://schemas.openxmlformats.org/officeDocument/2006/relationships" r:embed="rId3"/>
        <a:stretch>
          <a:fillRect/>
        </a:stretch>
      </xdr:blipFill>
      <xdr:spPr>
        <a:xfrm>
          <a:off x="9818370" y="7058025"/>
          <a:ext cx="4174665" cy="27050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14287</xdr:colOff>
      <xdr:row>45</xdr:row>
      <xdr:rowOff>28575</xdr:rowOff>
    </xdr:from>
    <xdr:to>
      <xdr:col>26</xdr:col>
      <xdr:colOff>54428</xdr:colOff>
      <xdr:row>52</xdr:row>
      <xdr:rowOff>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076325" y="180975"/>
          <a:ext cx="942975" cy="923925"/>
        </a:xfrm>
        <a:prstGeom prst="rect">
          <a:avLst/>
        </a:prstGeom>
        <a:noFill/>
      </xdr:spPr>
    </xdr:pic>
    <xdr:clientData fLocksWithSheet="0"/>
  </xdr:oneCellAnchor>
  <xdr:twoCellAnchor>
    <xdr:from>
      <xdr:col>7</xdr:col>
      <xdr:colOff>1233487</xdr:colOff>
      <xdr:row>45</xdr:row>
      <xdr:rowOff>28574</xdr:rowOff>
    </xdr:from>
    <xdr:to>
      <xdr:col>19</xdr:col>
      <xdr:colOff>142875</xdr:colOff>
      <xdr:row>50</xdr:row>
      <xdr:rowOff>371474</xdr:rowOff>
    </xdr:to>
    <xdr:graphicFrame macro="">
      <xdr:nvGraphicFramePr>
        <xdr:cNvPr id="3" name="Gráfico 2">
          <a:extLst>
            <a:ext uri="{FF2B5EF4-FFF2-40B4-BE49-F238E27FC236}">
              <a16:creationId xmlns:a16="http://schemas.microsoft.com/office/drawing/2014/main" id="{8BE6257F-B5CE-49F4-9600-F2BCF148B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076325" y="180975"/>
          <a:ext cx="942975" cy="923925"/>
        </a:xfrm>
        <a:prstGeom prst="rect">
          <a:avLst/>
        </a:prstGeom>
        <a:noFill/>
      </xdr:spPr>
    </xdr:pic>
    <xdr:clientData fLocksWithSheet="0"/>
  </xdr:oneCellAnchor>
  <xdr:twoCellAnchor>
    <xdr:from>
      <xdr:col>7</xdr:col>
      <xdr:colOff>607484</xdr:colOff>
      <xdr:row>46</xdr:row>
      <xdr:rowOff>80434</xdr:rowOff>
    </xdr:from>
    <xdr:to>
      <xdr:col>22</xdr:col>
      <xdr:colOff>88900</xdr:colOff>
      <xdr:row>49</xdr:row>
      <xdr:rowOff>747183</xdr:rowOff>
    </xdr:to>
    <xdr:graphicFrame macro="">
      <xdr:nvGraphicFramePr>
        <xdr:cNvPr id="3" name="Gráfico 2">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9526</xdr:colOff>
      <xdr:row>54</xdr:row>
      <xdr:rowOff>76200</xdr:rowOff>
    </xdr:from>
    <xdr:to>
      <xdr:col>8</xdr:col>
      <xdr:colOff>885825</xdr:colOff>
      <xdr:row>55</xdr:row>
      <xdr:rowOff>1081709</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53</xdr:row>
      <xdr:rowOff>142875</xdr:rowOff>
    </xdr:from>
    <xdr:to>
      <xdr:col>8</xdr:col>
      <xdr:colOff>180975</xdr:colOff>
      <xdr:row>54</xdr:row>
      <xdr:rowOff>76200</xdr:rowOff>
    </xdr:to>
    <xdr:sp macro="" textlink="">
      <xdr:nvSpPr>
        <xdr:cNvPr id="4" name="CuadroTexto 3">
          <a:extLst>
            <a:ext uri="{FF2B5EF4-FFF2-40B4-BE49-F238E27FC236}">
              <a16:creationId xmlns:a16="http://schemas.microsoft.com/office/drawing/2014/main" id="{00000000-0008-0000-0000-000002000000}"/>
            </a:ext>
          </a:extLst>
        </xdr:cNvPr>
        <xdr:cNvSpPr txBox="1"/>
      </xdr:nvSpPr>
      <xdr:spPr>
        <a:xfrm>
          <a:off x="1171575" y="21183600"/>
          <a:ext cx="14097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a:p>
          <a:pPr algn="ctr"/>
          <a:endParaRPr lang="es-CO" sz="1100"/>
        </a:p>
      </xdr:txBody>
    </xdr:sp>
    <xdr:clientData/>
  </xdr:twoCellAnchor>
  <xdr:twoCellAnchor>
    <xdr:from>
      <xdr:col>8</xdr:col>
      <xdr:colOff>895350</xdr:colOff>
      <xdr:row>54</xdr:row>
      <xdr:rowOff>76200</xdr:rowOff>
    </xdr:from>
    <xdr:to>
      <xdr:col>18</xdr:col>
      <xdr:colOff>123825</xdr:colOff>
      <xdr:row>55</xdr:row>
      <xdr:rowOff>1081709</xdr:rowOff>
    </xdr:to>
    <xdr:graphicFrame macro="">
      <xdr:nvGraphicFramePr>
        <xdr:cNvPr id="5" name="Gráfico 4">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523874</xdr:colOff>
      <xdr:row>53</xdr:row>
      <xdr:rowOff>133350</xdr:rowOff>
    </xdr:from>
    <xdr:to>
      <xdr:col>15</xdr:col>
      <xdr:colOff>142874</xdr:colOff>
      <xdr:row>54</xdr:row>
      <xdr:rowOff>76200</xdr:rowOff>
    </xdr:to>
    <xdr:sp macro="" textlink="">
      <xdr:nvSpPr>
        <xdr:cNvPr id="6" name="CuadroTexto 5">
          <a:extLst>
            <a:ext uri="{FF2B5EF4-FFF2-40B4-BE49-F238E27FC236}">
              <a16:creationId xmlns:a16="http://schemas.microsoft.com/office/drawing/2014/main" id="{00000000-0008-0000-0000-000007000000}"/>
            </a:ext>
          </a:extLst>
        </xdr:cNvPr>
        <xdr:cNvSpPr txBox="1"/>
      </xdr:nvSpPr>
      <xdr:spPr>
        <a:xfrm>
          <a:off x="3895724" y="21174075"/>
          <a:ext cx="172402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a:p>
          <a:pPr algn="ctr"/>
          <a:endParaRPr lang="es-CO" sz="1100"/>
        </a:p>
      </xdr:txBody>
    </xdr:sp>
    <xdr:clientData/>
  </xdr:twoCellAnchor>
  <xdr:twoCellAnchor>
    <xdr:from>
      <xdr:col>18</xdr:col>
      <xdr:colOff>123825</xdr:colOff>
      <xdr:row>54</xdr:row>
      <xdr:rowOff>76200</xdr:rowOff>
    </xdr:from>
    <xdr:to>
      <xdr:col>26</xdr:col>
      <xdr:colOff>628650</xdr:colOff>
      <xdr:row>55</xdr:row>
      <xdr:rowOff>1081709</xdr:rowOff>
    </xdr:to>
    <xdr:graphicFrame macro="">
      <xdr:nvGraphicFramePr>
        <xdr:cNvPr id="7" name="Gráfico 6">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xdr:colOff>
      <xdr:row>53</xdr:row>
      <xdr:rowOff>142875</xdr:rowOff>
    </xdr:from>
    <xdr:to>
      <xdr:col>25</xdr:col>
      <xdr:colOff>171450</xdr:colOff>
      <xdr:row>54</xdr:row>
      <xdr:rowOff>76200</xdr:rowOff>
    </xdr:to>
    <xdr:sp macro="" textlink="">
      <xdr:nvSpPr>
        <xdr:cNvPr id="8" name="CuadroTexto 7">
          <a:extLst>
            <a:ext uri="{FF2B5EF4-FFF2-40B4-BE49-F238E27FC236}">
              <a16:creationId xmlns:a16="http://schemas.microsoft.com/office/drawing/2014/main" id="{00000000-0008-0000-0000-000009000000}"/>
            </a:ext>
          </a:extLst>
        </xdr:cNvPr>
        <xdr:cNvSpPr txBox="1"/>
      </xdr:nvSpPr>
      <xdr:spPr>
        <a:xfrm>
          <a:off x="7153275" y="21183600"/>
          <a:ext cx="14097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TERCER TRIMESTRE</a:t>
          </a:r>
        </a:p>
        <a:p>
          <a:pPr algn="ctr"/>
          <a:endParaRPr lang="es-CO" sz="1100"/>
        </a:p>
      </xdr:txBody>
    </xdr:sp>
    <xdr:clientData/>
  </xdr:twoCellAnchor>
  <xdr:twoCellAnchor>
    <xdr:from>
      <xdr:col>26</xdr:col>
      <xdr:colOff>657225</xdr:colOff>
      <xdr:row>54</xdr:row>
      <xdr:rowOff>85725</xdr:rowOff>
    </xdr:from>
    <xdr:to>
      <xdr:col>26</xdr:col>
      <xdr:colOff>3743325</xdr:colOff>
      <xdr:row>55</xdr:row>
      <xdr:rowOff>1091234</xdr:rowOff>
    </xdr:to>
    <xdr:graphicFrame macro="">
      <xdr:nvGraphicFramePr>
        <xdr:cNvPr id="9" name="Gráfico 8">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1666875</xdr:colOff>
      <xdr:row>53</xdr:row>
      <xdr:rowOff>142875</xdr:rowOff>
    </xdr:from>
    <xdr:to>
      <xdr:col>26</xdr:col>
      <xdr:colOff>3076575</xdr:colOff>
      <xdr:row>54</xdr:row>
      <xdr:rowOff>76200</xdr:rowOff>
    </xdr:to>
    <xdr:sp macro="" textlink="">
      <xdr:nvSpPr>
        <xdr:cNvPr id="10" name="CuadroTexto 9">
          <a:extLst>
            <a:ext uri="{FF2B5EF4-FFF2-40B4-BE49-F238E27FC236}">
              <a16:creationId xmlns:a16="http://schemas.microsoft.com/office/drawing/2014/main" id="{00000000-0008-0000-0000-00000D000000}"/>
            </a:ext>
          </a:extLst>
        </xdr:cNvPr>
        <xdr:cNvSpPr txBox="1"/>
      </xdr:nvSpPr>
      <xdr:spPr>
        <a:xfrm>
          <a:off x="10506075" y="21183600"/>
          <a:ext cx="14097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CUARTO TRIMESTRE</a:t>
          </a:r>
        </a:p>
        <a:p>
          <a:pPr algn="ctr"/>
          <a:endParaRPr lang="es-CO" sz="1100"/>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31</xdr:col>
      <xdr:colOff>23812</xdr:colOff>
      <xdr:row>49</xdr:row>
      <xdr:rowOff>11906</xdr:rowOff>
    </xdr:from>
    <xdr:to>
      <xdr:col>32</xdr:col>
      <xdr:colOff>226218</xdr:colOff>
      <xdr:row>50</xdr:row>
      <xdr:rowOff>59531</xdr:rowOff>
    </xdr:to>
    <xdr:sp macro="" textlink="">
      <xdr:nvSpPr>
        <xdr:cNvPr id="3" name="CuadroTexto 2">
          <a:extLst>
            <a:ext uri="{FF2B5EF4-FFF2-40B4-BE49-F238E27FC236}">
              <a16:creationId xmlns:a16="http://schemas.microsoft.com/office/drawing/2014/main" id="{F49617C1-20FB-4CB9-BB47-7A4A8BD63A11}"/>
            </a:ext>
          </a:extLst>
        </xdr:cNvPr>
        <xdr:cNvSpPr txBox="1"/>
      </xdr:nvSpPr>
      <xdr:spPr>
        <a:xfrm>
          <a:off x="7700962" y="9346406"/>
          <a:ext cx="450056"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8</xdr:col>
      <xdr:colOff>157370</xdr:colOff>
      <xdr:row>46</xdr:row>
      <xdr:rowOff>144118</xdr:rowOff>
    </xdr:from>
    <xdr:to>
      <xdr:col>18</xdr:col>
      <xdr:colOff>91108</xdr:colOff>
      <xdr:row>58</xdr:row>
      <xdr:rowOff>0</xdr:rowOff>
    </xdr:to>
    <xdr:graphicFrame macro="">
      <xdr:nvGraphicFramePr>
        <xdr:cNvPr id="4" name="Gráfico 3">
          <a:extLst>
            <a:ext uri="{FF2B5EF4-FFF2-40B4-BE49-F238E27FC236}">
              <a16:creationId xmlns:a16="http://schemas.microsoft.com/office/drawing/2014/main" id="{240075E6-9415-4793-867C-E68EC5E66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3450" cy="940844"/>
        </a:xfrm>
        <a:prstGeom prst="rect">
          <a:avLst/>
        </a:prstGeom>
      </xdr:spPr>
    </xdr:pic>
    <xdr:clientData/>
  </xdr:oneCellAnchor>
  <xdr:twoCellAnchor>
    <xdr:from>
      <xdr:col>9</xdr:col>
      <xdr:colOff>833437</xdr:colOff>
      <xdr:row>25</xdr:row>
      <xdr:rowOff>297656</xdr:rowOff>
    </xdr:from>
    <xdr:to>
      <xdr:col>20</xdr:col>
      <xdr:colOff>11905</xdr:colOff>
      <xdr:row>25</xdr:row>
      <xdr:rowOff>297656</xdr:rowOff>
    </xdr:to>
    <xdr:cxnSp macro="">
      <xdr:nvCxnSpPr>
        <xdr:cNvPr id="3" name="Conector recto 2">
          <a:extLst>
            <a:ext uri="{FF2B5EF4-FFF2-40B4-BE49-F238E27FC236}">
              <a16:creationId xmlns:a16="http://schemas.microsoft.com/office/drawing/2014/main" id="{1A8CB3BE-65F3-4B6F-9033-715C8B47FFB7}"/>
            </a:ext>
          </a:extLst>
        </xdr:cNvPr>
        <xdr:cNvCxnSpPr/>
      </xdr:nvCxnSpPr>
      <xdr:spPr>
        <a:xfrm>
          <a:off x="2481262" y="4955381"/>
          <a:ext cx="248364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1095375</xdr:colOff>
      <xdr:row>46</xdr:row>
      <xdr:rowOff>83344</xdr:rowOff>
    </xdr:from>
    <xdr:to>
      <xdr:col>19</xdr:col>
      <xdr:colOff>88106</xdr:colOff>
      <xdr:row>58</xdr:row>
      <xdr:rowOff>140494</xdr:rowOff>
    </xdr:to>
    <xdr:graphicFrame macro="">
      <xdr:nvGraphicFramePr>
        <xdr:cNvPr id="4" name="Gráfico 3">
          <a:extLst>
            <a:ext uri="{FF2B5EF4-FFF2-40B4-BE49-F238E27FC236}">
              <a16:creationId xmlns:a16="http://schemas.microsoft.com/office/drawing/2014/main" id="{ECE09788-B1DF-4AE7-BEAB-92E596DD7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oneCellAnchor>
    <xdr:from>
      <xdr:col>1</xdr:col>
      <xdr:colOff>114300</xdr:colOff>
      <xdr:row>1</xdr:row>
      <xdr:rowOff>9524</xdr:rowOff>
    </xdr:from>
    <xdr:ext cx="936252" cy="940144"/>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6252" cy="940144"/>
        </a:xfrm>
        <a:prstGeom prst="rect">
          <a:avLst/>
        </a:prstGeom>
      </xdr:spPr>
    </xdr:pic>
    <xdr:clientData/>
  </xdr:oneCellAnchor>
  <xdr:twoCellAnchor>
    <xdr:from>
      <xdr:col>2</xdr:col>
      <xdr:colOff>67235</xdr:colOff>
      <xdr:row>45</xdr:row>
      <xdr:rowOff>36204</xdr:rowOff>
    </xdr:from>
    <xdr:to>
      <xdr:col>26</xdr:col>
      <xdr:colOff>121278</xdr:colOff>
      <xdr:row>55</xdr:row>
      <xdr:rowOff>163348</xdr:rowOff>
    </xdr:to>
    <xdr:graphicFrame macro="">
      <xdr:nvGraphicFramePr>
        <xdr:cNvPr id="3" name="Gráfico 2">
          <a:extLst>
            <a:ext uri="{FF2B5EF4-FFF2-40B4-BE49-F238E27FC236}">
              <a16:creationId xmlns:a16="http://schemas.microsoft.com/office/drawing/2014/main" id="{451FEFF2-E9D3-4D32-A635-CF4F77FCF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76200</xdr:colOff>
      <xdr:row>52</xdr:row>
      <xdr:rowOff>47625</xdr:rowOff>
    </xdr:from>
    <xdr:to>
      <xdr:col>26</xdr:col>
      <xdr:colOff>38100</xdr:colOff>
      <xdr:row>64</xdr:row>
      <xdr:rowOff>152400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9549"/>
          <a:ext cx="942975" cy="938463"/>
        </a:xfrm>
        <a:prstGeom prst="rect">
          <a:avLst/>
        </a:prstGeom>
      </xdr:spPr>
    </xdr:pic>
    <xdr:clientData/>
  </xdr:twoCellAnchor>
  <xdr:twoCellAnchor editAs="oneCell">
    <xdr:from>
      <xdr:col>30</xdr:col>
      <xdr:colOff>114300</xdr:colOff>
      <xdr:row>1</xdr:row>
      <xdr:rowOff>9524</xdr:rowOff>
    </xdr:from>
    <xdr:to>
      <xdr:col>34</xdr:col>
      <xdr:colOff>66675</xdr:colOff>
      <xdr:row>3</xdr:row>
      <xdr:rowOff>176462</xdr:rowOff>
    </xdr:to>
    <xdr:pic>
      <xdr:nvPicPr>
        <xdr:cNvPr id="3" name="Imagen 2">
          <a:extLst>
            <a:ext uri="{FF2B5EF4-FFF2-40B4-BE49-F238E27FC236}">
              <a16:creationId xmlns:a16="http://schemas.microsoft.com/office/drawing/2014/main" id="{906754B4-0EAF-42BB-9011-7561052AAF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945100" y="209549"/>
          <a:ext cx="942975" cy="938463"/>
        </a:xfrm>
        <a:prstGeom prst="rect">
          <a:avLst/>
        </a:prstGeom>
      </xdr:spPr>
    </xdr:pic>
    <xdr:clientData/>
  </xdr:twoCellAnchor>
  <xdr:twoCellAnchor>
    <xdr:from>
      <xdr:col>4</xdr:col>
      <xdr:colOff>130342</xdr:colOff>
      <xdr:row>42</xdr:row>
      <xdr:rowOff>32085</xdr:rowOff>
    </xdr:from>
    <xdr:to>
      <xdr:col>26</xdr:col>
      <xdr:colOff>120315</xdr:colOff>
      <xdr:row>54</xdr:row>
      <xdr:rowOff>170449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4</xdr:col>
      <xdr:colOff>100011</xdr:colOff>
      <xdr:row>44</xdr:row>
      <xdr:rowOff>76201</xdr:rowOff>
    </xdr:from>
    <xdr:to>
      <xdr:col>24</xdr:col>
      <xdr:colOff>323849</xdr:colOff>
      <xdr:row>56</xdr:row>
      <xdr:rowOff>57151</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FE94459E-54E1-4947-8F49-9488E2FAB3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6</xdr:col>
      <xdr:colOff>28575</xdr:colOff>
      <xdr:row>52</xdr:row>
      <xdr:rowOff>95250</xdr:rowOff>
    </xdr:from>
    <xdr:to>
      <xdr:col>25</xdr:col>
      <xdr:colOff>28575</xdr:colOff>
      <xdr:row>64</xdr:row>
      <xdr:rowOff>76200</xdr:rowOff>
    </xdr:to>
    <xdr:graphicFrame macro="">
      <xdr:nvGraphicFramePr>
        <xdr:cNvPr id="3" name="Gráfico 2">
          <a:extLst>
            <a:ext uri="{FF2B5EF4-FFF2-40B4-BE49-F238E27FC236}">
              <a16:creationId xmlns:a16="http://schemas.microsoft.com/office/drawing/2014/main" id="{E6472631-EEFB-4240-ABB3-1715641C3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43730</xdr:colOff>
      <xdr:row>44</xdr:row>
      <xdr:rowOff>8659</xdr:rowOff>
    </xdr:from>
    <xdr:to>
      <xdr:col>26</xdr:col>
      <xdr:colOff>86591</xdr:colOff>
      <xdr:row>51</xdr:row>
      <xdr:rowOff>269875</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AD07C798-FA44-447E-81E2-F24D7E8489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7</xdr:col>
      <xdr:colOff>495300</xdr:colOff>
      <xdr:row>52</xdr:row>
      <xdr:rowOff>161925</xdr:rowOff>
    </xdr:from>
    <xdr:to>
      <xdr:col>22</xdr:col>
      <xdr:colOff>19050</xdr:colOff>
      <xdr:row>64</xdr:row>
      <xdr:rowOff>76200</xdr:rowOff>
    </xdr:to>
    <xdr:graphicFrame macro="">
      <xdr:nvGraphicFramePr>
        <xdr:cNvPr id="3" name="Gráfico 2">
          <a:extLst>
            <a:ext uri="{FF2B5EF4-FFF2-40B4-BE49-F238E27FC236}">
              <a16:creationId xmlns:a16="http://schemas.microsoft.com/office/drawing/2014/main" id="{2884556F-858F-4EDA-A5D0-851521D6F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5663C84C-4A84-435D-BCD2-A42249EB05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7</xdr:col>
      <xdr:colOff>1028700</xdr:colOff>
      <xdr:row>52</xdr:row>
      <xdr:rowOff>57149</xdr:rowOff>
    </xdr:from>
    <xdr:to>
      <xdr:col>22</xdr:col>
      <xdr:colOff>209550</xdr:colOff>
      <xdr:row>64</xdr:row>
      <xdr:rowOff>142874</xdr:rowOff>
    </xdr:to>
    <xdr:graphicFrame macro="">
      <xdr:nvGraphicFramePr>
        <xdr:cNvPr id="3" name="Gráfico 2">
          <a:extLst>
            <a:ext uri="{FF2B5EF4-FFF2-40B4-BE49-F238E27FC236}">
              <a16:creationId xmlns:a16="http://schemas.microsoft.com/office/drawing/2014/main" id="{F949EA93-B6E2-4FE9-89C0-0393E8E4D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64DB7565-3762-4B21-B41E-8EC10E128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6</xdr:col>
      <xdr:colOff>276225</xdr:colOff>
      <xdr:row>52</xdr:row>
      <xdr:rowOff>28575</xdr:rowOff>
    </xdr:from>
    <xdr:to>
      <xdr:col>24</xdr:col>
      <xdr:colOff>95250</xdr:colOff>
      <xdr:row>64</xdr:row>
      <xdr:rowOff>104775</xdr:rowOff>
    </xdr:to>
    <xdr:graphicFrame macro="">
      <xdr:nvGraphicFramePr>
        <xdr:cNvPr id="3" name="Gráfico 2">
          <a:extLst>
            <a:ext uri="{FF2B5EF4-FFF2-40B4-BE49-F238E27FC236}">
              <a16:creationId xmlns:a16="http://schemas.microsoft.com/office/drawing/2014/main" id="{331B7473-39BF-4692-BD61-B893D2113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120650</xdr:colOff>
      <xdr:row>1</xdr:row>
      <xdr:rowOff>66674</xdr:rowOff>
    </xdr:from>
    <xdr:to>
      <xdr:col>6</xdr:col>
      <xdr:colOff>264584</xdr:colOff>
      <xdr:row>3</xdr:row>
      <xdr:rowOff>152400</xdr:rowOff>
    </xdr:to>
    <xdr:pic>
      <xdr:nvPicPr>
        <xdr:cNvPr id="2" name="Imagen 1">
          <a:extLst>
            <a:ext uri="{FF2B5EF4-FFF2-40B4-BE49-F238E27FC236}">
              <a16:creationId xmlns:a16="http://schemas.microsoft.com/office/drawing/2014/main" id="{46C3B0B9-CB59-4D04-B7CB-6F2F3441A8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3550" y="257174"/>
          <a:ext cx="867834" cy="857251"/>
        </a:xfrm>
        <a:prstGeom prst="rect">
          <a:avLst/>
        </a:prstGeom>
      </xdr:spPr>
    </xdr:pic>
    <xdr:clientData/>
  </xdr:twoCellAnchor>
  <xdr:twoCellAnchor>
    <xdr:from>
      <xdr:col>2</xdr:col>
      <xdr:colOff>0</xdr:colOff>
      <xdr:row>48</xdr:row>
      <xdr:rowOff>0</xdr:rowOff>
    </xdr:from>
    <xdr:to>
      <xdr:col>26</xdr:col>
      <xdr:colOff>314325</xdr:colOff>
      <xdr:row>60</xdr:row>
      <xdr:rowOff>171450</xdr:rowOff>
    </xdr:to>
    <xdr:graphicFrame macro="">
      <xdr:nvGraphicFramePr>
        <xdr:cNvPr id="3" name="Gráfico 2">
          <a:extLst>
            <a:ext uri="{FF2B5EF4-FFF2-40B4-BE49-F238E27FC236}">
              <a16:creationId xmlns:a16="http://schemas.microsoft.com/office/drawing/2014/main" id="{CC2134A5-1345-4976-8BD7-7EEF04B8F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34</xdr:col>
      <xdr:colOff>0</xdr:colOff>
      <xdr:row>38</xdr:row>
      <xdr:rowOff>0</xdr:rowOff>
    </xdr:from>
    <xdr:to>
      <xdr:col>34</xdr:col>
      <xdr:colOff>9525</xdr:colOff>
      <xdr:row>38</xdr:row>
      <xdr:rowOff>9525</xdr:rowOff>
    </xdr:to>
    <xdr:pic>
      <xdr:nvPicPr>
        <xdr:cNvPr id="4" name="Imagen 3">
          <a:extLst>
            <a:ext uri="{FF2B5EF4-FFF2-40B4-BE49-F238E27FC236}">
              <a16:creationId xmlns:a16="http://schemas.microsoft.com/office/drawing/2014/main" id="{660A6811-70E3-44D4-85EE-5185A76304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29950" y="13496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666750</xdr:colOff>
      <xdr:row>25</xdr:row>
      <xdr:rowOff>125942</xdr:rowOff>
    </xdr:from>
    <xdr:ext cx="6029325" cy="53022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1C0F6C03-0387-44F3-A604-60F634CAEE8C}"/>
                </a:ext>
              </a:extLst>
            </xdr:cNvPr>
            <xdr:cNvSpPr txBox="1"/>
          </xdr:nvSpPr>
          <xdr:spPr>
            <a:xfrm>
              <a:off x="3190875" y="7088717"/>
              <a:ext cx="6029325"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r>
                            <a:rPr lang="es-CO" sz="1800" i="1">
                              <a:latin typeface="Cambria Math" panose="02040503050406030204" pitchFamily="18" charset="0"/>
                            </a:rPr>
                            <m:t> </m:t>
                          </m:r>
                          <m:r>
                            <a:rPr lang="es-CO" sz="1800" i="1">
                              <a:latin typeface="Cambria Math" panose="02040503050406030204" pitchFamily="18" charset="0"/>
                            </a:rPr>
                            <m:t>𝑎</m:t>
                          </m:r>
                          <m:r>
                            <a:rPr lang="es-CO" sz="1800" i="1">
                              <a:latin typeface="Cambria Math" panose="02040503050406030204" pitchFamily="18" charset="0"/>
                            </a:rPr>
                            <m:t> </m:t>
                          </m:r>
                          <m:r>
                            <a:rPr lang="es-CO" sz="1800" i="1">
                              <a:latin typeface="Cambria Math" panose="02040503050406030204" pitchFamily="18" charset="0"/>
                            </a:rPr>
                            <m:t>𝑙𝑎𝑠</m:t>
                          </m:r>
                          <m:r>
                            <a:rPr lang="es-CO" sz="1800" i="1">
                              <a:latin typeface="Cambria Math" panose="02040503050406030204" pitchFamily="18" charset="0"/>
                            </a:rPr>
                            <m:t> </m:t>
                          </m:r>
                          <m:r>
                            <a:rPr lang="es-CO" sz="1800" i="1">
                              <a:latin typeface="Cambria Math" panose="02040503050406030204" pitchFamily="18" charset="0"/>
                            </a:rPr>
                            <m:t>𝑚𝑎𝑡𝑒𝑟𝑖𝑎𝑠</m:t>
                          </m:r>
                          <m:r>
                            <a:rPr lang="es-CO" sz="1800" i="1">
                              <a:latin typeface="Cambria Math" panose="02040503050406030204" pitchFamily="18" charset="0"/>
                            </a:rPr>
                            <m:t> </m:t>
                          </m:r>
                          <m:r>
                            <a:rPr lang="es-CO" sz="1800" i="1">
                              <a:latin typeface="Cambria Math" panose="02040503050406030204" pitchFamily="18" charset="0"/>
                            </a:rPr>
                            <m:t>𝑝𝑟𝑖𝑚𝑎𝑠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r>
                            <a:rPr lang="es-CO" sz="1800" i="1">
                              <a:latin typeface="Cambria Math" panose="02040503050406030204" pitchFamily="18" charset="0"/>
                            </a:rPr>
                            <m:t> </m:t>
                          </m:r>
                          <m:r>
                            <a:rPr lang="es-CO" sz="1800" i="1">
                              <a:latin typeface="Cambria Math" panose="02040503050406030204" pitchFamily="18" charset="0"/>
                            </a:rPr>
                            <m:t>𝑎</m:t>
                          </m:r>
                          <m:r>
                            <a:rPr lang="es-CO" sz="1800" i="1">
                              <a:latin typeface="Cambria Math" panose="02040503050406030204" pitchFamily="18" charset="0"/>
                            </a:rPr>
                            <m:t> </m:t>
                          </m:r>
                          <m:r>
                            <a:rPr lang="es-CO" sz="1800" i="1">
                              <a:latin typeface="Cambria Math" panose="02040503050406030204" pitchFamily="18" charset="0"/>
                            </a:rPr>
                            <m:t>𝑙𝑎𝑠</m:t>
                          </m:r>
                          <m:r>
                            <a:rPr lang="es-CO" sz="1800" i="1">
                              <a:latin typeface="Cambria Math" panose="02040503050406030204" pitchFamily="18" charset="0"/>
                            </a:rPr>
                            <m:t> </m:t>
                          </m:r>
                          <m:r>
                            <a:rPr lang="es-CO" sz="1800" i="1">
                              <a:latin typeface="Cambria Math" panose="02040503050406030204" pitchFamily="18" charset="0"/>
                            </a:rPr>
                            <m:t>𝑚𝑎𝑡𝑒𝑟𝑖𝑎𝑠</m:t>
                          </m:r>
                          <m:r>
                            <a:rPr lang="es-CO" sz="1800" i="1">
                              <a:latin typeface="Cambria Math" panose="02040503050406030204" pitchFamily="18" charset="0"/>
                            </a:rPr>
                            <m:t> </m:t>
                          </m:r>
                          <m:r>
                            <a:rPr lang="es-CO" sz="1800" i="1">
                              <a:latin typeface="Cambria Math" panose="02040503050406030204" pitchFamily="18" charset="0"/>
                            </a:rPr>
                            <m:t>𝑝𝑟𝑖𝑚𝑎𝑠</m:t>
                          </m:r>
                        </m:den>
                      </m:f>
                    </m:e>
                  </m:d>
                </m:oMath>
              </a14:m>
              <a:r>
                <a:rPr lang="es-CO" sz="1800">
                  <a:latin typeface="+mn-lt"/>
                </a:rPr>
                <a:t>*100%</a:t>
              </a:r>
            </a:p>
          </xdr:txBody>
        </xdr:sp>
      </mc:Choice>
      <mc:Fallback xmlns="">
        <xdr:sp macro="" textlink="">
          <xdr:nvSpPr>
            <xdr:cNvPr id="5" name="CuadroTexto 4">
              <a:extLst>
                <a:ext uri="{FF2B5EF4-FFF2-40B4-BE49-F238E27FC236}">
                  <a16:creationId xmlns:a16="http://schemas.microsoft.com/office/drawing/2014/main" id="{1C0F6C03-0387-44F3-A604-60F634CAEE8C}"/>
                </a:ext>
              </a:extLst>
            </xdr:cNvPr>
            <xdr:cNvSpPr txBox="1"/>
          </xdr:nvSpPr>
          <xdr:spPr>
            <a:xfrm>
              <a:off x="3190875" y="7088717"/>
              <a:ext cx="6029325"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 𝑎 𝑙𝑎𝑠 𝑚𝑎𝑡𝑒𝑟𝑖𝑎𝑠 𝑝𝑟𝑖𝑚𝑎𝑠)/(𝑁𝑢𝑚𝑒𝑟𝑜 𝑡𝑜𝑡𝑎𝑙 𝑑𝑒 𝑒𝑛𝑠𝑎𝑦𝑜𝑠 𝑠𝑜𝑙𝑖𝑐𝑖𝑡𝑎𝑑𝑜𝑠 𝑎 𝑙𝑎𝑠 𝑚𝑎𝑡𝑒𝑟𝑖𝑎𝑠 𝑝𝑟𝑖𝑚𝑎𝑠))</a:t>
              </a:r>
              <a:r>
                <a:rPr lang="es-CO" sz="1800">
                  <a:latin typeface="+mn-lt"/>
                </a:rPr>
                <a:t>*100%</a:t>
              </a:r>
            </a:p>
          </xdr:txBody>
        </xdr:sp>
      </mc:Fallback>
    </mc:AlternateContent>
    <xdr:clientData/>
  </xdr:oneCellAnchor>
  <xdr:twoCellAnchor editAs="oneCell">
    <xdr:from>
      <xdr:col>10</xdr:col>
      <xdr:colOff>76200</xdr:colOff>
      <xdr:row>37</xdr:row>
      <xdr:rowOff>723900</xdr:rowOff>
    </xdr:from>
    <xdr:to>
      <xdr:col>26</xdr:col>
      <xdr:colOff>78673</xdr:colOff>
      <xdr:row>37</xdr:row>
      <xdr:rowOff>2798233</xdr:rowOff>
    </xdr:to>
    <xdr:pic>
      <xdr:nvPicPr>
        <xdr:cNvPr id="6" name="Imagen 5">
          <a:extLst>
            <a:ext uri="{FF2B5EF4-FFF2-40B4-BE49-F238E27FC236}">
              <a16:creationId xmlns:a16="http://schemas.microsoft.com/office/drawing/2014/main" id="{B8A66B26-97AD-4FB7-B2EF-DB89E488E1B1}"/>
            </a:ext>
          </a:extLst>
        </xdr:cNvPr>
        <xdr:cNvPicPr>
          <a:picLocks noChangeAspect="1"/>
        </xdr:cNvPicPr>
      </xdr:nvPicPr>
      <xdr:blipFill rotWithShape="1">
        <a:blip xmlns:r="http://schemas.openxmlformats.org/officeDocument/2006/relationships" r:embed="rId4"/>
        <a:srcRect l="4928" t="42374" r="40725" b="13051"/>
        <a:stretch/>
      </xdr:blipFill>
      <xdr:spPr>
        <a:xfrm>
          <a:off x="4695825" y="11325225"/>
          <a:ext cx="4498273" cy="2074333"/>
        </a:xfrm>
        <a:prstGeom prst="rect">
          <a:avLst/>
        </a:prstGeom>
      </xdr:spPr>
    </xdr:pic>
    <xdr:clientData/>
  </xdr:twoCellAnchor>
  <xdr:twoCellAnchor editAs="oneCell">
    <xdr:from>
      <xdr:col>11</xdr:col>
      <xdr:colOff>152401</xdr:colOff>
      <xdr:row>38</xdr:row>
      <xdr:rowOff>733424</xdr:rowOff>
    </xdr:from>
    <xdr:to>
      <xdr:col>25</xdr:col>
      <xdr:colOff>66675</xdr:colOff>
      <xdr:row>38</xdr:row>
      <xdr:rowOff>2887078</xdr:rowOff>
    </xdr:to>
    <xdr:pic>
      <xdr:nvPicPr>
        <xdr:cNvPr id="7" name="Imagen 6">
          <a:extLst>
            <a:ext uri="{FF2B5EF4-FFF2-40B4-BE49-F238E27FC236}">
              <a16:creationId xmlns:a16="http://schemas.microsoft.com/office/drawing/2014/main" id="{4D78B1EE-63F2-4D71-B54F-AD15A2201CE9}"/>
            </a:ext>
          </a:extLst>
        </xdr:cNvPr>
        <xdr:cNvPicPr>
          <a:picLocks noChangeAspect="1"/>
        </xdr:cNvPicPr>
      </xdr:nvPicPr>
      <xdr:blipFill rotWithShape="1">
        <a:blip xmlns:r="http://schemas.openxmlformats.org/officeDocument/2006/relationships" r:embed="rId5"/>
        <a:srcRect l="2783" t="55492" r="74784" b="17671"/>
        <a:stretch/>
      </xdr:blipFill>
      <xdr:spPr>
        <a:xfrm>
          <a:off x="4991101" y="14230349"/>
          <a:ext cx="3857624" cy="2153654"/>
        </a:xfrm>
        <a:prstGeom prst="rect">
          <a:avLst/>
        </a:prstGeom>
      </xdr:spPr>
    </xdr:pic>
    <xdr:clientData/>
  </xdr:twoCellAnchor>
  <xdr:twoCellAnchor editAs="oneCell">
    <xdr:from>
      <xdr:col>13</xdr:col>
      <xdr:colOff>161925</xdr:colOff>
      <xdr:row>39</xdr:row>
      <xdr:rowOff>704849</xdr:rowOff>
    </xdr:from>
    <xdr:to>
      <xdr:col>24</xdr:col>
      <xdr:colOff>100608</xdr:colOff>
      <xdr:row>39</xdr:row>
      <xdr:rowOff>2847974</xdr:rowOff>
    </xdr:to>
    <xdr:pic>
      <xdr:nvPicPr>
        <xdr:cNvPr id="8" name="Imagen 7"/>
        <xdr:cNvPicPr>
          <a:picLocks noChangeAspect="1"/>
        </xdr:cNvPicPr>
      </xdr:nvPicPr>
      <xdr:blipFill rotWithShape="1">
        <a:blip xmlns:r="http://schemas.openxmlformats.org/officeDocument/2006/relationships" r:embed="rId6"/>
        <a:srcRect l="3819" t="45947" r="65483" b="16434"/>
        <a:stretch/>
      </xdr:blipFill>
      <xdr:spPr>
        <a:xfrm>
          <a:off x="5438775" y="17097374"/>
          <a:ext cx="3110508" cy="2143125"/>
        </a:xfrm>
        <a:prstGeom prst="rect">
          <a:avLst/>
        </a:prstGeom>
      </xdr:spPr>
    </xdr:pic>
    <xdr:clientData/>
  </xdr:twoCellAnchor>
  <xdr:twoCellAnchor editAs="oneCell">
    <xdr:from>
      <xdr:col>13</xdr:col>
      <xdr:colOff>180974</xdr:colOff>
      <xdr:row>40</xdr:row>
      <xdr:rowOff>733425</xdr:rowOff>
    </xdr:from>
    <xdr:to>
      <xdr:col>24</xdr:col>
      <xdr:colOff>9524</xdr:colOff>
      <xdr:row>40</xdr:row>
      <xdr:rowOff>2848943</xdr:rowOff>
    </xdr:to>
    <xdr:pic>
      <xdr:nvPicPr>
        <xdr:cNvPr id="9" name="Imagen 8"/>
        <xdr:cNvPicPr>
          <a:picLocks noChangeAspect="1"/>
        </xdr:cNvPicPr>
      </xdr:nvPicPr>
      <xdr:blipFill rotWithShape="1">
        <a:blip xmlns:r="http://schemas.openxmlformats.org/officeDocument/2006/relationships" r:embed="rId7"/>
        <a:srcRect l="4502" t="38788" r="58328" b="14598"/>
        <a:stretch/>
      </xdr:blipFill>
      <xdr:spPr>
        <a:xfrm>
          <a:off x="5457824" y="20021550"/>
          <a:ext cx="3000375" cy="2115518"/>
        </a:xfrm>
        <a:prstGeom prst="rect">
          <a:avLst/>
        </a:prstGeom>
      </xdr:spPr>
    </xdr:pic>
    <xdr:clientData/>
  </xdr:twoCellAnchor>
  <xdr:twoCellAnchor editAs="oneCell">
    <xdr:from>
      <xdr:col>14</xdr:col>
      <xdr:colOff>148165</xdr:colOff>
      <xdr:row>41</xdr:row>
      <xdr:rowOff>825498</xdr:rowOff>
    </xdr:from>
    <xdr:to>
      <xdr:col>24</xdr:col>
      <xdr:colOff>2823</xdr:colOff>
      <xdr:row>41</xdr:row>
      <xdr:rowOff>2836333</xdr:rowOff>
    </xdr:to>
    <xdr:pic>
      <xdr:nvPicPr>
        <xdr:cNvPr id="10" name="Imagen 9"/>
        <xdr:cNvPicPr>
          <a:picLocks noChangeAspect="1"/>
        </xdr:cNvPicPr>
      </xdr:nvPicPr>
      <xdr:blipFill rotWithShape="1">
        <a:blip xmlns:r="http://schemas.openxmlformats.org/officeDocument/2006/relationships" r:embed="rId8"/>
        <a:srcRect l="4768" t="35886" r="57969" b="16998"/>
        <a:stretch/>
      </xdr:blipFill>
      <xdr:spPr>
        <a:xfrm>
          <a:off x="5644090" y="23009223"/>
          <a:ext cx="2807408" cy="2010835"/>
        </a:xfrm>
        <a:prstGeom prst="rect">
          <a:avLst/>
        </a:prstGeom>
      </xdr:spPr>
    </xdr:pic>
    <xdr:clientData/>
  </xdr:twoCellAnchor>
  <xdr:twoCellAnchor editAs="oneCell">
    <xdr:from>
      <xdr:col>14</xdr:col>
      <xdr:colOff>52917</xdr:colOff>
      <xdr:row>42</xdr:row>
      <xdr:rowOff>719666</xdr:rowOff>
    </xdr:from>
    <xdr:to>
      <xdr:col>24</xdr:col>
      <xdr:colOff>127000</xdr:colOff>
      <xdr:row>42</xdr:row>
      <xdr:rowOff>2874946</xdr:rowOff>
    </xdr:to>
    <xdr:pic>
      <xdr:nvPicPr>
        <xdr:cNvPr id="11" name="Imagen 10"/>
        <xdr:cNvPicPr>
          <a:picLocks noChangeAspect="1"/>
        </xdr:cNvPicPr>
      </xdr:nvPicPr>
      <xdr:blipFill rotWithShape="1">
        <a:blip xmlns:r="http://schemas.openxmlformats.org/officeDocument/2006/relationships" r:embed="rId9"/>
        <a:srcRect l="4631" t="36176" r="58262" b="17154"/>
        <a:stretch/>
      </xdr:blipFill>
      <xdr:spPr>
        <a:xfrm>
          <a:off x="5548842" y="25798991"/>
          <a:ext cx="3026833" cy="21552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xdr:from>
      <xdr:col>2</xdr:col>
      <xdr:colOff>47625</xdr:colOff>
      <xdr:row>48</xdr:row>
      <xdr:rowOff>47626</xdr:rowOff>
    </xdr:from>
    <xdr:to>
      <xdr:col>26</xdr:col>
      <xdr:colOff>266700</xdr:colOff>
      <xdr:row>59</xdr:row>
      <xdr:rowOff>47625</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editAs="oneCell">
    <xdr:from>
      <xdr:col>10</xdr:col>
      <xdr:colOff>0</xdr:colOff>
      <xdr:row>39</xdr:row>
      <xdr:rowOff>0</xdr:rowOff>
    </xdr:from>
    <xdr:to>
      <xdr:col>10</xdr:col>
      <xdr:colOff>9525</xdr:colOff>
      <xdr:row>39</xdr:row>
      <xdr:rowOff>9525</xdr:rowOff>
    </xdr:to>
    <xdr:pic>
      <xdr:nvPicPr>
        <xdr:cNvPr id="5" name="Imagen 4">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900" y="1717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771525</xdr:colOff>
      <xdr:row>25</xdr:row>
      <xdr:rowOff>76200</xdr:rowOff>
    </xdr:from>
    <xdr:ext cx="5376333" cy="530225"/>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6E0C18F2-64AB-4BDA-B8DE-EE1CDFA23299}"/>
                </a:ext>
              </a:extLst>
            </xdr:cNvPr>
            <xdr:cNvSpPr txBox="1"/>
          </xdr:nvSpPr>
          <xdr:spPr>
            <a:xfrm>
              <a:off x="3390900" y="6505575"/>
              <a:ext cx="5376333"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r>
                            <a:rPr lang="es-ES" sz="1800" b="0" i="1">
                              <a:latin typeface="Cambria Math" panose="02040503050406030204" pitchFamily="18" charset="0"/>
                            </a:rPr>
                            <m:t>  </m:t>
                          </m:r>
                          <m:r>
                            <a:rPr lang="es-ES" sz="1800" b="0" i="1">
                              <a:latin typeface="Cambria Math" panose="02040503050406030204" pitchFamily="18" charset="0"/>
                            </a:rPr>
                            <m:t>𝑎</m:t>
                          </m:r>
                          <m:r>
                            <a:rPr lang="es-ES" sz="1800" b="0" i="1">
                              <a:latin typeface="Cambria Math" panose="02040503050406030204" pitchFamily="18" charset="0"/>
                            </a:rPr>
                            <m:t> </m:t>
                          </m:r>
                          <m:r>
                            <a:rPr lang="es-ES" sz="1800" b="0" i="1">
                              <a:latin typeface="Cambria Math" panose="02040503050406030204" pitchFamily="18" charset="0"/>
                            </a:rPr>
                            <m:t>𝑙𝑜𝑠</m:t>
                          </m:r>
                          <m:r>
                            <a:rPr lang="es-ES" sz="1800" b="0" i="1">
                              <a:latin typeface="Cambria Math" panose="02040503050406030204" pitchFamily="18" charset="0"/>
                            </a:rPr>
                            <m:t> </m:t>
                          </m:r>
                          <m:r>
                            <a:rPr lang="es-ES" sz="1800" b="0" i="1">
                              <a:latin typeface="Cambria Math" panose="02040503050406030204" pitchFamily="18" charset="0"/>
                            </a:rPr>
                            <m:t>𝑝𝑟𝑜𝑑𝑢𝑐𝑡𝑜𝑠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r>
                            <a:rPr lang="es-CO" sz="1800" i="1">
                              <a:latin typeface="Cambria Math" panose="02040503050406030204" pitchFamily="18" charset="0"/>
                            </a:rPr>
                            <m:t> </m:t>
                          </m:r>
                          <m:r>
                            <a:rPr lang="es-CO" sz="1800" i="1">
                              <a:latin typeface="Cambria Math" panose="02040503050406030204" pitchFamily="18" charset="0"/>
                            </a:rPr>
                            <m:t>𝑎</m:t>
                          </m:r>
                          <m:r>
                            <a:rPr lang="es-CO" sz="1800" i="1">
                              <a:latin typeface="Cambria Math" panose="02040503050406030204" pitchFamily="18" charset="0"/>
                            </a:rPr>
                            <m:t> </m:t>
                          </m:r>
                          <m:r>
                            <a:rPr lang="es-CO" sz="1800" i="1">
                              <a:latin typeface="Cambria Math" panose="02040503050406030204" pitchFamily="18" charset="0"/>
                            </a:rPr>
                            <m:t>𝑙𝑜𝑠</m:t>
                          </m:r>
                          <m:r>
                            <a:rPr lang="es-ES" sz="1800" b="0" i="1">
                              <a:latin typeface="Cambria Math" panose="02040503050406030204" pitchFamily="18" charset="0"/>
                            </a:rPr>
                            <m:t> </m:t>
                          </m:r>
                          <m:r>
                            <a:rPr lang="es-ES" sz="1800" b="0" i="1">
                              <a:latin typeface="Cambria Math" panose="02040503050406030204" pitchFamily="18" charset="0"/>
                            </a:rPr>
                            <m:t>𝑝𝑟𝑜𝑑𝑢𝑐𝑡𝑜𝑠</m:t>
                          </m:r>
                        </m:den>
                      </m:f>
                    </m:e>
                  </m:d>
                </m:oMath>
              </a14:m>
              <a:r>
                <a:rPr lang="es-CO" sz="1800">
                  <a:latin typeface="+mn-lt"/>
                </a:rPr>
                <a:t>*100%</a:t>
              </a:r>
            </a:p>
          </xdr:txBody>
        </xdr:sp>
      </mc:Choice>
      <mc:Fallback xmlns="">
        <xdr:sp macro="" textlink="">
          <xdr:nvSpPr>
            <xdr:cNvPr id="6" name="CuadroTexto 5">
              <a:extLst>
                <a:ext uri="{FF2B5EF4-FFF2-40B4-BE49-F238E27FC236}">
                  <a16:creationId xmlns:a16="http://schemas.microsoft.com/office/drawing/2014/main" id="{6E0C18F2-64AB-4BDA-B8DE-EE1CDFA23299}"/>
                </a:ext>
              </a:extLst>
            </xdr:cNvPr>
            <xdr:cNvSpPr txBox="1"/>
          </xdr:nvSpPr>
          <xdr:spPr>
            <a:xfrm>
              <a:off x="3390900" y="6505575"/>
              <a:ext cx="5376333"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((𝑁ú𝑚𝑒𝑟𝑜 𝑡𝑜𝑡𝑎𝑙 𝑑𝑒 𝑒𝑛𝑠𝑎𝑦𝑜𝑠 𝑟𝑒𝑎𝑙𝑖𝑧𝑎𝑑𝑜𝑠</a:t>
              </a:r>
              <a:r>
                <a:rPr lang="es-ES" sz="1800" b="0" i="0">
                  <a:latin typeface="Cambria Math" panose="02040503050406030204" pitchFamily="18" charset="0"/>
                </a:rPr>
                <a:t>  𝑎 𝑙𝑜𝑠 𝑝𝑟𝑜𝑑𝑢𝑐𝑡𝑜𝑠</a:t>
              </a:r>
              <a:r>
                <a:rPr lang="es-CO" sz="1800" b="0" i="0">
                  <a:latin typeface="Cambria Math" panose="02040503050406030204" pitchFamily="18" charset="0"/>
                </a:rPr>
                <a:t>)/(</a:t>
              </a:r>
              <a:r>
                <a:rPr lang="es-CO" sz="1800" i="0">
                  <a:latin typeface="Cambria Math" panose="02040503050406030204" pitchFamily="18" charset="0"/>
                </a:rPr>
                <a:t>𝑁𝑢𝑚𝑒𝑟𝑜 𝑡𝑜𝑡𝑎𝑙 𝑑𝑒 𝑒𝑛𝑠𝑎𝑦𝑜𝑠 𝑠𝑜𝑙𝑖𝑐𝑖𝑡𝑎𝑑𝑜𝑠 𝑎 𝑙𝑜𝑠</a:t>
              </a:r>
              <a:r>
                <a:rPr lang="es-ES" sz="1800" b="0" i="0">
                  <a:latin typeface="Cambria Math" panose="02040503050406030204" pitchFamily="18" charset="0"/>
                </a:rPr>
                <a:t> 𝑝𝑟𝑜𝑑𝑢𝑐𝑡𝑜𝑠</a:t>
              </a:r>
              <a:r>
                <a:rPr lang="es-CO" sz="1800" b="0" i="0">
                  <a:latin typeface="Cambria Math" panose="02040503050406030204" pitchFamily="18" charset="0"/>
                </a:rPr>
                <a:t>)</a:t>
              </a:r>
              <a:r>
                <a:rPr lang="es-ES" sz="1800" b="0" i="0">
                  <a:latin typeface="Cambria Math" panose="02040503050406030204" pitchFamily="18" charset="0"/>
                </a:rPr>
                <a:t>)</a:t>
              </a:r>
              <a:r>
                <a:rPr lang="es-CO" sz="1800">
                  <a:latin typeface="+mn-lt"/>
                </a:rPr>
                <a:t>*100%</a:t>
              </a:r>
            </a:p>
          </xdr:txBody>
        </xdr:sp>
      </mc:Fallback>
    </mc:AlternateContent>
    <xdr:clientData/>
  </xdr:oneCellAnchor>
  <xdr:twoCellAnchor editAs="oneCell">
    <xdr:from>
      <xdr:col>11</xdr:col>
      <xdr:colOff>95250</xdr:colOff>
      <xdr:row>37</xdr:row>
      <xdr:rowOff>809625</xdr:rowOff>
    </xdr:from>
    <xdr:to>
      <xdr:col>26</xdr:col>
      <xdr:colOff>51612</xdr:colOff>
      <xdr:row>37</xdr:row>
      <xdr:rowOff>3495676</xdr:rowOff>
    </xdr:to>
    <xdr:pic>
      <xdr:nvPicPr>
        <xdr:cNvPr id="7" name="Imagen 6">
          <a:extLst>
            <a:ext uri="{FF2B5EF4-FFF2-40B4-BE49-F238E27FC236}">
              <a16:creationId xmlns:a16="http://schemas.microsoft.com/office/drawing/2014/main" id="{B7412E59-78D4-4070-B86A-81A2C3E6F2BB}"/>
            </a:ext>
          </a:extLst>
        </xdr:cNvPr>
        <xdr:cNvPicPr>
          <a:picLocks noChangeAspect="1"/>
        </xdr:cNvPicPr>
      </xdr:nvPicPr>
      <xdr:blipFill rotWithShape="1">
        <a:blip xmlns:r="http://schemas.openxmlformats.org/officeDocument/2006/relationships" r:embed="rId4"/>
        <a:srcRect l="6361" t="39129" r="47231" b="13407"/>
        <a:stretch/>
      </xdr:blipFill>
      <xdr:spPr>
        <a:xfrm>
          <a:off x="5324475" y="10820400"/>
          <a:ext cx="4671237" cy="2686051"/>
        </a:xfrm>
        <a:prstGeom prst="rect">
          <a:avLst/>
        </a:prstGeom>
      </xdr:spPr>
    </xdr:pic>
    <xdr:clientData/>
  </xdr:twoCellAnchor>
  <xdr:twoCellAnchor editAs="oneCell">
    <xdr:from>
      <xdr:col>10</xdr:col>
      <xdr:colOff>171449</xdr:colOff>
      <xdr:row>38</xdr:row>
      <xdr:rowOff>714374</xdr:rowOff>
    </xdr:from>
    <xdr:to>
      <xdr:col>26</xdr:col>
      <xdr:colOff>66675</xdr:colOff>
      <xdr:row>38</xdr:row>
      <xdr:rowOff>3509950</xdr:rowOff>
    </xdr:to>
    <xdr:pic>
      <xdr:nvPicPr>
        <xdr:cNvPr id="8" name="Imagen 7">
          <a:extLst>
            <a:ext uri="{FF2B5EF4-FFF2-40B4-BE49-F238E27FC236}">
              <a16:creationId xmlns:a16="http://schemas.microsoft.com/office/drawing/2014/main" id="{8C243B19-075D-458A-AD82-E4B7763BB58E}"/>
            </a:ext>
          </a:extLst>
        </xdr:cNvPr>
        <xdr:cNvPicPr>
          <a:picLocks noChangeAspect="1"/>
        </xdr:cNvPicPr>
      </xdr:nvPicPr>
      <xdr:blipFill rotWithShape="1">
        <a:blip xmlns:r="http://schemas.openxmlformats.org/officeDocument/2006/relationships" r:embed="rId5"/>
        <a:srcRect l="2518" t="59689" r="72025" b="14619"/>
        <a:stretch/>
      </xdr:blipFill>
      <xdr:spPr>
        <a:xfrm>
          <a:off x="5086349" y="14306549"/>
          <a:ext cx="4924426" cy="2795576"/>
        </a:xfrm>
        <a:prstGeom prst="rect">
          <a:avLst/>
        </a:prstGeom>
      </xdr:spPr>
    </xdr:pic>
    <xdr:clientData/>
  </xdr:twoCellAnchor>
  <xdr:twoCellAnchor editAs="oneCell">
    <xdr:from>
      <xdr:col>10</xdr:col>
      <xdr:colOff>238125</xdr:colOff>
      <xdr:row>39</xdr:row>
      <xdr:rowOff>733426</xdr:rowOff>
    </xdr:from>
    <xdr:to>
      <xdr:col>26</xdr:col>
      <xdr:colOff>104775</xdr:colOff>
      <xdr:row>39</xdr:row>
      <xdr:rowOff>3486150</xdr:rowOff>
    </xdr:to>
    <xdr:pic>
      <xdr:nvPicPr>
        <xdr:cNvPr id="9" name="Imagen 8"/>
        <xdr:cNvPicPr>
          <a:picLocks noChangeAspect="1"/>
        </xdr:cNvPicPr>
      </xdr:nvPicPr>
      <xdr:blipFill rotWithShape="1">
        <a:blip xmlns:r="http://schemas.openxmlformats.org/officeDocument/2006/relationships" r:embed="rId6"/>
        <a:srcRect l="3600" t="41394" r="60761" b="22966"/>
        <a:stretch/>
      </xdr:blipFill>
      <xdr:spPr>
        <a:xfrm>
          <a:off x="5153025" y="17907001"/>
          <a:ext cx="4895850" cy="2752724"/>
        </a:xfrm>
        <a:prstGeom prst="rect">
          <a:avLst/>
        </a:prstGeom>
      </xdr:spPr>
    </xdr:pic>
    <xdr:clientData/>
  </xdr:twoCellAnchor>
  <xdr:oneCellAnchor>
    <xdr:from>
      <xdr:col>9</xdr:col>
      <xdr:colOff>1083469</xdr:colOff>
      <xdr:row>40</xdr:row>
      <xdr:rowOff>1143000</xdr:rowOff>
    </xdr:from>
    <xdr:ext cx="9525" cy="9525"/>
    <xdr:pic>
      <xdr:nvPicPr>
        <xdr:cNvPr id="10" name="Imagen 9">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07744" y="218979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47624</xdr:colOff>
      <xdr:row>40</xdr:row>
      <xdr:rowOff>742950</xdr:rowOff>
    </xdr:from>
    <xdr:to>
      <xdr:col>25</xdr:col>
      <xdr:colOff>281092</xdr:colOff>
      <xdr:row>40</xdr:row>
      <xdr:rowOff>3524250</xdr:rowOff>
    </xdr:to>
    <xdr:pic>
      <xdr:nvPicPr>
        <xdr:cNvPr id="11" name="Imagen 10"/>
        <xdr:cNvPicPr>
          <a:picLocks noChangeAspect="1"/>
        </xdr:cNvPicPr>
      </xdr:nvPicPr>
      <xdr:blipFill rotWithShape="1">
        <a:blip xmlns:r="http://schemas.openxmlformats.org/officeDocument/2006/relationships" r:embed="rId7"/>
        <a:srcRect l="3619" t="43066" r="60378" b="18498"/>
        <a:stretch/>
      </xdr:blipFill>
      <xdr:spPr>
        <a:xfrm>
          <a:off x="5276849" y="21497925"/>
          <a:ext cx="4634018" cy="2781300"/>
        </a:xfrm>
        <a:prstGeom prst="rect">
          <a:avLst/>
        </a:prstGeom>
        <a:ln>
          <a:solidFill>
            <a:schemeClr val="tx1"/>
          </a:solidFill>
        </a:ln>
      </xdr:spPr>
    </xdr:pic>
    <xdr:clientData/>
  </xdr:twoCellAnchor>
  <xdr:twoCellAnchor editAs="oneCell">
    <xdr:from>
      <xdr:col>11</xdr:col>
      <xdr:colOff>130968</xdr:colOff>
      <xdr:row>41</xdr:row>
      <xdr:rowOff>785812</xdr:rowOff>
    </xdr:from>
    <xdr:to>
      <xdr:col>26</xdr:col>
      <xdr:colOff>11906</xdr:colOff>
      <xdr:row>41</xdr:row>
      <xdr:rowOff>3536156</xdr:rowOff>
    </xdr:to>
    <xdr:pic>
      <xdr:nvPicPr>
        <xdr:cNvPr id="12" name="Imagen 11"/>
        <xdr:cNvPicPr>
          <a:picLocks noChangeAspect="1"/>
        </xdr:cNvPicPr>
      </xdr:nvPicPr>
      <xdr:blipFill rotWithShape="1">
        <a:blip xmlns:r="http://schemas.openxmlformats.org/officeDocument/2006/relationships" r:embed="rId8"/>
        <a:srcRect l="3654" t="43069" r="60382" b="18046"/>
        <a:stretch/>
      </xdr:blipFill>
      <xdr:spPr>
        <a:xfrm>
          <a:off x="5360193" y="25122187"/>
          <a:ext cx="4595813" cy="2750344"/>
        </a:xfrm>
        <a:prstGeom prst="rect">
          <a:avLst/>
        </a:prstGeom>
      </xdr:spPr>
    </xdr:pic>
    <xdr:clientData/>
  </xdr:twoCellAnchor>
  <xdr:twoCellAnchor editAs="oneCell">
    <xdr:from>
      <xdr:col>10</xdr:col>
      <xdr:colOff>261938</xdr:colOff>
      <xdr:row>42</xdr:row>
      <xdr:rowOff>773905</xdr:rowOff>
    </xdr:from>
    <xdr:to>
      <xdr:col>26</xdr:col>
      <xdr:colOff>0</xdr:colOff>
      <xdr:row>42</xdr:row>
      <xdr:rowOff>3559723</xdr:rowOff>
    </xdr:to>
    <xdr:pic>
      <xdr:nvPicPr>
        <xdr:cNvPr id="13" name="Imagen 12"/>
        <xdr:cNvPicPr>
          <a:picLocks noChangeAspect="1"/>
        </xdr:cNvPicPr>
      </xdr:nvPicPr>
      <xdr:blipFill rotWithShape="1">
        <a:blip xmlns:r="http://schemas.openxmlformats.org/officeDocument/2006/relationships" r:embed="rId9"/>
        <a:srcRect l="3748" t="43427" r="59753" b="18019"/>
        <a:stretch/>
      </xdr:blipFill>
      <xdr:spPr>
        <a:xfrm>
          <a:off x="5176838" y="28691680"/>
          <a:ext cx="4767262" cy="278581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xdr:from>
      <xdr:col>2</xdr:col>
      <xdr:colOff>28575</xdr:colOff>
      <xdr:row>46</xdr:row>
      <xdr:rowOff>28574</xdr:rowOff>
    </xdr:from>
    <xdr:to>
      <xdr:col>26</xdr:col>
      <xdr:colOff>266700</xdr:colOff>
      <xdr:row>58</xdr:row>
      <xdr:rowOff>171449</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editAs="oneCell">
    <xdr:from>
      <xdr:col>32</xdr:col>
      <xdr:colOff>0</xdr:colOff>
      <xdr:row>37</xdr:row>
      <xdr:rowOff>0</xdr:rowOff>
    </xdr:from>
    <xdr:to>
      <xdr:col>32</xdr:col>
      <xdr:colOff>9525</xdr:colOff>
      <xdr:row>37</xdr:row>
      <xdr:rowOff>9525</xdr:rowOff>
    </xdr:to>
    <xdr:pic>
      <xdr:nvPicPr>
        <xdr:cNvPr id="5" name="Imagen 4">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68100" y="10172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438150</xdr:colOff>
      <xdr:row>25</xdr:row>
      <xdr:rowOff>104775</xdr:rowOff>
    </xdr:from>
    <xdr:ext cx="7038975" cy="530225"/>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65FA7A2E-1935-44FA-B2DC-EE1985A61A57}"/>
                </a:ext>
              </a:extLst>
            </xdr:cNvPr>
            <xdr:cNvSpPr txBox="1"/>
          </xdr:nvSpPr>
          <xdr:spPr>
            <a:xfrm>
              <a:off x="3057525" y="6629400"/>
              <a:ext cx="7038975"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2000" i="1">
                          <a:latin typeface="Cambria Math" panose="02040503050406030204" pitchFamily="18" charset="0"/>
                        </a:rPr>
                      </m:ctrlPr>
                    </m:dPr>
                    <m:e>
                      <m:f>
                        <m:fPr>
                          <m:ctrlPr>
                            <a:rPr lang="es-CO" sz="2000" i="1">
                              <a:latin typeface="Cambria Math" panose="02040503050406030204" pitchFamily="18" charset="0"/>
                            </a:rPr>
                          </m:ctrlPr>
                        </m:fPr>
                        <m:num>
                          <m:r>
                            <a:rPr lang="es-CO" sz="2000" i="1">
                              <a:latin typeface="Cambria Math" panose="02040503050406030204" pitchFamily="18" charset="0"/>
                            </a:rPr>
                            <m:t>𝑁</m:t>
                          </m:r>
                          <m:r>
                            <a:rPr lang="es-CO" sz="2000" i="1">
                              <a:latin typeface="Cambria Math" panose="02040503050406030204" pitchFamily="18" charset="0"/>
                            </a:rPr>
                            <m:t>ú</m:t>
                          </m:r>
                          <m:r>
                            <a:rPr lang="es-CO" sz="2000" i="1">
                              <a:latin typeface="Cambria Math" panose="02040503050406030204" pitchFamily="18" charset="0"/>
                            </a:rPr>
                            <m:t>𝑚𝑒𝑟𝑜</m:t>
                          </m:r>
                          <m:r>
                            <a:rPr lang="es-CO" sz="2000" i="1">
                              <a:latin typeface="Cambria Math" panose="02040503050406030204" pitchFamily="18" charset="0"/>
                            </a:rPr>
                            <m:t> </m:t>
                          </m:r>
                          <m:r>
                            <a:rPr lang="es-CO" sz="2000" i="1">
                              <a:latin typeface="Cambria Math" panose="02040503050406030204" pitchFamily="18" charset="0"/>
                            </a:rPr>
                            <m:t>𝑡𝑜𝑡𝑎𝑙</m:t>
                          </m:r>
                          <m:r>
                            <a:rPr lang="es-CO" sz="2000" i="1">
                              <a:latin typeface="Cambria Math" panose="02040503050406030204" pitchFamily="18" charset="0"/>
                            </a:rPr>
                            <m:t> </m:t>
                          </m:r>
                          <m:r>
                            <a:rPr lang="es-CO" sz="2000" i="1">
                              <a:latin typeface="Cambria Math" panose="02040503050406030204" pitchFamily="18" charset="0"/>
                            </a:rPr>
                            <m:t>𝑑𝑒</m:t>
                          </m:r>
                          <m:r>
                            <a:rPr lang="es-CO" sz="2000" i="1">
                              <a:latin typeface="Cambria Math" panose="02040503050406030204" pitchFamily="18" charset="0"/>
                            </a:rPr>
                            <m:t> </m:t>
                          </m:r>
                          <m:r>
                            <a:rPr lang="es-CO" sz="2000" i="1">
                              <a:latin typeface="Cambria Math" panose="02040503050406030204" pitchFamily="18" charset="0"/>
                            </a:rPr>
                            <m:t>𝑖𝑛𝑓𝑜𝑟𝑚𝑒𝑠</m:t>
                          </m:r>
                          <m:r>
                            <a:rPr lang="es-CO" sz="2000" i="1">
                              <a:latin typeface="Cambria Math" panose="02040503050406030204" pitchFamily="18" charset="0"/>
                            </a:rPr>
                            <m:t> </m:t>
                          </m:r>
                          <m:r>
                            <a:rPr lang="es-CO" sz="2000" i="1">
                              <a:latin typeface="Cambria Math" panose="02040503050406030204" pitchFamily="18" charset="0"/>
                            </a:rPr>
                            <m:t>𝑑𝑒</m:t>
                          </m:r>
                          <m:r>
                            <a:rPr lang="es-CO" sz="2000" i="1">
                              <a:latin typeface="Cambria Math" panose="02040503050406030204" pitchFamily="18" charset="0"/>
                            </a:rPr>
                            <m:t> </m:t>
                          </m:r>
                          <m:r>
                            <a:rPr lang="es-CO" sz="2000" i="1">
                              <a:latin typeface="Cambria Math" panose="02040503050406030204" pitchFamily="18" charset="0"/>
                            </a:rPr>
                            <m:t>𝑎𝑝𝑖𝑞𝑢𝑒𝑠</m:t>
                          </m:r>
                          <m:r>
                            <a:rPr lang="es-CO" sz="2000" i="1">
                              <a:latin typeface="Cambria Math" panose="02040503050406030204" pitchFamily="18" charset="0"/>
                            </a:rPr>
                            <m:t> </m:t>
                          </m:r>
                          <m:r>
                            <a:rPr lang="es-CO" sz="2000" i="1">
                              <a:latin typeface="Cambria Math" panose="02040503050406030204" pitchFamily="18" charset="0"/>
                            </a:rPr>
                            <m:t>𝑒𝑛𝑡𝑟𝑒𝑔𝑎𝑑𝑜𝑠</m:t>
                          </m:r>
                          <m:r>
                            <a:rPr lang="es-CO" sz="2000" i="1">
                              <a:latin typeface="Cambria Math" panose="02040503050406030204" pitchFamily="18" charset="0"/>
                            </a:rPr>
                            <m:t>  </m:t>
                          </m:r>
                          <m:r>
                            <a:rPr lang="es-CO" sz="2000" i="1">
                              <a:latin typeface="Cambria Math" panose="02040503050406030204" pitchFamily="18" charset="0"/>
                            </a:rPr>
                            <m:t>𝑒𝑛</m:t>
                          </m:r>
                          <m:r>
                            <a:rPr lang="es-CO" sz="2000" i="1">
                              <a:latin typeface="Cambria Math" panose="02040503050406030204" pitchFamily="18" charset="0"/>
                            </a:rPr>
                            <m:t> </m:t>
                          </m:r>
                          <m:r>
                            <a:rPr lang="es-CO" sz="2000" i="1">
                              <a:latin typeface="Cambria Math" panose="02040503050406030204" pitchFamily="18" charset="0"/>
                            </a:rPr>
                            <m:t>𝑒𝑙</m:t>
                          </m:r>
                          <m:r>
                            <a:rPr lang="es-CO" sz="2000" i="1">
                              <a:latin typeface="Cambria Math" panose="02040503050406030204" pitchFamily="18" charset="0"/>
                            </a:rPr>
                            <m:t> </m:t>
                          </m:r>
                          <m:r>
                            <a:rPr lang="es-CO" sz="2000" i="1">
                              <a:latin typeface="Cambria Math" panose="02040503050406030204" pitchFamily="18" charset="0"/>
                            </a:rPr>
                            <m:t>𝑡𝑟𝑖𝑚𝑒𝑠𝑡𝑟𝑒</m:t>
                          </m:r>
                        </m:num>
                        <m:den>
                          <m:r>
                            <a:rPr lang="es-CO" sz="2000" i="1">
                              <a:latin typeface="Cambria Math" panose="02040503050406030204" pitchFamily="18" charset="0"/>
                            </a:rPr>
                            <m:t>𝑁</m:t>
                          </m:r>
                          <m:r>
                            <a:rPr lang="es-CO" sz="2000" i="1">
                              <a:latin typeface="Cambria Math" panose="02040503050406030204" pitchFamily="18" charset="0"/>
                            </a:rPr>
                            <m:t>ú</m:t>
                          </m:r>
                          <m:r>
                            <a:rPr lang="es-CO" sz="2000" i="1">
                              <a:latin typeface="Cambria Math" panose="02040503050406030204" pitchFamily="18" charset="0"/>
                            </a:rPr>
                            <m:t>𝑚𝑒𝑟𝑜</m:t>
                          </m:r>
                          <m:r>
                            <a:rPr lang="es-CO" sz="2000" i="1">
                              <a:latin typeface="Cambria Math" panose="02040503050406030204" pitchFamily="18" charset="0"/>
                            </a:rPr>
                            <m:t> </m:t>
                          </m:r>
                          <m:r>
                            <a:rPr lang="es-CO" sz="2000" i="1">
                              <a:latin typeface="Cambria Math" panose="02040503050406030204" pitchFamily="18" charset="0"/>
                            </a:rPr>
                            <m:t>𝑡𝑜𝑡𝑎𝑙</m:t>
                          </m:r>
                          <m:r>
                            <a:rPr lang="es-CO" sz="2000" i="1">
                              <a:latin typeface="Cambria Math" panose="02040503050406030204" pitchFamily="18" charset="0"/>
                            </a:rPr>
                            <m:t> </m:t>
                          </m:r>
                          <m:r>
                            <a:rPr lang="es-CO" sz="2000" i="1">
                              <a:latin typeface="Cambria Math" panose="02040503050406030204" pitchFamily="18" charset="0"/>
                            </a:rPr>
                            <m:t>𝑑𝑒</m:t>
                          </m:r>
                          <m:r>
                            <a:rPr lang="es-CO" sz="2000" i="1">
                              <a:latin typeface="Cambria Math" panose="02040503050406030204" pitchFamily="18" charset="0"/>
                            </a:rPr>
                            <m:t> </m:t>
                          </m:r>
                          <m:r>
                            <a:rPr lang="es-CO" sz="2000" i="1">
                              <a:latin typeface="Cambria Math" panose="02040503050406030204" pitchFamily="18" charset="0"/>
                            </a:rPr>
                            <m:t>𝑎𝑝𝑖𝑞𝑢𝑒𝑠</m:t>
                          </m:r>
                          <m:r>
                            <a:rPr lang="es-CO" sz="2000" i="1">
                              <a:latin typeface="Cambria Math" panose="02040503050406030204" pitchFamily="18" charset="0"/>
                            </a:rPr>
                            <m:t> </m:t>
                          </m:r>
                          <m:r>
                            <a:rPr lang="es-CO" sz="2000" i="1">
                              <a:latin typeface="Cambria Math" panose="02040503050406030204" pitchFamily="18" charset="0"/>
                            </a:rPr>
                            <m:t>𝑠𝑜𝑙𝑖𝑐𝑖𝑡𝑎𝑑𝑜𝑠</m:t>
                          </m:r>
                          <m:r>
                            <a:rPr lang="es-CO" sz="2000" i="1">
                              <a:latin typeface="Cambria Math" panose="02040503050406030204" pitchFamily="18" charset="0"/>
                            </a:rPr>
                            <m:t> </m:t>
                          </m:r>
                          <m:r>
                            <a:rPr lang="es-CO" sz="2000" i="1">
                              <a:latin typeface="Cambria Math" panose="02040503050406030204" pitchFamily="18" charset="0"/>
                            </a:rPr>
                            <m:t>𝑒𝑛</m:t>
                          </m:r>
                          <m:r>
                            <a:rPr lang="es-CO" sz="2000" i="1">
                              <a:latin typeface="Cambria Math" panose="02040503050406030204" pitchFamily="18" charset="0"/>
                            </a:rPr>
                            <m:t> </m:t>
                          </m:r>
                          <m:r>
                            <a:rPr lang="es-CO" sz="2000" i="1">
                              <a:latin typeface="Cambria Math" panose="02040503050406030204" pitchFamily="18" charset="0"/>
                            </a:rPr>
                            <m:t>𝑒𝑙</m:t>
                          </m:r>
                          <m:r>
                            <a:rPr lang="es-CO" sz="2000" i="1">
                              <a:latin typeface="Cambria Math" panose="02040503050406030204" pitchFamily="18" charset="0"/>
                            </a:rPr>
                            <m:t> </m:t>
                          </m:r>
                          <m:r>
                            <a:rPr lang="es-CO" sz="2000" i="1">
                              <a:latin typeface="Cambria Math" panose="02040503050406030204" pitchFamily="18" charset="0"/>
                            </a:rPr>
                            <m:t>𝑡𝑟𝑖𝑚𝑒𝑠𝑡𝑟</m:t>
                          </m:r>
                        </m:den>
                      </m:f>
                    </m:e>
                  </m:d>
                </m:oMath>
              </a14:m>
              <a:r>
                <a:rPr lang="es-CO" sz="2000">
                  <a:latin typeface="+mn-lt"/>
                </a:rPr>
                <a:t>*100%</a:t>
              </a:r>
            </a:p>
          </xdr:txBody>
        </xdr:sp>
      </mc:Choice>
      <mc:Fallback xmlns="">
        <xdr:sp macro="" textlink="">
          <xdr:nvSpPr>
            <xdr:cNvPr id="6" name="CuadroTexto 5">
              <a:extLst>
                <a:ext uri="{FF2B5EF4-FFF2-40B4-BE49-F238E27FC236}">
                  <a16:creationId xmlns:a16="http://schemas.microsoft.com/office/drawing/2014/main" id="{65FA7A2E-1935-44FA-B2DC-EE1985A61A57}"/>
                </a:ext>
              </a:extLst>
            </xdr:cNvPr>
            <xdr:cNvSpPr txBox="1"/>
          </xdr:nvSpPr>
          <xdr:spPr>
            <a:xfrm>
              <a:off x="3057525" y="6629400"/>
              <a:ext cx="7038975"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2000" i="0">
                  <a:latin typeface="Cambria Math" panose="02040503050406030204" pitchFamily="18" charset="0"/>
                </a:rPr>
                <a:t>((𝑁ú𝑚𝑒𝑟𝑜 𝑡𝑜𝑡𝑎𝑙 𝑑𝑒 𝑖𝑛𝑓𝑜𝑟𝑚𝑒𝑠 𝑑𝑒 𝑎𝑝𝑖𝑞𝑢𝑒𝑠 𝑒𝑛𝑡𝑟𝑒𝑔𝑎𝑑𝑜𝑠  𝑒𝑛 𝑒𝑙 𝑡𝑟𝑖𝑚𝑒𝑠𝑡𝑟𝑒)/(𝑁ú𝑚𝑒𝑟𝑜 𝑡𝑜𝑡𝑎𝑙 𝑑𝑒 𝑎𝑝𝑖𝑞𝑢𝑒𝑠 𝑠𝑜𝑙𝑖𝑐𝑖𝑡𝑎𝑑𝑜𝑠 𝑒𝑛 𝑒𝑙 𝑡𝑟𝑖𝑚𝑒𝑠𝑡𝑟))</a:t>
              </a:r>
              <a:r>
                <a:rPr lang="es-CO" sz="2000">
                  <a:latin typeface="+mn-lt"/>
                </a:rPr>
                <a:t>*100%</a:t>
              </a:r>
            </a:p>
          </xdr:txBody>
        </xdr:sp>
      </mc:Fallback>
    </mc:AlternateContent>
    <xdr:clientData/>
  </xdr:oneCellAnchor>
  <xdr:twoCellAnchor editAs="oneCell">
    <xdr:from>
      <xdr:col>11</xdr:col>
      <xdr:colOff>66675</xdr:colOff>
      <xdr:row>37</xdr:row>
      <xdr:rowOff>571500</xdr:rowOff>
    </xdr:from>
    <xdr:to>
      <xdr:col>25</xdr:col>
      <xdr:colOff>269027</xdr:colOff>
      <xdr:row>37</xdr:row>
      <xdr:rowOff>1819274</xdr:rowOff>
    </xdr:to>
    <xdr:pic>
      <xdr:nvPicPr>
        <xdr:cNvPr id="7" name="Imagen 6">
          <a:extLst>
            <a:ext uri="{FF2B5EF4-FFF2-40B4-BE49-F238E27FC236}">
              <a16:creationId xmlns:a16="http://schemas.microsoft.com/office/drawing/2014/main" id="{F8784DFB-E1B6-483D-A7D2-1D914D9AC8A5}"/>
            </a:ext>
          </a:extLst>
        </xdr:cNvPr>
        <xdr:cNvPicPr>
          <a:picLocks noChangeAspect="1"/>
        </xdr:cNvPicPr>
      </xdr:nvPicPr>
      <xdr:blipFill rotWithShape="1">
        <a:blip xmlns:r="http://schemas.openxmlformats.org/officeDocument/2006/relationships" r:embed="rId4"/>
        <a:srcRect l="7172" t="32665" r="51058" b="47195"/>
        <a:stretch/>
      </xdr:blipFill>
      <xdr:spPr>
        <a:xfrm>
          <a:off x="5324475" y="10744200"/>
          <a:ext cx="4602902" cy="1247774"/>
        </a:xfrm>
        <a:prstGeom prst="rect">
          <a:avLst/>
        </a:prstGeom>
      </xdr:spPr>
    </xdr:pic>
    <xdr:clientData/>
  </xdr:twoCellAnchor>
  <xdr:twoCellAnchor editAs="oneCell">
    <xdr:from>
      <xdr:col>11</xdr:col>
      <xdr:colOff>76199</xdr:colOff>
      <xdr:row>38</xdr:row>
      <xdr:rowOff>608352</xdr:rowOff>
    </xdr:from>
    <xdr:to>
      <xdr:col>25</xdr:col>
      <xdr:colOff>285750</xdr:colOff>
      <xdr:row>38</xdr:row>
      <xdr:rowOff>1819275</xdr:rowOff>
    </xdr:to>
    <xdr:pic>
      <xdr:nvPicPr>
        <xdr:cNvPr id="8" name="Imagen 7">
          <a:extLst>
            <a:ext uri="{FF2B5EF4-FFF2-40B4-BE49-F238E27FC236}">
              <a16:creationId xmlns:a16="http://schemas.microsoft.com/office/drawing/2014/main" id="{604E014A-2ACF-4B0D-B1E5-E5742EF08377}"/>
            </a:ext>
          </a:extLst>
        </xdr:cNvPr>
        <xdr:cNvPicPr>
          <a:picLocks noChangeAspect="1"/>
        </xdr:cNvPicPr>
      </xdr:nvPicPr>
      <xdr:blipFill rotWithShape="1">
        <a:blip xmlns:r="http://schemas.openxmlformats.org/officeDocument/2006/relationships" r:embed="rId5"/>
        <a:srcRect l="5380" t="26566" r="65391" b="59785"/>
        <a:stretch/>
      </xdr:blipFill>
      <xdr:spPr>
        <a:xfrm>
          <a:off x="5333999" y="12686052"/>
          <a:ext cx="4610101" cy="1210923"/>
        </a:xfrm>
        <a:prstGeom prst="rect">
          <a:avLst/>
        </a:prstGeom>
      </xdr:spPr>
    </xdr:pic>
    <xdr:clientData/>
  </xdr:twoCellAnchor>
  <xdr:twoCellAnchor editAs="oneCell">
    <xdr:from>
      <xdr:col>10</xdr:col>
      <xdr:colOff>209548</xdr:colOff>
      <xdr:row>39</xdr:row>
      <xdr:rowOff>571499</xdr:rowOff>
    </xdr:from>
    <xdr:to>
      <xdr:col>26</xdr:col>
      <xdr:colOff>36417</xdr:colOff>
      <xdr:row>39</xdr:row>
      <xdr:rowOff>1857374</xdr:rowOff>
    </xdr:to>
    <xdr:pic>
      <xdr:nvPicPr>
        <xdr:cNvPr id="9" name="Imagen 8"/>
        <xdr:cNvPicPr>
          <a:picLocks noChangeAspect="1"/>
        </xdr:cNvPicPr>
      </xdr:nvPicPr>
      <xdr:blipFill rotWithShape="1">
        <a:blip xmlns:r="http://schemas.openxmlformats.org/officeDocument/2006/relationships" r:embed="rId6"/>
        <a:srcRect l="7331" t="30581" r="51170" b="49875"/>
        <a:stretch/>
      </xdr:blipFill>
      <xdr:spPr>
        <a:xfrm>
          <a:off x="5153023" y="14554199"/>
          <a:ext cx="4856069" cy="1285875"/>
        </a:xfrm>
        <a:prstGeom prst="rect">
          <a:avLst/>
        </a:prstGeom>
      </xdr:spPr>
    </xdr:pic>
    <xdr:clientData/>
  </xdr:twoCellAnchor>
  <xdr:twoCellAnchor editAs="oneCell">
    <xdr:from>
      <xdr:col>10</xdr:col>
      <xdr:colOff>122481</xdr:colOff>
      <xdr:row>40</xdr:row>
      <xdr:rowOff>533400</xdr:rowOff>
    </xdr:from>
    <xdr:to>
      <xdr:col>25</xdr:col>
      <xdr:colOff>309646</xdr:colOff>
      <xdr:row>40</xdr:row>
      <xdr:rowOff>1866899</xdr:rowOff>
    </xdr:to>
    <xdr:pic>
      <xdr:nvPicPr>
        <xdr:cNvPr id="10" name="Imagen 9"/>
        <xdr:cNvPicPr>
          <a:picLocks noChangeAspect="1"/>
        </xdr:cNvPicPr>
      </xdr:nvPicPr>
      <xdr:blipFill rotWithShape="1">
        <a:blip xmlns:r="http://schemas.openxmlformats.org/officeDocument/2006/relationships" r:embed="rId7"/>
        <a:srcRect l="7393" t="30248" r="51226" b="49730"/>
        <a:stretch/>
      </xdr:blipFill>
      <xdr:spPr>
        <a:xfrm>
          <a:off x="5065956" y="16421100"/>
          <a:ext cx="4902040" cy="133349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161925</xdr:colOff>
      <xdr:row>1</xdr:row>
      <xdr:rowOff>85724</xdr:rowOff>
    </xdr:from>
    <xdr:to>
      <xdr:col>6</xdr:col>
      <xdr:colOff>190500</xdr:colOff>
      <xdr:row>3</xdr:row>
      <xdr:rowOff>133350</xdr:rowOff>
    </xdr:to>
    <xdr:pic>
      <xdr:nvPicPr>
        <xdr:cNvPr id="2" name="Imagen 1">
          <a:extLst>
            <a:ext uri="{FF2B5EF4-FFF2-40B4-BE49-F238E27FC236}">
              <a16:creationId xmlns:a16="http://schemas.microsoft.com/office/drawing/2014/main" id="{F0D9CF0F-8132-4B8C-9EDF-27B75A79D0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 y="266699"/>
          <a:ext cx="942975" cy="819151"/>
        </a:xfrm>
        <a:prstGeom prst="rect">
          <a:avLst/>
        </a:prstGeom>
      </xdr:spPr>
    </xdr:pic>
    <xdr:clientData/>
  </xdr:twoCellAnchor>
  <xdr:twoCellAnchor>
    <xdr:from>
      <xdr:col>2</xdr:col>
      <xdr:colOff>0</xdr:colOff>
      <xdr:row>46</xdr:row>
      <xdr:rowOff>0</xdr:rowOff>
    </xdr:from>
    <xdr:to>
      <xdr:col>26</xdr:col>
      <xdr:colOff>314325</xdr:colOff>
      <xdr:row>58</xdr:row>
      <xdr:rowOff>171450</xdr:rowOff>
    </xdr:to>
    <xdr:graphicFrame macro="">
      <xdr:nvGraphicFramePr>
        <xdr:cNvPr id="3" name="Gráfico 2">
          <a:extLst>
            <a:ext uri="{FF2B5EF4-FFF2-40B4-BE49-F238E27FC236}">
              <a16:creationId xmlns:a16="http://schemas.microsoft.com/office/drawing/2014/main" id="{556D8318-9310-4882-903B-63E70F6B2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161925</xdr:colOff>
      <xdr:row>25</xdr:row>
      <xdr:rowOff>152400</xdr:rowOff>
    </xdr:from>
    <xdr:ext cx="7505700" cy="53022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C62E9278-0E70-4E75-AB30-C949C471BD56}"/>
                </a:ext>
              </a:extLst>
            </xdr:cNvPr>
            <xdr:cNvSpPr txBox="1"/>
          </xdr:nvSpPr>
          <xdr:spPr>
            <a:xfrm>
              <a:off x="2781300" y="6257925"/>
              <a:ext cx="7505700"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𝑚</m:t>
                          </m:r>
                          <m:r>
                            <a:rPr lang="es-CO" sz="1800" i="1">
                              <a:latin typeface="Cambria Math" panose="02040503050406030204" pitchFamily="18" charset="0"/>
                            </a:rPr>
                            <m:t>é</m:t>
                          </m:r>
                          <m:r>
                            <a:rPr lang="es-CO" sz="1800" i="1">
                              <a:latin typeface="Cambria Math" panose="02040503050406030204" pitchFamily="18" charset="0"/>
                            </a:rPr>
                            <m:t>𝑡𝑜𝑑𝑜𝑠</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m:t>
                          </m:r>
                          <m:r>
                            <a:rPr lang="es-CO" sz="1800" i="1">
                              <a:latin typeface="Cambria Math" panose="02040503050406030204" pitchFamily="18" charset="0"/>
                            </a:rPr>
                            <m:t> </m:t>
                          </m:r>
                          <m:r>
                            <a:rPr lang="es-CO" sz="1800" i="1">
                              <a:latin typeface="Cambria Math" panose="02040503050406030204" pitchFamily="18" charset="0"/>
                            </a:rPr>
                            <m:t>𝑞𝑢𝑒</m:t>
                          </m:r>
                          <m:r>
                            <a:rPr lang="es-CO" sz="1800" i="1">
                              <a:latin typeface="Cambria Math" panose="02040503050406030204" pitchFamily="18" charset="0"/>
                            </a:rPr>
                            <m:t> </m:t>
                          </m:r>
                          <m:r>
                            <a:rPr lang="es-CO" sz="1800" i="1">
                              <a:latin typeface="Cambria Math" panose="02040503050406030204" pitchFamily="18" charset="0"/>
                            </a:rPr>
                            <m:t>𝑐𝑢𝑚𝑝𝑙𝑖𝑒𝑟𝑜𝑛</m:t>
                          </m:r>
                          <m:r>
                            <a:rPr lang="es-CO" sz="1800" i="1">
                              <a:latin typeface="Cambria Math" panose="02040503050406030204" pitchFamily="18" charset="0"/>
                            </a:rPr>
                            <m:t> </m:t>
                          </m:r>
                          <m:r>
                            <a:rPr lang="es-CO" sz="1800" i="1">
                              <a:latin typeface="Cambria Math" panose="02040503050406030204" pitchFamily="18" charset="0"/>
                            </a:rPr>
                            <m:t>𝑐𝑜𝑛</m:t>
                          </m:r>
                          <m:r>
                            <a:rPr lang="es-CO" sz="1800" i="1">
                              <a:latin typeface="Cambria Math" panose="02040503050406030204" pitchFamily="18" charset="0"/>
                            </a:rPr>
                            <m:t> </m:t>
                          </m:r>
                          <m:r>
                            <a:rPr lang="es-CO" sz="1800" i="1">
                              <a:latin typeface="Cambria Math" panose="02040503050406030204" pitchFamily="18" charset="0"/>
                            </a:rPr>
                            <m:t>𝑙𝑎</m:t>
                          </m:r>
                          <m:r>
                            <a:rPr lang="es-CO" sz="1800" i="1">
                              <a:latin typeface="Cambria Math" panose="02040503050406030204" pitchFamily="18" charset="0"/>
                            </a:rPr>
                            <m:t> </m:t>
                          </m:r>
                          <m:r>
                            <a:rPr lang="es-CO" sz="1800" i="1">
                              <a:latin typeface="Cambria Math" panose="02040503050406030204" pitchFamily="18" charset="0"/>
                            </a:rPr>
                            <m:t>𝑝𝑟𝑒𝑐𝑖𝑠𝑖</m:t>
                          </m:r>
                          <m:r>
                            <a:rPr lang="es-CO" sz="1800" i="1">
                              <a:latin typeface="Cambria Math" panose="02040503050406030204" pitchFamily="18" charset="0"/>
                            </a:rPr>
                            <m:t>ó</m:t>
                          </m:r>
                          <m:r>
                            <a:rPr lang="es-CO" sz="1800" i="1">
                              <a:latin typeface="Cambria Math" panose="02040503050406030204" pitchFamily="18" charset="0"/>
                            </a:rPr>
                            <m:t>𝑛</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𝑙𝑎</m:t>
                          </m:r>
                          <m:r>
                            <a:rPr lang="es-CO" sz="1800" i="1">
                              <a:latin typeface="Cambria Math" panose="02040503050406030204" pitchFamily="18" charset="0"/>
                            </a:rPr>
                            <m:t> </m:t>
                          </m:r>
                          <m:r>
                            <a:rPr lang="es-CO" sz="1800" i="1">
                              <a:latin typeface="Cambria Math" panose="02040503050406030204" pitchFamily="18" charset="0"/>
                            </a:rPr>
                            <m:t>𝑛𝑜𝑟𝑚𝑎</m:t>
                          </m:r>
                        </m:num>
                        <m:den>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𝑚</m:t>
                          </m:r>
                          <m:r>
                            <a:rPr lang="es-CO" sz="1800" i="1">
                              <a:latin typeface="Cambria Math" panose="02040503050406030204" pitchFamily="18" charset="0"/>
                            </a:rPr>
                            <m:t>é</m:t>
                          </m:r>
                          <m:r>
                            <a:rPr lang="es-CO" sz="1800" i="1">
                              <a:latin typeface="Cambria Math" panose="02040503050406030204" pitchFamily="18" charset="0"/>
                            </a:rPr>
                            <m:t>𝑡𝑜𝑑𝑜𝑠</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m:t>
                          </m:r>
                          <m:r>
                            <a:rPr lang="es-CO" sz="1800" i="1">
                              <a:latin typeface="Cambria Math" panose="02040503050406030204" pitchFamily="18" charset="0"/>
                            </a:rPr>
                            <m:t> </m:t>
                          </m:r>
                          <m:r>
                            <a:rPr lang="es-CO" sz="1800" i="1">
                              <a:latin typeface="Cambria Math" panose="02040503050406030204" pitchFamily="18" charset="0"/>
                            </a:rPr>
                            <m:t>𝑐𝑜𝑛</m:t>
                          </m:r>
                          <m:r>
                            <a:rPr lang="es-CO" sz="1800" i="1">
                              <a:latin typeface="Cambria Math" panose="02040503050406030204" pitchFamily="18" charset="0"/>
                            </a:rPr>
                            <m:t> </m:t>
                          </m:r>
                          <m:r>
                            <a:rPr lang="es-CO" sz="1800" i="1">
                              <a:latin typeface="Cambria Math" panose="02040503050406030204" pitchFamily="18" charset="0"/>
                            </a:rPr>
                            <m:t>𝑒𝑣𝑎𝑙𝑢𝑎𝑐𝑖𝑜𝑛</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𝑙𝑎</m:t>
                          </m:r>
                          <m:r>
                            <a:rPr lang="es-CO" sz="1800" i="1">
                              <a:latin typeface="Cambria Math" panose="02040503050406030204" pitchFamily="18" charset="0"/>
                            </a:rPr>
                            <m:t> </m:t>
                          </m:r>
                          <m:r>
                            <a:rPr lang="es-CO" sz="1800" i="1">
                              <a:latin typeface="Cambria Math" panose="02040503050406030204" pitchFamily="18" charset="0"/>
                            </a:rPr>
                            <m:t>𝑝𝑟𝑒𝑐𝑖𝑠𝑖</m:t>
                          </m:r>
                          <m:r>
                            <a:rPr lang="es-CO" sz="1800" i="1">
                              <a:latin typeface="Cambria Math" panose="02040503050406030204" pitchFamily="18" charset="0"/>
                            </a:rPr>
                            <m:t>ó</m:t>
                          </m:r>
                          <m:r>
                            <a:rPr lang="es-CO" sz="1800" i="1">
                              <a:latin typeface="Cambria Math" panose="02040503050406030204" pitchFamily="18" charset="0"/>
                            </a:rPr>
                            <m:t>𝑛</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𝑙𝑎</m:t>
                          </m:r>
                          <m:r>
                            <a:rPr lang="es-CO" sz="1800" i="1">
                              <a:latin typeface="Cambria Math" panose="02040503050406030204" pitchFamily="18" charset="0"/>
                            </a:rPr>
                            <m:t> </m:t>
                          </m:r>
                          <m:r>
                            <a:rPr lang="es-CO" sz="1800" i="1">
                              <a:latin typeface="Cambria Math" panose="02040503050406030204" pitchFamily="18" charset="0"/>
                            </a:rPr>
                            <m:t>𝑛𝑜𝑟𝑚𝑎</m:t>
                          </m:r>
                        </m:den>
                      </m:f>
                    </m:e>
                  </m:d>
                </m:oMath>
              </a14:m>
              <a:r>
                <a:rPr lang="es-CO" sz="1800">
                  <a:latin typeface="+mn-lt"/>
                </a:rPr>
                <a:t>*100%</a:t>
              </a:r>
            </a:p>
          </xdr:txBody>
        </xdr:sp>
      </mc:Choice>
      <mc:Fallback xmlns="">
        <xdr:sp macro="" textlink="">
          <xdr:nvSpPr>
            <xdr:cNvPr id="4" name="CuadroTexto 3">
              <a:extLst>
                <a:ext uri="{FF2B5EF4-FFF2-40B4-BE49-F238E27FC236}">
                  <a16:creationId xmlns:a16="http://schemas.microsoft.com/office/drawing/2014/main" id="{C62E9278-0E70-4E75-AB30-C949C471BD56}"/>
                </a:ext>
              </a:extLst>
            </xdr:cNvPr>
            <xdr:cNvSpPr txBox="1"/>
          </xdr:nvSpPr>
          <xdr:spPr>
            <a:xfrm>
              <a:off x="2781300" y="6257925"/>
              <a:ext cx="7505700"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((𝑁ú𝑚𝑒𝑟𝑜 𝑑𝑒 𝑚é𝑡𝑜𝑑𝑜𝑠 𝑑𝑒 𝑒𝑛𝑠𝑎𝑦𝑜 𝑞𝑢𝑒 𝑐𝑢𝑚𝑝𝑙𝑖𝑒𝑟𝑜𝑛 𝑐𝑜𝑛 𝑙𝑎 𝑝𝑟𝑒𝑐𝑖𝑠𝑖ó𝑛 𝑑𝑒 𝑙𝑎 𝑛𝑜𝑟𝑚𝑎)/(𝑁ú𝑚𝑒𝑟𝑜 𝑡𝑜𝑡𝑎𝑙 𝑑𝑒 𝑚é𝑡𝑜𝑑𝑜𝑠 𝑑𝑒 𝑒𝑛𝑠𝑎𝑦𝑜 𝑐𝑜𝑛 𝑒𝑣𝑎𝑙𝑢𝑎𝑐𝑖𝑜𝑛 𝑑𝑒 𝑙𝑎 𝑝𝑟𝑒𝑐𝑖𝑠𝑖ó𝑛 𝑑𝑒 𝑙𝑎 𝑛𝑜𝑟𝑚𝑎))</a:t>
              </a:r>
              <a:r>
                <a:rPr lang="es-CO" sz="1800">
                  <a:latin typeface="+mn-lt"/>
                </a:rPr>
                <a:t>*100%</a:t>
              </a:r>
            </a:p>
          </xdr:txBody>
        </xdr:sp>
      </mc:Fallback>
    </mc:AlternateContent>
    <xdr:clientData/>
  </xdr:oneCellAnchor>
  <xdr:twoCellAnchor editAs="oneCell">
    <xdr:from>
      <xdr:col>13</xdr:col>
      <xdr:colOff>100014</xdr:colOff>
      <xdr:row>37</xdr:row>
      <xdr:rowOff>719135</xdr:rowOff>
    </xdr:from>
    <xdr:to>
      <xdr:col>24</xdr:col>
      <xdr:colOff>99981</xdr:colOff>
      <xdr:row>37</xdr:row>
      <xdr:rowOff>4905374</xdr:rowOff>
    </xdr:to>
    <xdr:pic>
      <xdr:nvPicPr>
        <xdr:cNvPr id="5" name="Imagen 4"/>
        <xdr:cNvPicPr>
          <a:picLocks noChangeAspect="1"/>
        </xdr:cNvPicPr>
      </xdr:nvPicPr>
      <xdr:blipFill rotWithShape="1">
        <a:blip xmlns:r="http://schemas.openxmlformats.org/officeDocument/2006/relationships" r:embed="rId3"/>
        <a:srcRect l="6862" t="28908" r="68067" b="17111"/>
        <a:stretch/>
      </xdr:blipFill>
      <xdr:spPr>
        <a:xfrm>
          <a:off x="5748339" y="11129960"/>
          <a:ext cx="3457542" cy="4186239"/>
        </a:xfrm>
        <a:prstGeom prst="rect">
          <a:avLst/>
        </a:prstGeom>
      </xdr:spPr>
    </xdr:pic>
    <xdr:clientData/>
  </xdr:twoCellAnchor>
  <xdr:twoCellAnchor editAs="oneCell">
    <xdr:from>
      <xdr:col>12</xdr:col>
      <xdr:colOff>280986</xdr:colOff>
      <xdr:row>38</xdr:row>
      <xdr:rowOff>733424</xdr:rowOff>
    </xdr:from>
    <xdr:to>
      <xdr:col>24</xdr:col>
      <xdr:colOff>35717</xdr:colOff>
      <xdr:row>38</xdr:row>
      <xdr:rowOff>5028420</xdr:rowOff>
    </xdr:to>
    <xdr:pic>
      <xdr:nvPicPr>
        <xdr:cNvPr id="6" name="Imagen 5"/>
        <xdr:cNvPicPr>
          <a:picLocks noChangeAspect="1"/>
        </xdr:cNvPicPr>
      </xdr:nvPicPr>
      <xdr:blipFill rotWithShape="1">
        <a:blip xmlns:r="http://schemas.openxmlformats.org/officeDocument/2006/relationships" r:embed="rId4"/>
        <a:srcRect l="6735" t="28871" r="68835" b="16887"/>
        <a:stretch/>
      </xdr:blipFill>
      <xdr:spPr>
        <a:xfrm>
          <a:off x="5614986" y="16221074"/>
          <a:ext cx="3526631" cy="4294996"/>
        </a:xfrm>
        <a:prstGeom prst="rect">
          <a:avLst/>
        </a:prstGeom>
      </xdr:spPr>
    </xdr:pic>
    <xdr:clientData/>
  </xdr:twoCellAnchor>
  <xdr:twoCellAnchor editAs="oneCell">
    <xdr:from>
      <xdr:col>12</xdr:col>
      <xdr:colOff>297656</xdr:colOff>
      <xdr:row>39</xdr:row>
      <xdr:rowOff>773907</xdr:rowOff>
    </xdr:from>
    <xdr:to>
      <xdr:col>24</xdr:col>
      <xdr:colOff>130969</xdr:colOff>
      <xdr:row>39</xdr:row>
      <xdr:rowOff>4971956</xdr:rowOff>
    </xdr:to>
    <xdr:pic>
      <xdr:nvPicPr>
        <xdr:cNvPr id="7" name="Imagen 6"/>
        <xdr:cNvPicPr>
          <a:picLocks noChangeAspect="1"/>
        </xdr:cNvPicPr>
      </xdr:nvPicPr>
      <xdr:blipFill rotWithShape="1">
        <a:blip xmlns:r="http://schemas.openxmlformats.org/officeDocument/2006/relationships" r:embed="rId5"/>
        <a:srcRect l="6959" t="28957" r="67308" b="16888"/>
        <a:stretch/>
      </xdr:blipFill>
      <xdr:spPr>
        <a:xfrm>
          <a:off x="5631656" y="21338382"/>
          <a:ext cx="3605213" cy="4198049"/>
        </a:xfrm>
        <a:prstGeom prst="rect">
          <a:avLst/>
        </a:prstGeom>
      </xdr:spPr>
    </xdr:pic>
    <xdr:clientData/>
  </xdr:twoCellAnchor>
  <xdr:twoCellAnchor editAs="oneCell">
    <xdr:from>
      <xdr:col>11</xdr:col>
      <xdr:colOff>146732</xdr:colOff>
      <xdr:row>40</xdr:row>
      <xdr:rowOff>738187</xdr:rowOff>
    </xdr:from>
    <xdr:to>
      <xdr:col>24</xdr:col>
      <xdr:colOff>119062</xdr:colOff>
      <xdr:row>40</xdr:row>
      <xdr:rowOff>5011824</xdr:rowOff>
    </xdr:to>
    <xdr:pic>
      <xdr:nvPicPr>
        <xdr:cNvPr id="8" name="Imagen 7"/>
        <xdr:cNvPicPr>
          <a:picLocks noChangeAspect="1"/>
        </xdr:cNvPicPr>
      </xdr:nvPicPr>
      <xdr:blipFill rotWithShape="1">
        <a:blip xmlns:r="http://schemas.openxmlformats.org/officeDocument/2006/relationships" r:embed="rId6"/>
        <a:srcRect l="6866" t="28889" r="64829" b="17277"/>
        <a:stretch/>
      </xdr:blipFill>
      <xdr:spPr>
        <a:xfrm>
          <a:off x="5166407" y="26379487"/>
          <a:ext cx="4058555" cy="427363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xdr:from>
      <xdr:col>2</xdr:col>
      <xdr:colOff>0</xdr:colOff>
      <xdr:row>47</xdr:row>
      <xdr:rowOff>0</xdr:rowOff>
    </xdr:from>
    <xdr:to>
      <xdr:col>26</xdr:col>
      <xdr:colOff>314325</xdr:colOff>
      <xdr:row>59</xdr:row>
      <xdr:rowOff>171450</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editAs="oneCell">
    <xdr:from>
      <xdr:col>32</xdr:col>
      <xdr:colOff>0</xdr:colOff>
      <xdr:row>38</xdr:row>
      <xdr:rowOff>0</xdr:rowOff>
    </xdr:from>
    <xdr:to>
      <xdr:col>32</xdr:col>
      <xdr:colOff>9525</xdr:colOff>
      <xdr:row>38</xdr:row>
      <xdr:rowOff>9525</xdr:rowOff>
    </xdr:to>
    <xdr:pic>
      <xdr:nvPicPr>
        <xdr:cNvPr id="5" name="Imagen 4">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53825" y="10772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28574</xdr:colOff>
      <xdr:row>38</xdr:row>
      <xdr:rowOff>542925</xdr:rowOff>
    </xdr:from>
    <xdr:to>
      <xdr:col>27</xdr:col>
      <xdr:colOff>19050</xdr:colOff>
      <xdr:row>38</xdr:row>
      <xdr:rowOff>2686051</xdr:rowOff>
    </xdr:to>
    <xdr:pic>
      <xdr:nvPicPr>
        <xdr:cNvPr id="6" name="Imagen 5">
          <a:extLst>
            <a:ext uri="{FF2B5EF4-FFF2-40B4-BE49-F238E27FC236}">
              <a16:creationId xmlns:a16="http://schemas.microsoft.com/office/drawing/2014/main" id="{43D26EC9-65BB-43E4-B7EA-688AEC95B1D3}"/>
            </a:ext>
          </a:extLst>
        </xdr:cNvPr>
        <xdr:cNvPicPr>
          <a:picLocks noChangeAspect="1"/>
        </xdr:cNvPicPr>
      </xdr:nvPicPr>
      <xdr:blipFill rotWithShape="1">
        <a:blip xmlns:r="http://schemas.openxmlformats.org/officeDocument/2006/relationships" r:embed="rId4"/>
        <a:srcRect l="3127" t="51874" r="53645" b="17249"/>
        <a:stretch/>
      </xdr:blipFill>
      <xdr:spPr>
        <a:xfrm>
          <a:off x="5057774" y="11315700"/>
          <a:ext cx="5334001" cy="2143126"/>
        </a:xfrm>
        <a:prstGeom prst="rect">
          <a:avLst/>
        </a:prstGeom>
      </xdr:spPr>
    </xdr:pic>
    <xdr:clientData/>
  </xdr:twoCellAnchor>
  <xdr:twoCellAnchor editAs="oneCell">
    <xdr:from>
      <xdr:col>10</xdr:col>
      <xdr:colOff>66674</xdr:colOff>
      <xdr:row>39</xdr:row>
      <xdr:rowOff>581024</xdr:rowOff>
    </xdr:from>
    <xdr:to>
      <xdr:col>27</xdr:col>
      <xdr:colOff>23351</xdr:colOff>
      <xdr:row>39</xdr:row>
      <xdr:rowOff>2724150</xdr:rowOff>
    </xdr:to>
    <xdr:pic>
      <xdr:nvPicPr>
        <xdr:cNvPr id="7" name="Imagen 6"/>
        <xdr:cNvPicPr>
          <a:picLocks noChangeAspect="1"/>
        </xdr:cNvPicPr>
      </xdr:nvPicPr>
      <xdr:blipFill rotWithShape="1">
        <a:blip xmlns:r="http://schemas.openxmlformats.org/officeDocument/2006/relationships" r:embed="rId5"/>
        <a:srcRect l="4593" t="38153" r="35025" b="18421"/>
        <a:stretch/>
      </xdr:blipFill>
      <xdr:spPr>
        <a:xfrm>
          <a:off x="5095874" y="14087474"/>
          <a:ext cx="5300202" cy="2143126"/>
        </a:xfrm>
        <a:prstGeom prst="rect">
          <a:avLst/>
        </a:prstGeom>
      </xdr:spPr>
    </xdr:pic>
    <xdr:clientData/>
  </xdr:twoCellAnchor>
  <xdr:twoCellAnchor editAs="oneCell">
    <xdr:from>
      <xdr:col>10</xdr:col>
      <xdr:colOff>104774</xdr:colOff>
      <xdr:row>40</xdr:row>
      <xdr:rowOff>628649</xdr:rowOff>
    </xdr:from>
    <xdr:to>
      <xdr:col>26</xdr:col>
      <xdr:colOff>219077</xdr:colOff>
      <xdr:row>40</xdr:row>
      <xdr:rowOff>2686050</xdr:rowOff>
    </xdr:to>
    <xdr:pic>
      <xdr:nvPicPr>
        <xdr:cNvPr id="8" name="Imagen 7"/>
        <xdr:cNvPicPr>
          <a:picLocks noChangeAspect="1"/>
        </xdr:cNvPicPr>
      </xdr:nvPicPr>
      <xdr:blipFill rotWithShape="1">
        <a:blip xmlns:r="http://schemas.openxmlformats.org/officeDocument/2006/relationships" r:embed="rId6"/>
        <a:srcRect l="4453" t="39082" r="34853" b="17738"/>
        <a:stretch/>
      </xdr:blipFill>
      <xdr:spPr>
        <a:xfrm>
          <a:off x="5133974" y="16925924"/>
          <a:ext cx="5143503" cy="2057401"/>
        </a:xfrm>
        <a:prstGeom prst="rect">
          <a:avLst/>
        </a:prstGeom>
      </xdr:spPr>
    </xdr:pic>
    <xdr:clientData/>
  </xdr:twoCellAnchor>
  <xdr:twoCellAnchor editAs="oneCell">
    <xdr:from>
      <xdr:col>10</xdr:col>
      <xdr:colOff>247650</xdr:colOff>
      <xdr:row>41</xdr:row>
      <xdr:rowOff>638175</xdr:rowOff>
    </xdr:from>
    <xdr:to>
      <xdr:col>26</xdr:col>
      <xdr:colOff>79732</xdr:colOff>
      <xdr:row>41</xdr:row>
      <xdr:rowOff>2600325</xdr:rowOff>
    </xdr:to>
    <xdr:pic>
      <xdr:nvPicPr>
        <xdr:cNvPr id="9" name="Imagen 8"/>
        <xdr:cNvPicPr>
          <a:picLocks noChangeAspect="1"/>
        </xdr:cNvPicPr>
      </xdr:nvPicPr>
      <xdr:blipFill rotWithShape="1">
        <a:blip xmlns:r="http://schemas.openxmlformats.org/officeDocument/2006/relationships" r:embed="rId7"/>
        <a:srcRect l="4886" t="42486" r="34920" b="14301"/>
        <a:stretch/>
      </xdr:blipFill>
      <xdr:spPr>
        <a:xfrm>
          <a:off x="5276850" y="19726275"/>
          <a:ext cx="4861282" cy="19621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628650</xdr:colOff>
      <xdr:row>52</xdr:row>
      <xdr:rowOff>124384</xdr:rowOff>
    </xdr:from>
    <xdr:to>
      <xdr:col>22</xdr:col>
      <xdr:colOff>28575</xdr:colOff>
      <xdr:row>64</xdr:row>
      <xdr:rowOff>209550</xdr:rowOff>
    </xdr:to>
    <xdr:graphicFrame macro="">
      <xdr:nvGraphicFramePr>
        <xdr:cNvPr id="3" name="Gráfico 2">
          <a:extLst>
            <a:ext uri="{FF2B5EF4-FFF2-40B4-BE49-F238E27FC236}">
              <a16:creationId xmlns:a16="http://schemas.microsoft.com/office/drawing/2014/main" id="{951D2B71-5137-4F5B-83E2-5F5FD6373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5</xdr:col>
      <xdr:colOff>104775</xdr:colOff>
      <xdr:row>42</xdr:row>
      <xdr:rowOff>166687</xdr:rowOff>
    </xdr:from>
    <xdr:to>
      <xdr:col>22</xdr:col>
      <xdr:colOff>38100</xdr:colOff>
      <xdr:row>54</xdr:row>
      <xdr:rowOff>161925</xdr:rowOff>
    </xdr:to>
    <xdr:graphicFrame macro="">
      <xdr:nvGraphicFramePr>
        <xdr:cNvPr id="3" name="Gráfico 2">
          <a:extLst>
            <a:ext uri="{FF2B5EF4-FFF2-40B4-BE49-F238E27FC236}">
              <a16:creationId xmlns:a16="http://schemas.microsoft.com/office/drawing/2014/main" id="{71A9236B-0AAA-4ECD-8458-18FD22E57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D47C0B93-4BB7-4905-A738-1183D55F3D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3450" cy="940844"/>
        </a:xfrm>
        <a:prstGeom prst="rect">
          <a:avLst/>
        </a:prstGeom>
      </xdr:spPr>
    </xdr:pic>
    <xdr:clientData/>
  </xdr:oneCellAnchor>
  <xdr:twoCellAnchor>
    <xdr:from>
      <xdr:col>4</xdr:col>
      <xdr:colOff>2381</xdr:colOff>
      <xdr:row>45</xdr:row>
      <xdr:rowOff>66674</xdr:rowOff>
    </xdr:from>
    <xdr:to>
      <xdr:col>33</xdr:col>
      <xdr:colOff>938212</xdr:colOff>
      <xdr:row>58</xdr:row>
      <xdr:rowOff>19050</xdr:rowOff>
    </xdr:to>
    <xdr:graphicFrame macro="">
      <xdr:nvGraphicFramePr>
        <xdr:cNvPr id="3" name="Gráfico 2">
          <a:extLst>
            <a:ext uri="{FF2B5EF4-FFF2-40B4-BE49-F238E27FC236}">
              <a16:creationId xmlns:a16="http://schemas.microsoft.com/office/drawing/2014/main" id="{0A638681-F2BC-4F5D-9212-D9845E2F0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95250</xdr:colOff>
      <xdr:row>44</xdr:row>
      <xdr:rowOff>71437</xdr:rowOff>
    </xdr:from>
    <xdr:to>
      <xdr:col>21</xdr:col>
      <xdr:colOff>104775</xdr:colOff>
      <xdr:row>55</xdr:row>
      <xdr:rowOff>90487</xdr:rowOff>
    </xdr:to>
    <xdr:graphicFrame macro="">
      <xdr:nvGraphicFramePr>
        <xdr:cNvPr id="3" name="Gráfico 2">
          <a:extLst>
            <a:ext uri="{FF2B5EF4-FFF2-40B4-BE49-F238E27FC236}">
              <a16:creationId xmlns:a16="http://schemas.microsoft.com/office/drawing/2014/main" id="{1B62C782-FB31-4D4B-95DA-1F36510A9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895350</xdr:colOff>
      <xdr:row>44</xdr:row>
      <xdr:rowOff>123825</xdr:rowOff>
    </xdr:from>
    <xdr:to>
      <xdr:col>23</xdr:col>
      <xdr:colOff>171450</xdr:colOff>
      <xdr:row>56</xdr:row>
      <xdr:rowOff>109536</xdr:rowOff>
    </xdr:to>
    <xdr:graphicFrame macro="">
      <xdr:nvGraphicFramePr>
        <xdr:cNvPr id="3" name="Gráfico 2">
          <a:extLst>
            <a:ext uri="{FF2B5EF4-FFF2-40B4-BE49-F238E27FC236}">
              <a16:creationId xmlns:a16="http://schemas.microsoft.com/office/drawing/2014/main" id="{2A102F87-2035-4411-8A74-D5F4B0193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19050</xdr:colOff>
      <xdr:row>44</xdr:row>
      <xdr:rowOff>85724</xdr:rowOff>
    </xdr:from>
    <xdr:to>
      <xdr:col>21</xdr:col>
      <xdr:colOff>28575</xdr:colOff>
      <xdr:row>56</xdr:row>
      <xdr:rowOff>176211</xdr:rowOff>
    </xdr:to>
    <xdr:graphicFrame macro="">
      <xdr:nvGraphicFramePr>
        <xdr:cNvPr id="3" name="Gráfico 2">
          <a:extLst>
            <a:ext uri="{FF2B5EF4-FFF2-40B4-BE49-F238E27FC236}">
              <a16:creationId xmlns:a16="http://schemas.microsoft.com/office/drawing/2014/main" id="{EF6F897D-AA24-4964-9250-21AB273A4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247650</xdr:colOff>
      <xdr:row>52</xdr:row>
      <xdr:rowOff>23812</xdr:rowOff>
    </xdr:from>
    <xdr:to>
      <xdr:col>19</xdr:col>
      <xdr:colOff>38100</xdr:colOff>
      <xdr:row>64</xdr:row>
      <xdr:rowOff>66675</xdr:rowOff>
    </xdr:to>
    <xdr:graphicFrame macro="">
      <xdr:nvGraphicFramePr>
        <xdr:cNvPr id="3" name="Gráfico 2">
          <a:extLst>
            <a:ext uri="{FF2B5EF4-FFF2-40B4-BE49-F238E27FC236}">
              <a16:creationId xmlns:a16="http://schemas.microsoft.com/office/drawing/2014/main" id="{C0B7F55D-8F5B-4287-B560-A60B0CB87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538162</xdr:colOff>
      <xdr:row>42</xdr:row>
      <xdr:rowOff>128587</xdr:rowOff>
    </xdr:from>
    <xdr:to>
      <xdr:col>19</xdr:col>
      <xdr:colOff>328612</xdr:colOff>
      <xdr:row>54</xdr:row>
      <xdr:rowOff>14287</xdr:rowOff>
    </xdr:to>
    <xdr:graphicFrame macro="">
      <xdr:nvGraphicFramePr>
        <xdr:cNvPr id="3" name="Gráfico 2">
          <a:extLst>
            <a:ext uri="{FF2B5EF4-FFF2-40B4-BE49-F238E27FC236}">
              <a16:creationId xmlns:a16="http://schemas.microsoft.com/office/drawing/2014/main" id="{4DFB214A-80A4-4289-9515-3137F0650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209550</xdr:colOff>
      <xdr:row>42</xdr:row>
      <xdr:rowOff>133349</xdr:rowOff>
    </xdr:from>
    <xdr:to>
      <xdr:col>21</xdr:col>
      <xdr:colOff>219075</xdr:colOff>
      <xdr:row>54</xdr:row>
      <xdr:rowOff>90486</xdr:rowOff>
    </xdr:to>
    <xdr:graphicFrame macro="">
      <xdr:nvGraphicFramePr>
        <xdr:cNvPr id="3" name="Gráfico 2">
          <a:extLst>
            <a:ext uri="{FF2B5EF4-FFF2-40B4-BE49-F238E27FC236}">
              <a16:creationId xmlns:a16="http://schemas.microsoft.com/office/drawing/2014/main" id="{887A5FBB-ECC0-4B36-9E97-21FF49E04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866775</xdr:colOff>
      <xdr:row>52</xdr:row>
      <xdr:rowOff>152400</xdr:rowOff>
    </xdr:from>
    <xdr:to>
      <xdr:col>20</xdr:col>
      <xdr:colOff>161925</xdr:colOff>
      <xdr:row>64</xdr:row>
      <xdr:rowOff>176212</xdr:rowOff>
    </xdr:to>
    <xdr:graphicFrame macro="">
      <xdr:nvGraphicFramePr>
        <xdr:cNvPr id="3" name="Gráfico 2">
          <a:extLst>
            <a:ext uri="{FF2B5EF4-FFF2-40B4-BE49-F238E27FC236}">
              <a16:creationId xmlns:a16="http://schemas.microsoft.com/office/drawing/2014/main" id="{9F092D3D-BCDF-4A07-AD48-5E8C51E6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49696</xdr:colOff>
      <xdr:row>44</xdr:row>
      <xdr:rowOff>24848</xdr:rowOff>
    </xdr:from>
    <xdr:to>
      <xdr:col>23</xdr:col>
      <xdr:colOff>157369</xdr:colOff>
      <xdr:row>55</xdr:row>
      <xdr:rowOff>85725</xdr:rowOff>
    </xdr:to>
    <xdr:graphicFrame macro="">
      <xdr:nvGraphicFramePr>
        <xdr:cNvPr id="3" name="Gráfico 2">
          <a:extLst>
            <a:ext uri="{FF2B5EF4-FFF2-40B4-BE49-F238E27FC236}">
              <a16:creationId xmlns:a16="http://schemas.microsoft.com/office/drawing/2014/main" id="{07491139-5420-4F3A-B9DF-DECEBAE12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oneCellAnchor>
    <xdr:from>
      <xdr:col>1</xdr:col>
      <xdr:colOff>114300</xdr:colOff>
      <xdr:row>1</xdr:row>
      <xdr:rowOff>9524</xdr:rowOff>
    </xdr:from>
    <xdr:ext cx="947945" cy="937221"/>
    <xdr:pic>
      <xdr:nvPicPr>
        <xdr:cNvPr id="2" name="Imagen 1">
          <a:extLst>
            <a:ext uri="{FF2B5EF4-FFF2-40B4-BE49-F238E27FC236}">
              <a16:creationId xmlns:a16="http://schemas.microsoft.com/office/drawing/2014/main" id="{1A9B1D66-AAD1-400F-BECE-783A478F23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7945" cy="937221"/>
        </a:xfrm>
        <a:prstGeom prst="rect">
          <a:avLst/>
        </a:prstGeom>
      </xdr:spPr>
    </xdr:pic>
    <xdr:clientData/>
  </xdr:oneCellAnchor>
  <xdr:twoCellAnchor>
    <xdr:from>
      <xdr:col>7</xdr:col>
      <xdr:colOff>49696</xdr:colOff>
      <xdr:row>44</xdr:row>
      <xdr:rowOff>24848</xdr:rowOff>
    </xdr:from>
    <xdr:to>
      <xdr:col>23</xdr:col>
      <xdr:colOff>157369</xdr:colOff>
      <xdr:row>55</xdr:row>
      <xdr:rowOff>85725</xdr:rowOff>
    </xdr:to>
    <xdr:graphicFrame macro="">
      <xdr:nvGraphicFramePr>
        <xdr:cNvPr id="3" name="Gráfico 2">
          <a:extLst>
            <a:ext uri="{FF2B5EF4-FFF2-40B4-BE49-F238E27FC236}">
              <a16:creationId xmlns:a16="http://schemas.microsoft.com/office/drawing/2014/main" id="{E83B8BAF-F37D-4BA0-8D72-24B3DD28F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0</xdr:colOff>
      <xdr:row>46</xdr:row>
      <xdr:rowOff>15476</xdr:rowOff>
    </xdr:from>
    <xdr:to>
      <xdr:col>26</xdr:col>
      <xdr:colOff>238124</xdr:colOff>
      <xdr:row>58</xdr:row>
      <xdr:rowOff>154780</xdr:rowOff>
    </xdr:to>
    <xdr:graphicFrame macro="">
      <xdr:nvGraphicFramePr>
        <xdr:cNvPr id="3" name="1 Gráfico">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83339EAD-09D2-4A50-9A08-7B0414AD4B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6</xdr:col>
      <xdr:colOff>190500</xdr:colOff>
      <xdr:row>47</xdr:row>
      <xdr:rowOff>104775</xdr:rowOff>
    </xdr:from>
    <xdr:to>
      <xdr:col>23</xdr:col>
      <xdr:colOff>47625</xdr:colOff>
      <xdr:row>53</xdr:row>
      <xdr:rowOff>838199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247650</xdr:colOff>
      <xdr:row>3</xdr:row>
      <xdr:rowOff>57150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47750" cy="819151"/>
        </a:xfrm>
        <a:prstGeom prst="rect">
          <a:avLst/>
        </a:prstGeom>
      </xdr:spPr>
    </xdr:pic>
    <xdr:clientData/>
  </xdr:twoCellAnchor>
  <xdr:twoCellAnchor>
    <xdr:from>
      <xdr:col>2</xdr:col>
      <xdr:colOff>0</xdr:colOff>
      <xdr:row>44</xdr:row>
      <xdr:rowOff>15477</xdr:rowOff>
    </xdr:from>
    <xdr:to>
      <xdr:col>26</xdr:col>
      <xdr:colOff>250030</xdr:colOff>
      <xdr:row>57</xdr:row>
      <xdr:rowOff>95250</xdr:rowOff>
    </xdr:to>
    <xdr:graphicFrame macro="">
      <xdr:nvGraphicFramePr>
        <xdr:cNvPr id="3" name="2 Gráfico">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6</xdr:col>
      <xdr:colOff>114300</xdr:colOff>
      <xdr:row>3</xdr:row>
      <xdr:rowOff>85726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5"/>
          <a:ext cx="914400" cy="847726"/>
        </a:xfrm>
        <a:prstGeom prst="rect">
          <a:avLst/>
        </a:prstGeom>
      </xdr:spPr>
    </xdr:pic>
    <xdr:clientData/>
  </xdr:twoCellAnchor>
  <xdr:twoCellAnchor>
    <xdr:from>
      <xdr:col>2</xdr:col>
      <xdr:colOff>11906</xdr:colOff>
      <xdr:row>46</xdr:row>
      <xdr:rowOff>27384</xdr:rowOff>
    </xdr:from>
    <xdr:to>
      <xdr:col>26</xdr:col>
      <xdr:colOff>261937</xdr:colOff>
      <xdr:row>59</xdr:row>
      <xdr:rowOff>23812</xdr:rowOff>
    </xdr:to>
    <xdr:graphicFrame macro="">
      <xdr:nvGraphicFramePr>
        <xdr:cNvPr id="3" name="2 Gráfico">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200025</xdr:colOff>
      <xdr:row>3</xdr:row>
      <xdr:rowOff>104774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00125" cy="866775"/>
        </a:xfrm>
        <a:prstGeom prst="rect">
          <a:avLst/>
        </a:prstGeom>
      </xdr:spPr>
    </xdr:pic>
    <xdr:clientData/>
  </xdr:twoCellAnchor>
  <xdr:twoCellAnchor>
    <xdr:from>
      <xdr:col>2</xdr:col>
      <xdr:colOff>31750</xdr:colOff>
      <xdr:row>44</xdr:row>
      <xdr:rowOff>9525</xdr:rowOff>
    </xdr:from>
    <xdr:to>
      <xdr:col>26</xdr:col>
      <xdr:colOff>275165</xdr:colOff>
      <xdr:row>56</xdr:row>
      <xdr:rowOff>169333</xdr:rowOff>
    </xdr:to>
    <xdr:graphicFrame macro="">
      <xdr:nvGraphicFramePr>
        <xdr:cNvPr id="3" name="2 Gráfico">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104775</xdr:colOff>
      <xdr:row>1</xdr:row>
      <xdr:rowOff>9525</xdr:rowOff>
    </xdr:from>
    <xdr:to>
      <xdr:col>6</xdr:col>
      <xdr:colOff>28575</xdr:colOff>
      <xdr:row>3</xdr:row>
      <xdr:rowOff>76200</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190500"/>
          <a:ext cx="838200" cy="838200"/>
        </a:xfrm>
        <a:prstGeom prst="rect">
          <a:avLst/>
        </a:prstGeom>
      </xdr:spPr>
    </xdr:pic>
    <xdr:clientData/>
  </xdr:twoCellAnchor>
  <xdr:twoCellAnchor>
    <xdr:from>
      <xdr:col>2</xdr:col>
      <xdr:colOff>0</xdr:colOff>
      <xdr:row>46</xdr:row>
      <xdr:rowOff>38100</xdr:rowOff>
    </xdr:from>
    <xdr:to>
      <xdr:col>26</xdr:col>
      <xdr:colOff>152400</xdr:colOff>
      <xdr:row>51</xdr:row>
      <xdr:rowOff>1724024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9525</xdr:colOff>
      <xdr:row>46</xdr:row>
      <xdr:rowOff>9525</xdr:rowOff>
    </xdr:from>
    <xdr:to>
      <xdr:col>26</xdr:col>
      <xdr:colOff>257174</xdr:colOff>
      <xdr:row>51</xdr:row>
      <xdr:rowOff>1552575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104775</xdr:colOff>
      <xdr:row>1</xdr:row>
      <xdr:rowOff>9525</xdr:rowOff>
    </xdr:from>
    <xdr:to>
      <xdr:col>6</xdr:col>
      <xdr:colOff>28575</xdr:colOff>
      <xdr:row>3</xdr:row>
      <xdr:rowOff>76200</xdr:rowOff>
    </xdr:to>
    <xdr:pic>
      <xdr:nvPicPr>
        <xdr:cNvPr id="2" name="Imagen 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5"/>
          <a:ext cx="838200" cy="838200"/>
        </a:xfrm>
        <a:prstGeom prst="rect">
          <a:avLst/>
        </a:prstGeom>
      </xdr:spPr>
    </xdr:pic>
    <xdr:clientData/>
  </xdr:twoCellAnchor>
  <xdr:twoCellAnchor>
    <xdr:from>
      <xdr:col>1</xdr:col>
      <xdr:colOff>180976</xdr:colOff>
      <xdr:row>43</xdr:row>
      <xdr:rowOff>9525</xdr:rowOff>
    </xdr:from>
    <xdr:to>
      <xdr:col>26</xdr:col>
      <xdr:colOff>257176</xdr:colOff>
      <xdr:row>49</xdr:row>
      <xdr:rowOff>1276350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114300</xdr:colOff>
      <xdr:row>44</xdr:row>
      <xdr:rowOff>1</xdr:rowOff>
    </xdr:from>
    <xdr:to>
      <xdr:col>26</xdr:col>
      <xdr:colOff>438150</xdr:colOff>
      <xdr:row>49</xdr:row>
      <xdr:rowOff>28575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1</xdr:col>
      <xdr:colOff>171450</xdr:colOff>
      <xdr:row>44</xdr:row>
      <xdr:rowOff>76200</xdr:rowOff>
    </xdr:from>
    <xdr:to>
      <xdr:col>26</xdr:col>
      <xdr:colOff>171450</xdr:colOff>
      <xdr:row>56</xdr:row>
      <xdr:rowOff>161925</xdr:rowOff>
    </xdr:to>
    <xdr:graphicFrame macro="">
      <xdr:nvGraphicFramePr>
        <xdr:cNvPr id="3" name="Gráfico 2">
          <a:extLst>
            <a:ext uri="{FF2B5EF4-FFF2-40B4-BE49-F238E27FC236}">
              <a16:creationId xmlns:a16="http://schemas.microsoft.com/office/drawing/2014/main" id="{03F37C40-1C2D-4AA3-A7D8-92C7FDB029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editAs="oneCell">
    <xdr:from>
      <xdr:col>7</xdr:col>
      <xdr:colOff>285750</xdr:colOff>
      <xdr:row>42</xdr:row>
      <xdr:rowOff>19050</xdr:rowOff>
    </xdr:from>
    <xdr:to>
      <xdr:col>22</xdr:col>
      <xdr:colOff>10001</xdr:colOff>
      <xdr:row>54</xdr:row>
      <xdr:rowOff>171450</xdr:rowOff>
    </xdr:to>
    <xdr:pic>
      <xdr:nvPicPr>
        <xdr:cNvPr id="3" name="Imagen 2">
          <a:extLst>
            <a:ext uri="{FF2B5EF4-FFF2-40B4-BE49-F238E27FC236}">
              <a16:creationId xmlns:a16="http://schemas.microsoft.com/office/drawing/2014/main" id="{DC2AE75C-DB9E-4995-A2CA-0E17CE59504B}"/>
            </a:ext>
          </a:extLst>
        </xdr:cNvPr>
        <xdr:cNvPicPr>
          <a:picLocks noChangeAspect="1"/>
        </xdr:cNvPicPr>
      </xdr:nvPicPr>
      <xdr:blipFill>
        <a:blip xmlns:r="http://schemas.openxmlformats.org/officeDocument/2006/relationships" r:embed="rId2"/>
        <a:stretch>
          <a:fillRect/>
        </a:stretch>
      </xdr:blipFill>
      <xdr:spPr>
        <a:xfrm>
          <a:off x="1733550" y="13325475"/>
          <a:ext cx="5486876" cy="23241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5</xdr:col>
      <xdr:colOff>19051</xdr:colOff>
      <xdr:row>44</xdr:row>
      <xdr:rowOff>176212</xdr:rowOff>
    </xdr:from>
    <xdr:to>
      <xdr:col>25</xdr:col>
      <xdr:colOff>133350</xdr:colOff>
      <xdr:row>56</xdr:row>
      <xdr:rowOff>38100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1</xdr:col>
      <xdr:colOff>114300</xdr:colOff>
      <xdr:row>1</xdr:row>
      <xdr:rowOff>9524</xdr:rowOff>
    </xdr:from>
    <xdr:ext cx="938742" cy="939521"/>
    <xdr:pic>
      <xdr:nvPicPr>
        <xdr:cNvPr id="2" name="Imagen 1">
          <a:extLst>
            <a:ext uri="{FF2B5EF4-FFF2-40B4-BE49-F238E27FC236}">
              <a16:creationId xmlns:a16="http://schemas.microsoft.com/office/drawing/2014/main" id="{C5C5FDDA-AA31-45DA-AAD0-42158B7C11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8742" cy="939521"/>
        </a:xfrm>
        <a:prstGeom prst="rect">
          <a:avLst/>
        </a:prstGeom>
      </xdr:spPr>
    </xdr:pic>
    <xdr:clientData/>
  </xdr:oneCellAnchor>
  <xdr:twoCellAnchor>
    <xdr:from>
      <xdr:col>6</xdr:col>
      <xdr:colOff>133350</xdr:colOff>
      <xdr:row>45</xdr:row>
      <xdr:rowOff>42862</xdr:rowOff>
    </xdr:from>
    <xdr:to>
      <xdr:col>36</xdr:col>
      <xdr:colOff>9525</xdr:colOff>
      <xdr:row>53</xdr:row>
      <xdr:rowOff>133350</xdr:rowOff>
    </xdr:to>
    <xdr:graphicFrame macro="">
      <xdr:nvGraphicFramePr>
        <xdr:cNvPr id="3" name="Gráfico 2">
          <a:extLst>
            <a:ext uri="{FF2B5EF4-FFF2-40B4-BE49-F238E27FC236}">
              <a16:creationId xmlns:a16="http://schemas.microsoft.com/office/drawing/2014/main" id="{248DDD43-8CCA-4D29-BBC6-8635F226E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4"/>
          <a:ext cx="904875" cy="938463"/>
        </a:xfrm>
        <a:prstGeom prst="rect">
          <a:avLst/>
        </a:prstGeom>
      </xdr:spPr>
    </xdr:pic>
    <xdr:clientData/>
  </xdr:twoCellAnchor>
  <xdr:twoCellAnchor>
    <xdr:from>
      <xdr:col>5</xdr:col>
      <xdr:colOff>145678</xdr:colOff>
      <xdr:row>43</xdr:row>
      <xdr:rowOff>124384</xdr:rowOff>
    </xdr:from>
    <xdr:to>
      <xdr:col>24</xdr:col>
      <xdr:colOff>268941</xdr:colOff>
      <xdr:row>61</xdr:row>
      <xdr:rowOff>134469</xdr:rowOff>
    </xdr:to>
    <xdr:graphicFrame macro="">
      <xdr:nvGraphicFramePr>
        <xdr:cNvPr id="3" name="Gráfico 2">
          <a:extLst>
            <a:ext uri="{FF2B5EF4-FFF2-40B4-BE49-F238E27FC236}">
              <a16:creationId xmlns:a16="http://schemas.microsoft.com/office/drawing/2014/main" id="{826FCAFA-33E4-4616-BC0C-AB535B1A4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4"/>
          <a:ext cx="904875" cy="938463"/>
        </a:xfrm>
        <a:prstGeom prst="rect">
          <a:avLst/>
        </a:prstGeom>
      </xdr:spPr>
    </xdr:pic>
    <xdr:clientData/>
  </xdr:twoCellAnchor>
  <xdr:twoCellAnchor>
    <xdr:from>
      <xdr:col>3</xdr:col>
      <xdr:colOff>55563</xdr:colOff>
      <xdr:row>42</xdr:row>
      <xdr:rowOff>71437</xdr:rowOff>
    </xdr:from>
    <xdr:to>
      <xdr:col>24</xdr:col>
      <xdr:colOff>198437</xdr:colOff>
      <xdr:row>49</xdr:row>
      <xdr:rowOff>309562</xdr:rowOff>
    </xdr:to>
    <xdr:graphicFrame macro="">
      <xdr:nvGraphicFramePr>
        <xdr:cNvPr id="3" name="Gráfico 2">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ACFFD060-57F7-458F-9BB2-85D030CCF4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4"/>
          <a:ext cx="904875" cy="928938"/>
        </a:xfrm>
        <a:prstGeom prst="rect">
          <a:avLst/>
        </a:prstGeom>
      </xdr:spPr>
    </xdr:pic>
    <xdr:clientData/>
  </xdr:twoCellAnchor>
  <xdr:twoCellAnchor>
    <xdr:from>
      <xdr:col>8</xdr:col>
      <xdr:colOff>371475</xdr:colOff>
      <xdr:row>64</xdr:row>
      <xdr:rowOff>28575</xdr:rowOff>
    </xdr:from>
    <xdr:to>
      <xdr:col>25</xdr:col>
      <xdr:colOff>161925</xdr:colOff>
      <xdr:row>69</xdr:row>
      <xdr:rowOff>600075</xdr:rowOff>
    </xdr:to>
    <xdr:graphicFrame macro="">
      <xdr:nvGraphicFramePr>
        <xdr:cNvPr id="3" name="Gráfico 2">
          <a:extLst>
            <a:ext uri="{FF2B5EF4-FFF2-40B4-BE49-F238E27FC236}">
              <a16:creationId xmlns:a16="http://schemas.microsoft.com/office/drawing/2014/main" id="{F912EBE3-E350-4D1F-AA31-BEF3F118E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04774"/>
          <a:ext cx="942975" cy="938463"/>
        </a:xfrm>
        <a:prstGeom prst="rect">
          <a:avLst/>
        </a:prstGeom>
      </xdr:spPr>
    </xdr:pic>
    <xdr:clientData/>
  </xdr:twoCellAnchor>
  <xdr:twoCellAnchor>
    <xdr:from>
      <xdr:col>4</xdr:col>
      <xdr:colOff>104775</xdr:colOff>
      <xdr:row>42</xdr:row>
      <xdr:rowOff>85724</xdr:rowOff>
    </xdr:from>
    <xdr:to>
      <xdr:col>26</xdr:col>
      <xdr:colOff>9524</xdr:colOff>
      <xdr:row>54</xdr:row>
      <xdr:rowOff>133349</xdr:rowOff>
    </xdr:to>
    <xdr:graphicFrame macro="">
      <xdr:nvGraphicFramePr>
        <xdr:cNvPr id="3" name="Gráfico 2">
          <a:extLst>
            <a:ext uri="{FF2B5EF4-FFF2-40B4-BE49-F238E27FC236}">
              <a16:creationId xmlns:a16="http://schemas.microsoft.com/office/drawing/2014/main" id="{411F471B-9DED-475C-BB65-B65F5B3E2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59CDC619-AA53-4F90-871B-E76915A6F2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3450" cy="940844"/>
        </a:xfrm>
        <a:prstGeom prst="rect">
          <a:avLst/>
        </a:prstGeom>
      </xdr:spPr>
    </xdr:pic>
    <xdr:clientData/>
  </xdr:oneCellAnchor>
  <xdr:twoCellAnchor>
    <xdr:from>
      <xdr:col>6</xdr:col>
      <xdr:colOff>133350</xdr:colOff>
      <xdr:row>42</xdr:row>
      <xdr:rowOff>42862</xdr:rowOff>
    </xdr:from>
    <xdr:to>
      <xdr:col>36</xdr:col>
      <xdr:colOff>9525</xdr:colOff>
      <xdr:row>51</xdr:row>
      <xdr:rowOff>133350</xdr:rowOff>
    </xdr:to>
    <xdr:graphicFrame macro="">
      <xdr:nvGraphicFramePr>
        <xdr:cNvPr id="3" name="Gráfico 2">
          <a:extLst>
            <a:ext uri="{FF2B5EF4-FFF2-40B4-BE49-F238E27FC236}">
              <a16:creationId xmlns:a16="http://schemas.microsoft.com/office/drawing/2014/main" id="{A1D7E02F-AA71-4C8C-B3B1-AC03EF2285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28574</xdr:colOff>
      <xdr:row>45</xdr:row>
      <xdr:rowOff>28575</xdr:rowOff>
    </xdr:from>
    <xdr:to>
      <xdr:col>26</xdr:col>
      <xdr:colOff>163285</xdr:colOff>
      <xdr:row>51</xdr:row>
      <xdr:rowOff>114300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E9431C5A-4C42-4976-A28A-274FBE430D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aermv-my.sharepoint.com/Users/welfin.canro/Downloads/DESI-FM-002-V8_Formulacion_y_Seguimiento_del_Plan_de_Accion%202019%20CEM%202401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RH%20POSITIVO\Documents\German\Planeacion%202020\Plan_de_Accion_PPMQ%202020%20nuevo%20%20forma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RH%20POSITIVO\Documents\German\Planeacion%202020\PPMQ-MR-2019_V3%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aermv-my.sharepoint.com/personal/tifanny_wilches_umv_gov_co/Documents/3.%20CONTRATO%20163%20-2019/ENLACE/2020/002%20INDICADORES/001%20Primer%20Trimestre/GSIT/3.%20GSIT-IND-001-V2_Mesa_de_Ayud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Isabella\OneDrive%20-%20uaermv\UMV\INFORME%20DE%20GESTI&#211;N\2020\Octubre%202020\Consolidado%20Ene-Sept%20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aermv-my.sharepoint.com/personal/astrid_morera_umv_gov_co/Documents/Contrato%20025/9-%20Marzo%202020/Indicadores/Copia%20de%20IMVI-IND-003-V2_Nivel_promedio_de_satisfaccion_1er%20TRIMESTRE%202020%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ndicadores%202020\GLAB-IND-001%20V2%20Control%20de%20calidad%20de%20las%20materias%20prim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ndicadores%202020\GLAB-IND-002%20V2%20Auto-control%20de%20calidad%20de%20los%20product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218E8E61\GJUR-IND-001-V3%20SENTENCIA%20A%20FAVOR%20DE%20LA%20ENTIDAD%20-borrad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lan de Acción 2019 OCI V1"/>
      <sheetName val="Instructivo"/>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2019"/>
      <sheetName val="Hoja2"/>
      <sheetName val="Instructivo"/>
      <sheetName val="Plan de Acción 2019 (2)"/>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 val="MAPA DE RIESGOS PROCESOS PRO"/>
      <sheetName val="TIPOLOGÍA DE RIESGOS"/>
      <sheetName val="PROBABILIDAD"/>
      <sheetName val="IMPACTO GESTIÓN"/>
      <sheetName val="IMPACTO CORRUPCIÓN"/>
      <sheetName val="IMPACTO SEGURIDAD I"/>
      <sheetName val="EJEMPLO CONTROLES"/>
      <sheetName val="OPCIONES DE MANEJO DEL RIESGO"/>
      <sheetName val="MAPA DE CALOR"/>
    </sheetNames>
    <sheetDataSet>
      <sheetData sheetId="0">
        <row r="4">
          <cell r="C4" t="str">
            <v>Gestion</v>
          </cell>
        </row>
        <row r="5">
          <cell r="C5" t="str">
            <v>Corrupcion</v>
          </cell>
        </row>
        <row r="6">
          <cell r="C6" t="str">
            <v>Seguridad_de_la_informacion</v>
          </cell>
        </row>
      </sheetData>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4">
          <cell r="C34" t="str">
            <v>Primer trimestre</v>
          </cell>
          <cell r="D34">
            <v>0</v>
          </cell>
          <cell r="E34">
            <v>0</v>
          </cell>
          <cell r="F34">
            <v>0</v>
          </cell>
          <cell r="G34">
            <v>0</v>
          </cell>
        </row>
        <row r="35">
          <cell r="C35" t="str">
            <v>Segundo trimestre</v>
          </cell>
          <cell r="D35">
            <v>0</v>
          </cell>
          <cell r="E35">
            <v>0</v>
          </cell>
          <cell r="F35">
            <v>0</v>
          </cell>
          <cell r="G35">
            <v>0</v>
          </cell>
        </row>
        <row r="36">
          <cell r="C36" t="str">
            <v>Tercer Trimestres</v>
          </cell>
          <cell r="D36">
            <v>0</v>
          </cell>
          <cell r="E36">
            <v>0</v>
          </cell>
          <cell r="F36">
            <v>0</v>
          </cell>
          <cell r="G36">
            <v>0</v>
          </cell>
        </row>
        <row r="37">
          <cell r="C37" t="str">
            <v>Cuarto Trimestre</v>
          </cell>
          <cell r="D37">
            <v>0</v>
          </cell>
          <cell r="E37">
            <v>0</v>
          </cell>
          <cell r="F37">
            <v>0</v>
          </cell>
          <cell r="G37">
            <v>0</v>
          </cell>
        </row>
        <row r="38">
          <cell r="C38" t="str">
            <v>TOTAL</v>
          </cell>
          <cell r="D38">
            <v>0</v>
          </cell>
          <cell r="E38">
            <v>0</v>
          </cell>
          <cell r="F38">
            <v>0</v>
          </cell>
          <cell r="G38">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ow r="11">
          <cell r="F11">
            <v>222</v>
          </cell>
          <cell r="G11">
            <v>205</v>
          </cell>
        </row>
        <row r="12">
          <cell r="F12">
            <v>39</v>
          </cell>
          <cell r="G12">
            <v>39</v>
          </cell>
        </row>
        <row r="13">
          <cell r="F13">
            <v>55</v>
          </cell>
          <cell r="G13">
            <v>52</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FM-007"/>
      <sheetName val="Hoja1"/>
    </sheetNames>
    <sheetDataSet>
      <sheetData sheetId="0">
        <row r="32">
          <cell r="H32" t="str">
            <v>Promedio de calificación</v>
          </cell>
          <cell r="I32" t="str">
            <v>maximo valor a obtener (5)</v>
          </cell>
        </row>
        <row r="33">
          <cell r="H33">
            <v>0</v>
          </cell>
          <cell r="I33">
            <v>0</v>
          </cell>
        </row>
        <row r="34">
          <cell r="H34">
            <v>4.5</v>
          </cell>
          <cell r="I34">
            <v>5</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01"/>
      <sheetName val="01 (2)"/>
      <sheetName val="02"/>
      <sheetName val="03"/>
      <sheetName val="04"/>
    </sheetNames>
    <sheetDataSet>
      <sheetData sheetId="0"/>
      <sheetData sheetId="1">
        <row r="34">
          <cell r="H34">
            <v>1071</v>
          </cell>
          <cell r="I34">
            <v>1071</v>
          </cell>
          <cell r="J34">
            <v>1</v>
          </cell>
        </row>
      </sheetData>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2 (2)"/>
      <sheetName val="03"/>
      <sheetName val="04"/>
    </sheetNames>
    <sheetDataSet>
      <sheetData sheetId="0"/>
      <sheetData sheetId="1">
        <row r="34">
          <cell r="H34">
            <v>5786</v>
          </cell>
          <cell r="I34">
            <v>5792</v>
          </cell>
        </row>
      </sheetData>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JUR-IND-001V1"/>
    </sheetNames>
    <sheetDataSet>
      <sheetData sheetId="0">
        <row r="32">
          <cell r="H32" t="str">
            <v xml:space="preserve">total sentencia favorables del periodo </v>
          </cell>
          <cell r="I32" t="str">
            <v>Total sentecias del periodo</v>
          </cell>
          <cell r="J32" t="str">
            <v>FAVORABILIDAD</v>
          </cell>
        </row>
        <row r="33">
          <cell r="H33">
            <v>0</v>
          </cell>
          <cell r="I33">
            <v>0</v>
          </cell>
          <cell r="J33">
            <v>0</v>
          </cell>
        </row>
        <row r="34">
          <cell r="H34">
            <v>3</v>
          </cell>
          <cell r="I34">
            <v>3</v>
          </cell>
          <cell r="J34">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6.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60.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61.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62.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63.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6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P65"/>
  <sheetViews>
    <sheetView view="pageBreakPreview" zoomScale="70" zoomScaleNormal="70" zoomScaleSheetLayoutView="70" workbookViewId="0">
      <pane ySplit="1" topLeftCell="A2" activePane="bottomLeft" state="frozen"/>
      <selection pane="bottomLeft" activeCell="K2" sqref="K2"/>
    </sheetView>
  </sheetViews>
  <sheetFormatPr baseColWidth="10" defaultRowHeight="15" x14ac:dyDescent="0.25"/>
  <cols>
    <col min="1" max="1" width="1.85546875" customWidth="1"/>
    <col min="2" max="2" width="5.28515625" customWidth="1"/>
    <col min="3" max="3" width="7.28515625" customWidth="1"/>
    <col min="4" max="4" width="28.42578125" customWidth="1"/>
    <col min="5" max="5" width="32" customWidth="1"/>
    <col min="6" max="6" width="14.140625" bestFit="1" customWidth="1"/>
    <col min="7" max="7" width="9" bestFit="1" customWidth="1"/>
    <col min="8" max="8" width="16.42578125" customWidth="1"/>
    <col min="9" max="9" width="40.85546875" customWidth="1"/>
    <col min="10" max="10" width="34.5703125" customWidth="1"/>
    <col min="11" max="11" width="42.42578125" customWidth="1"/>
    <col min="12" max="12" width="20" customWidth="1"/>
    <col min="13" max="13" width="18.5703125" customWidth="1"/>
    <col min="14" max="14" width="43.42578125" customWidth="1"/>
    <col min="15" max="15" width="18.42578125" customWidth="1"/>
    <col min="16" max="16" width="26.28515625" customWidth="1"/>
  </cols>
  <sheetData>
    <row r="1" spans="1:16" ht="25.5" x14ac:dyDescent="0.25">
      <c r="B1" s="23" t="s">
        <v>79</v>
      </c>
      <c r="C1" s="559" t="s">
        <v>2</v>
      </c>
      <c r="D1" s="559"/>
      <c r="E1" s="23" t="s">
        <v>80</v>
      </c>
      <c r="F1" s="23" t="s">
        <v>4</v>
      </c>
      <c r="G1" s="23" t="s">
        <v>81</v>
      </c>
      <c r="H1" s="23" t="s">
        <v>9</v>
      </c>
      <c r="I1" s="23" t="s">
        <v>7</v>
      </c>
      <c r="J1" s="24" t="s">
        <v>11</v>
      </c>
      <c r="K1" s="23" t="s">
        <v>12</v>
      </c>
      <c r="L1" s="23" t="s">
        <v>14</v>
      </c>
      <c r="M1" s="23" t="s">
        <v>15</v>
      </c>
      <c r="N1" s="23" t="s">
        <v>21</v>
      </c>
      <c r="O1" s="23" t="s">
        <v>63</v>
      </c>
      <c r="P1" s="23" t="s">
        <v>64</v>
      </c>
    </row>
    <row r="2" spans="1:16" ht="165.75" x14ac:dyDescent="0.25">
      <c r="A2" t="s">
        <v>211</v>
      </c>
      <c r="B2" s="25">
        <v>1</v>
      </c>
      <c r="C2" s="25" t="s">
        <v>203</v>
      </c>
      <c r="D2" s="25" t="s">
        <v>78</v>
      </c>
      <c r="E2" s="44" t="s">
        <v>1590</v>
      </c>
      <c r="F2" s="25" t="s">
        <v>204</v>
      </c>
      <c r="G2" s="25">
        <v>2</v>
      </c>
      <c r="H2" s="25" t="s">
        <v>61</v>
      </c>
      <c r="I2" s="26" t="s">
        <v>91</v>
      </c>
      <c r="J2" s="26" t="s">
        <v>90</v>
      </c>
      <c r="K2" s="26" t="s">
        <v>89</v>
      </c>
      <c r="L2" s="25" t="s">
        <v>16</v>
      </c>
      <c r="M2" s="25" t="s">
        <v>17</v>
      </c>
      <c r="N2" s="25" t="s">
        <v>87</v>
      </c>
      <c r="O2" s="25" t="s">
        <v>205</v>
      </c>
      <c r="P2" s="25" t="s">
        <v>206</v>
      </c>
    </row>
    <row r="3" spans="1:16" ht="102" x14ac:dyDescent="0.25">
      <c r="B3" s="25">
        <v>2</v>
      </c>
      <c r="C3" s="25" t="s">
        <v>71</v>
      </c>
      <c r="D3" s="25" t="s">
        <v>82</v>
      </c>
      <c r="E3" s="44" t="s">
        <v>423</v>
      </c>
      <c r="F3" s="25" t="s">
        <v>6</v>
      </c>
      <c r="G3" s="25">
        <v>7</v>
      </c>
      <c r="H3" s="25" t="s">
        <v>83</v>
      </c>
      <c r="I3" s="26" t="s">
        <v>8</v>
      </c>
      <c r="J3" s="26" t="s">
        <v>424</v>
      </c>
      <c r="K3" s="45" t="s">
        <v>425</v>
      </c>
      <c r="L3" s="25" t="s">
        <v>16</v>
      </c>
      <c r="M3" s="25" t="s">
        <v>17</v>
      </c>
      <c r="N3" s="25" t="s">
        <v>22</v>
      </c>
      <c r="O3" s="25" t="s">
        <v>31</v>
      </c>
      <c r="P3" s="25" t="s">
        <v>32</v>
      </c>
    </row>
    <row r="4" spans="1:16" ht="63.75" x14ac:dyDescent="0.25">
      <c r="B4" s="25">
        <v>3</v>
      </c>
      <c r="C4" s="25" t="s">
        <v>71</v>
      </c>
      <c r="D4" s="25" t="s">
        <v>82</v>
      </c>
      <c r="E4" s="44" t="s">
        <v>47</v>
      </c>
      <c r="F4" s="25" t="s">
        <v>48</v>
      </c>
      <c r="G4" s="25">
        <v>3</v>
      </c>
      <c r="H4" s="25" t="s">
        <v>84</v>
      </c>
      <c r="I4" s="26" t="s">
        <v>49</v>
      </c>
      <c r="J4" s="26" t="s">
        <v>51</v>
      </c>
      <c r="K4" s="26" t="s">
        <v>51</v>
      </c>
      <c r="L4" s="25" t="s">
        <v>16</v>
      </c>
      <c r="M4" s="25" t="s">
        <v>17</v>
      </c>
      <c r="N4" s="25" t="s">
        <v>52</v>
      </c>
      <c r="O4" s="25" t="s">
        <v>426</v>
      </c>
      <c r="P4" s="25" t="s">
        <v>427</v>
      </c>
    </row>
    <row r="5" spans="1:16" ht="51" x14ac:dyDescent="0.25">
      <c r="B5" s="25">
        <v>4</v>
      </c>
      <c r="C5" s="25" t="s">
        <v>71</v>
      </c>
      <c r="D5" s="25" t="s">
        <v>82</v>
      </c>
      <c r="E5" s="44" t="s">
        <v>428</v>
      </c>
      <c r="F5" s="25" t="s">
        <v>53</v>
      </c>
      <c r="G5" s="25">
        <v>4</v>
      </c>
      <c r="H5" s="25" t="s">
        <v>83</v>
      </c>
      <c r="I5" s="26" t="s">
        <v>429</v>
      </c>
      <c r="J5" s="26" t="s">
        <v>534</v>
      </c>
      <c r="K5" s="26" t="s">
        <v>72</v>
      </c>
      <c r="L5" s="25" t="s">
        <v>16</v>
      </c>
      <c r="M5" s="25" t="s">
        <v>17</v>
      </c>
      <c r="N5" s="25" t="s">
        <v>430</v>
      </c>
      <c r="O5" s="25" t="s">
        <v>431</v>
      </c>
      <c r="P5" s="25" t="s">
        <v>432</v>
      </c>
    </row>
    <row r="6" spans="1:16" ht="51" x14ac:dyDescent="0.25">
      <c r="B6" s="25">
        <v>5</v>
      </c>
      <c r="C6" s="25" t="s">
        <v>71</v>
      </c>
      <c r="D6" s="25" t="s">
        <v>82</v>
      </c>
      <c r="E6" s="44" t="s">
        <v>1119</v>
      </c>
      <c r="F6" s="25" t="s">
        <v>1120</v>
      </c>
      <c r="G6" s="25">
        <v>2</v>
      </c>
      <c r="H6" s="25" t="s">
        <v>50</v>
      </c>
      <c r="I6" s="26" t="s">
        <v>1121</v>
      </c>
      <c r="J6" s="26" t="s">
        <v>1122</v>
      </c>
      <c r="K6" s="26" t="s">
        <v>1123</v>
      </c>
      <c r="L6" s="25" t="s">
        <v>749</v>
      </c>
      <c r="M6" s="25" t="s">
        <v>17</v>
      </c>
      <c r="N6" s="25" t="s">
        <v>1126</v>
      </c>
      <c r="O6" s="25" t="s">
        <v>1127</v>
      </c>
      <c r="P6" s="25" t="s">
        <v>1128</v>
      </c>
    </row>
    <row r="7" spans="1:16" ht="93" customHeight="1" x14ac:dyDescent="0.25">
      <c r="B7" s="25">
        <v>6</v>
      </c>
      <c r="C7" s="25" t="s">
        <v>71</v>
      </c>
      <c r="D7" s="25" t="s">
        <v>82</v>
      </c>
      <c r="E7" s="44" t="s">
        <v>433</v>
      </c>
      <c r="F7" s="25" t="s">
        <v>73</v>
      </c>
      <c r="G7" s="25">
        <v>2</v>
      </c>
      <c r="H7" s="25" t="s">
        <v>54</v>
      </c>
      <c r="I7" s="26" t="s">
        <v>434</v>
      </c>
      <c r="J7" s="26" t="s">
        <v>74</v>
      </c>
      <c r="K7" s="26" t="s">
        <v>435</v>
      </c>
      <c r="L7" s="25" t="s">
        <v>16</v>
      </c>
      <c r="M7" s="25" t="s">
        <v>17</v>
      </c>
      <c r="N7" s="25" t="s">
        <v>436</v>
      </c>
      <c r="O7" s="555" t="s">
        <v>437</v>
      </c>
      <c r="P7" s="555" t="s">
        <v>438</v>
      </c>
    </row>
    <row r="8" spans="1:16" ht="93" customHeight="1" x14ac:dyDescent="0.25">
      <c r="B8" s="25">
        <v>7</v>
      </c>
      <c r="C8" s="25" t="s">
        <v>71</v>
      </c>
      <c r="D8" s="25" t="s">
        <v>82</v>
      </c>
      <c r="E8" s="44" t="s">
        <v>1548</v>
      </c>
      <c r="F8" s="25" t="s">
        <v>754</v>
      </c>
      <c r="G8" s="25">
        <v>2</v>
      </c>
      <c r="H8" s="25" t="s">
        <v>61</v>
      </c>
      <c r="I8" s="26" t="s">
        <v>753</v>
      </c>
      <c r="J8" s="26" t="s">
        <v>752</v>
      </c>
      <c r="K8" s="26" t="s">
        <v>751</v>
      </c>
      <c r="L8" s="25" t="s">
        <v>749</v>
      </c>
      <c r="M8" s="25" t="s">
        <v>17</v>
      </c>
      <c r="N8" s="25" t="s">
        <v>747</v>
      </c>
      <c r="O8" s="555" t="s">
        <v>1549</v>
      </c>
      <c r="P8" s="555" t="s">
        <v>1550</v>
      </c>
    </row>
    <row r="9" spans="1:16" ht="102" x14ac:dyDescent="0.25">
      <c r="B9" s="25">
        <v>8</v>
      </c>
      <c r="C9" s="25" t="s">
        <v>71</v>
      </c>
      <c r="D9" s="25" t="s">
        <v>82</v>
      </c>
      <c r="E9" s="44" t="s">
        <v>439</v>
      </c>
      <c r="F9" s="25" t="s">
        <v>440</v>
      </c>
      <c r="G9" s="25">
        <v>1</v>
      </c>
      <c r="H9" s="25" t="s">
        <v>54</v>
      </c>
      <c r="I9" s="26" t="s">
        <v>41</v>
      </c>
      <c r="J9" s="26" t="s">
        <v>441</v>
      </c>
      <c r="K9" s="26" t="s">
        <v>42</v>
      </c>
      <c r="L9" s="25" t="s">
        <v>16</v>
      </c>
      <c r="M9" s="25" t="s">
        <v>17</v>
      </c>
      <c r="N9" s="25" t="s">
        <v>43</v>
      </c>
      <c r="O9" s="25" t="s">
        <v>442</v>
      </c>
      <c r="P9" s="25" t="s">
        <v>443</v>
      </c>
    </row>
    <row r="10" spans="1:16" ht="55.9" customHeight="1" x14ac:dyDescent="0.25">
      <c r="B10" s="25">
        <v>9</v>
      </c>
      <c r="C10" s="25" t="s">
        <v>71</v>
      </c>
      <c r="D10" s="25" t="s">
        <v>82</v>
      </c>
      <c r="E10" s="44" t="s">
        <v>444</v>
      </c>
      <c r="F10" s="25" t="s">
        <v>445</v>
      </c>
      <c r="G10" s="25">
        <v>1</v>
      </c>
      <c r="H10" s="25" t="s">
        <v>54</v>
      </c>
      <c r="I10" s="26" t="s">
        <v>44</v>
      </c>
      <c r="J10" s="26" t="s">
        <v>446</v>
      </c>
      <c r="K10" s="26" t="s">
        <v>45</v>
      </c>
      <c r="L10" s="25" t="s">
        <v>16</v>
      </c>
      <c r="M10" s="25" t="s">
        <v>17</v>
      </c>
      <c r="N10" s="25" t="s">
        <v>46</v>
      </c>
      <c r="O10" s="25" t="s">
        <v>447</v>
      </c>
      <c r="P10" s="25" t="s">
        <v>448</v>
      </c>
    </row>
    <row r="11" spans="1:16" ht="76.5" x14ac:dyDescent="0.25">
      <c r="B11" s="25">
        <v>10</v>
      </c>
      <c r="C11" s="25" t="s">
        <v>207</v>
      </c>
      <c r="D11" s="25" t="s">
        <v>55</v>
      </c>
      <c r="E11" s="44" t="s">
        <v>56</v>
      </c>
      <c r="F11" s="25" t="s">
        <v>57</v>
      </c>
      <c r="G11" s="25">
        <v>3</v>
      </c>
      <c r="H11" s="25" t="s">
        <v>61</v>
      </c>
      <c r="I11" s="26" t="s">
        <v>314</v>
      </c>
      <c r="J11" s="26" t="s">
        <v>58</v>
      </c>
      <c r="K11" s="26" t="s">
        <v>59</v>
      </c>
      <c r="L11" s="25" t="s">
        <v>16</v>
      </c>
      <c r="M11" s="25" t="s">
        <v>17</v>
      </c>
      <c r="N11" s="25" t="s">
        <v>60</v>
      </c>
      <c r="O11" s="25" t="s">
        <v>449</v>
      </c>
      <c r="P11" s="25" t="s">
        <v>450</v>
      </c>
    </row>
    <row r="12" spans="1:16" ht="71.25" customHeight="1" x14ac:dyDescent="0.25">
      <c r="B12" s="25">
        <v>11</v>
      </c>
      <c r="C12" s="25" t="s">
        <v>207</v>
      </c>
      <c r="D12" s="25" t="s">
        <v>55</v>
      </c>
      <c r="E12" s="44" t="s">
        <v>97</v>
      </c>
      <c r="F12" s="25" t="s">
        <v>96</v>
      </c>
      <c r="G12" s="25">
        <v>2</v>
      </c>
      <c r="H12" s="25" t="s">
        <v>61</v>
      </c>
      <c r="I12" s="26" t="s">
        <v>95</v>
      </c>
      <c r="J12" s="26" t="s">
        <v>94</v>
      </c>
      <c r="K12" s="26" t="s">
        <v>93</v>
      </c>
      <c r="L12" s="25" t="s">
        <v>16</v>
      </c>
      <c r="M12" s="25" t="s">
        <v>17</v>
      </c>
      <c r="N12" s="25" t="s">
        <v>92</v>
      </c>
      <c r="O12" s="25" t="s">
        <v>452</v>
      </c>
      <c r="P12" s="25" t="s">
        <v>451</v>
      </c>
    </row>
    <row r="13" spans="1:16" ht="165.75" x14ac:dyDescent="0.25">
      <c r="B13" s="25">
        <v>12</v>
      </c>
      <c r="C13" s="25" t="s">
        <v>276</v>
      </c>
      <c r="D13" s="25" t="s">
        <v>226</v>
      </c>
      <c r="E13" s="44" t="s">
        <v>225</v>
      </c>
      <c r="F13" s="25" t="s">
        <v>224</v>
      </c>
      <c r="G13" s="25">
        <v>7</v>
      </c>
      <c r="H13" s="25" t="s">
        <v>54</v>
      </c>
      <c r="I13" s="26" t="s">
        <v>312</v>
      </c>
      <c r="J13" s="26" t="s">
        <v>311</v>
      </c>
      <c r="K13" s="26" t="s">
        <v>223</v>
      </c>
      <c r="L13" s="25" t="s">
        <v>16</v>
      </c>
      <c r="M13" s="25" t="s">
        <v>17</v>
      </c>
      <c r="N13" s="25" t="s">
        <v>453</v>
      </c>
      <c r="O13" s="46" t="s">
        <v>309</v>
      </c>
      <c r="P13" s="46" t="s">
        <v>278</v>
      </c>
    </row>
    <row r="14" spans="1:16" ht="76.5" x14ac:dyDescent="0.25">
      <c r="B14" s="25">
        <v>13</v>
      </c>
      <c r="C14" s="25" t="s">
        <v>276</v>
      </c>
      <c r="D14" s="25" t="s">
        <v>226</v>
      </c>
      <c r="E14" s="44" t="s">
        <v>229</v>
      </c>
      <c r="F14" s="25" t="s">
        <v>228</v>
      </c>
      <c r="G14" s="25">
        <v>5</v>
      </c>
      <c r="H14" s="25" t="s">
        <v>54</v>
      </c>
      <c r="I14" s="26" t="s">
        <v>317</v>
      </c>
      <c r="J14" s="26" t="s">
        <v>316</v>
      </c>
      <c r="K14" s="26" t="s">
        <v>227</v>
      </c>
      <c r="L14" s="25" t="s">
        <v>16</v>
      </c>
      <c r="M14" s="25" t="s">
        <v>17</v>
      </c>
      <c r="N14" s="25" t="s">
        <v>315</v>
      </c>
      <c r="O14" s="47" t="s">
        <v>454</v>
      </c>
      <c r="P14" s="47" t="s">
        <v>455</v>
      </c>
    </row>
    <row r="15" spans="1:16" ht="140.25" x14ac:dyDescent="0.25">
      <c r="A15" s="110"/>
      <c r="B15" s="25">
        <v>14</v>
      </c>
      <c r="C15" s="25" t="s">
        <v>276</v>
      </c>
      <c r="D15" s="25" t="s">
        <v>226</v>
      </c>
      <c r="E15" s="44" t="s">
        <v>232</v>
      </c>
      <c r="F15" s="25" t="s">
        <v>231</v>
      </c>
      <c r="G15" s="25">
        <v>3</v>
      </c>
      <c r="H15" s="25" t="s">
        <v>54</v>
      </c>
      <c r="I15" s="26" t="s">
        <v>230</v>
      </c>
      <c r="J15" s="26" t="s">
        <v>321</v>
      </c>
      <c r="K15" s="26" t="s">
        <v>320</v>
      </c>
      <c r="L15" s="25" t="s">
        <v>16</v>
      </c>
      <c r="M15" s="25" t="s">
        <v>17</v>
      </c>
      <c r="N15" s="25" t="s">
        <v>222</v>
      </c>
      <c r="O15" s="25" t="s">
        <v>277</v>
      </c>
      <c r="P15" s="25" t="s">
        <v>278</v>
      </c>
    </row>
    <row r="16" spans="1:16" ht="114.75" x14ac:dyDescent="0.25">
      <c r="B16" s="25">
        <v>15</v>
      </c>
      <c r="C16" s="25" t="s">
        <v>276</v>
      </c>
      <c r="D16" s="25" t="s">
        <v>226</v>
      </c>
      <c r="E16" s="44" t="s">
        <v>236</v>
      </c>
      <c r="F16" s="25" t="s">
        <v>235</v>
      </c>
      <c r="G16" s="25">
        <v>4</v>
      </c>
      <c r="H16" s="25" t="s">
        <v>54</v>
      </c>
      <c r="I16" s="26" t="s">
        <v>234</v>
      </c>
      <c r="J16" s="26" t="s">
        <v>324</v>
      </c>
      <c r="K16" s="26" t="s">
        <v>233</v>
      </c>
      <c r="L16" s="25" t="s">
        <v>16</v>
      </c>
      <c r="M16" s="25" t="s">
        <v>17</v>
      </c>
      <c r="N16" s="25" t="s">
        <v>323</v>
      </c>
      <c r="O16" s="25" t="s">
        <v>456</v>
      </c>
      <c r="P16" s="25" t="s">
        <v>278</v>
      </c>
    </row>
    <row r="17" spans="2:16" ht="127.5" x14ac:dyDescent="0.25">
      <c r="B17" s="25">
        <v>16</v>
      </c>
      <c r="C17" s="25" t="s">
        <v>276</v>
      </c>
      <c r="D17" s="25" t="s">
        <v>226</v>
      </c>
      <c r="E17" s="48" t="s">
        <v>237</v>
      </c>
      <c r="F17" s="49" t="s">
        <v>238</v>
      </c>
      <c r="G17" s="25">
        <v>3</v>
      </c>
      <c r="H17" s="25" t="s">
        <v>54</v>
      </c>
      <c r="I17" s="556" t="s">
        <v>331</v>
      </c>
      <c r="J17" s="556" t="s">
        <v>239</v>
      </c>
      <c r="K17" s="25" t="s">
        <v>240</v>
      </c>
      <c r="L17" s="25" t="s">
        <v>16</v>
      </c>
      <c r="M17" s="25" t="s">
        <v>17</v>
      </c>
      <c r="N17" s="556" t="s">
        <v>457</v>
      </c>
      <c r="O17" s="25" t="s">
        <v>281</v>
      </c>
      <c r="P17" s="25" t="s">
        <v>282</v>
      </c>
    </row>
    <row r="18" spans="2:16" ht="102" x14ac:dyDescent="0.25">
      <c r="B18" s="25">
        <v>17</v>
      </c>
      <c r="C18" s="25" t="s">
        <v>276</v>
      </c>
      <c r="D18" s="25" t="s">
        <v>226</v>
      </c>
      <c r="E18" s="44" t="s">
        <v>241</v>
      </c>
      <c r="F18" s="49" t="s">
        <v>242</v>
      </c>
      <c r="G18" s="25">
        <v>4</v>
      </c>
      <c r="H18" s="25" t="s">
        <v>54</v>
      </c>
      <c r="I18" s="26" t="s">
        <v>335</v>
      </c>
      <c r="J18" s="26" t="s">
        <v>1551</v>
      </c>
      <c r="K18" s="45" t="s">
        <v>333</v>
      </c>
      <c r="L18" s="25" t="s">
        <v>16</v>
      </c>
      <c r="M18" s="25" t="s">
        <v>17</v>
      </c>
      <c r="N18" s="26" t="s">
        <v>332</v>
      </c>
      <c r="O18" s="25" t="s">
        <v>458</v>
      </c>
      <c r="P18" s="25" t="s">
        <v>459</v>
      </c>
    </row>
    <row r="19" spans="2:16" ht="66" customHeight="1" x14ac:dyDescent="0.25">
      <c r="B19" s="25">
        <v>18</v>
      </c>
      <c r="C19" s="50" t="s">
        <v>208</v>
      </c>
      <c r="D19" s="25" t="s">
        <v>209</v>
      </c>
      <c r="E19" s="44" t="s">
        <v>353</v>
      </c>
      <c r="F19" s="25" t="s">
        <v>98</v>
      </c>
      <c r="G19" s="25">
        <v>1</v>
      </c>
      <c r="H19" s="25" t="s">
        <v>10</v>
      </c>
      <c r="I19" s="26" t="s">
        <v>352</v>
      </c>
      <c r="J19" s="26" t="s">
        <v>351</v>
      </c>
      <c r="K19" s="45" t="s">
        <v>350</v>
      </c>
      <c r="L19" s="25" t="s">
        <v>16</v>
      </c>
      <c r="M19" s="25" t="s">
        <v>17</v>
      </c>
      <c r="N19" s="45" t="s">
        <v>349</v>
      </c>
      <c r="O19" s="25" t="s">
        <v>461</v>
      </c>
      <c r="P19" s="25" t="s">
        <v>460</v>
      </c>
    </row>
    <row r="20" spans="2:16" ht="114.75" x14ac:dyDescent="0.25">
      <c r="B20" s="25">
        <v>19</v>
      </c>
      <c r="C20" s="50" t="s">
        <v>208</v>
      </c>
      <c r="D20" s="25" t="s">
        <v>209</v>
      </c>
      <c r="E20" s="44" t="s">
        <v>363</v>
      </c>
      <c r="F20" s="25" t="s">
        <v>99</v>
      </c>
      <c r="G20" s="25">
        <v>1</v>
      </c>
      <c r="H20" s="25" t="s">
        <v>50</v>
      </c>
      <c r="I20" s="26" t="s">
        <v>362</v>
      </c>
      <c r="J20" s="26" t="s">
        <v>361</v>
      </c>
      <c r="K20" s="45" t="s">
        <v>360</v>
      </c>
      <c r="L20" s="25" t="s">
        <v>16</v>
      </c>
      <c r="M20" s="25" t="s">
        <v>17</v>
      </c>
      <c r="N20" s="26" t="s">
        <v>359</v>
      </c>
      <c r="O20" s="25" t="s">
        <v>462</v>
      </c>
      <c r="P20" s="25" t="s">
        <v>463</v>
      </c>
    </row>
    <row r="21" spans="2:16" ht="114.75" x14ac:dyDescent="0.25">
      <c r="B21" s="25">
        <v>20</v>
      </c>
      <c r="C21" s="50" t="s">
        <v>208</v>
      </c>
      <c r="D21" s="25" t="s">
        <v>209</v>
      </c>
      <c r="E21" s="44" t="s">
        <v>358</v>
      </c>
      <c r="F21" s="25" t="s">
        <v>100</v>
      </c>
      <c r="G21" s="25">
        <v>1</v>
      </c>
      <c r="H21" s="25" t="s">
        <v>10</v>
      </c>
      <c r="I21" s="556" t="s">
        <v>357</v>
      </c>
      <c r="J21" s="556" t="s">
        <v>356</v>
      </c>
      <c r="K21" s="556" t="s">
        <v>355</v>
      </c>
      <c r="L21" s="25" t="s">
        <v>16</v>
      </c>
      <c r="M21" s="25" t="s">
        <v>17</v>
      </c>
      <c r="N21" s="556" t="s">
        <v>354</v>
      </c>
      <c r="O21" s="25" t="s">
        <v>464</v>
      </c>
      <c r="P21" s="25" t="s">
        <v>465</v>
      </c>
    </row>
    <row r="22" spans="2:16" ht="87" customHeight="1" x14ac:dyDescent="0.25">
      <c r="B22" s="25">
        <v>21</v>
      </c>
      <c r="C22" s="553" t="s">
        <v>208</v>
      </c>
      <c r="D22" s="552" t="s">
        <v>209</v>
      </c>
      <c r="E22" s="44" t="s">
        <v>348</v>
      </c>
      <c r="F22" s="25" t="s">
        <v>101</v>
      </c>
      <c r="G22" s="25">
        <v>1</v>
      </c>
      <c r="H22" s="25" t="s">
        <v>10</v>
      </c>
      <c r="I22" s="556" t="s">
        <v>347</v>
      </c>
      <c r="J22" s="556" t="s">
        <v>346</v>
      </c>
      <c r="K22" s="556" t="s">
        <v>345</v>
      </c>
      <c r="L22" s="25" t="s">
        <v>16</v>
      </c>
      <c r="M22" s="25" t="s">
        <v>17</v>
      </c>
      <c r="N22" s="556" t="s">
        <v>344</v>
      </c>
      <c r="O22" s="25" t="s">
        <v>466</v>
      </c>
      <c r="P22" s="25" t="s">
        <v>467</v>
      </c>
    </row>
    <row r="23" spans="2:16" ht="96" customHeight="1" x14ac:dyDescent="0.25">
      <c r="B23" s="25">
        <v>22</v>
      </c>
      <c r="C23" s="553" t="s">
        <v>210</v>
      </c>
      <c r="D23" s="552" t="s">
        <v>107</v>
      </c>
      <c r="E23" s="44" t="s">
        <v>106</v>
      </c>
      <c r="F23" s="45" t="s">
        <v>105</v>
      </c>
      <c r="G23" s="25">
        <v>8</v>
      </c>
      <c r="H23" s="25" t="s">
        <v>10</v>
      </c>
      <c r="I23" s="26" t="s">
        <v>104</v>
      </c>
      <c r="J23" s="26" t="s">
        <v>103</v>
      </c>
      <c r="K23" s="45" t="s">
        <v>468</v>
      </c>
      <c r="L23" s="25" t="s">
        <v>214</v>
      </c>
      <c r="M23" s="25" t="s">
        <v>17</v>
      </c>
      <c r="N23" s="45" t="s">
        <v>102</v>
      </c>
      <c r="O23" s="47" t="s">
        <v>469</v>
      </c>
      <c r="P23" s="47" t="s">
        <v>470</v>
      </c>
    </row>
    <row r="24" spans="2:16" ht="114.75" x14ac:dyDescent="0.25">
      <c r="B24" s="25">
        <v>23</v>
      </c>
      <c r="C24" s="553" t="s">
        <v>210</v>
      </c>
      <c r="D24" s="552" t="s">
        <v>107</v>
      </c>
      <c r="E24" s="44" t="s">
        <v>215</v>
      </c>
      <c r="F24" s="45" t="s">
        <v>216</v>
      </c>
      <c r="G24" s="25">
        <v>8</v>
      </c>
      <c r="H24" s="25" t="s">
        <v>10</v>
      </c>
      <c r="I24" s="26" t="s">
        <v>221</v>
      </c>
      <c r="J24" s="26" t="s">
        <v>217</v>
      </c>
      <c r="K24" s="45" t="s">
        <v>338</v>
      </c>
      <c r="L24" s="25" t="s">
        <v>16</v>
      </c>
      <c r="M24" s="25" t="s">
        <v>17</v>
      </c>
      <c r="N24" s="48" t="s">
        <v>218</v>
      </c>
      <c r="O24" s="47" t="s">
        <v>219</v>
      </c>
      <c r="P24" s="47" t="s">
        <v>220</v>
      </c>
    </row>
    <row r="25" spans="2:16" ht="79.5" customHeight="1" x14ac:dyDescent="0.25">
      <c r="B25" s="25">
        <v>24</v>
      </c>
      <c r="C25" s="553" t="s">
        <v>210</v>
      </c>
      <c r="D25" s="552" t="s">
        <v>107</v>
      </c>
      <c r="E25" s="44" t="s">
        <v>212</v>
      </c>
      <c r="F25" s="45" t="s">
        <v>213</v>
      </c>
      <c r="G25" s="25">
        <v>3</v>
      </c>
      <c r="H25" s="25" t="s">
        <v>10</v>
      </c>
      <c r="I25" s="26" t="s">
        <v>343</v>
      </c>
      <c r="J25" s="26" t="s">
        <v>342</v>
      </c>
      <c r="K25" s="45" t="s">
        <v>471</v>
      </c>
      <c r="L25" s="25" t="s">
        <v>16</v>
      </c>
      <c r="M25" s="25" t="s">
        <v>341</v>
      </c>
      <c r="N25" s="48" t="s">
        <v>472</v>
      </c>
      <c r="O25" s="47" t="s">
        <v>339</v>
      </c>
      <c r="P25" s="47" t="s">
        <v>473</v>
      </c>
    </row>
    <row r="26" spans="2:16" ht="102" x14ac:dyDescent="0.25">
      <c r="B26" s="25">
        <v>25</v>
      </c>
      <c r="C26" s="50" t="s">
        <v>251</v>
      </c>
      <c r="D26" s="552" t="s">
        <v>116</v>
      </c>
      <c r="E26" s="44" t="s">
        <v>115</v>
      </c>
      <c r="F26" s="45" t="s">
        <v>114</v>
      </c>
      <c r="G26" s="25">
        <v>4</v>
      </c>
      <c r="H26" s="45" t="s">
        <v>61</v>
      </c>
      <c r="I26" s="26" t="s">
        <v>113</v>
      </c>
      <c r="J26" s="26" t="s">
        <v>112</v>
      </c>
      <c r="K26" s="44" t="s">
        <v>111</v>
      </c>
      <c r="L26" s="25" t="s">
        <v>16</v>
      </c>
      <c r="M26" s="25" t="s">
        <v>17</v>
      </c>
      <c r="N26" s="48" t="s">
        <v>110</v>
      </c>
      <c r="O26" s="557" t="s">
        <v>109</v>
      </c>
      <c r="P26" s="47" t="s">
        <v>108</v>
      </c>
    </row>
    <row r="27" spans="2:16" ht="93" customHeight="1" x14ac:dyDescent="0.25">
      <c r="B27" s="25">
        <v>26</v>
      </c>
      <c r="C27" s="50" t="s">
        <v>252</v>
      </c>
      <c r="D27" s="554" t="s">
        <v>121</v>
      </c>
      <c r="E27" s="44" t="s">
        <v>367</v>
      </c>
      <c r="F27" s="558" t="s">
        <v>120</v>
      </c>
      <c r="G27" s="25">
        <v>3</v>
      </c>
      <c r="H27" s="45" t="s">
        <v>61</v>
      </c>
      <c r="I27" s="26" t="s">
        <v>366</v>
      </c>
      <c r="J27" s="26" t="s">
        <v>365</v>
      </c>
      <c r="K27" s="44" t="s">
        <v>119</v>
      </c>
      <c r="L27" s="25" t="s">
        <v>16</v>
      </c>
      <c r="M27" s="25" t="s">
        <v>17</v>
      </c>
      <c r="N27" s="48" t="s">
        <v>364</v>
      </c>
      <c r="O27" s="47" t="s">
        <v>474</v>
      </c>
      <c r="P27" s="47" t="s">
        <v>117</v>
      </c>
    </row>
    <row r="28" spans="2:16" ht="93" customHeight="1" x14ac:dyDescent="0.25">
      <c r="B28" s="25">
        <v>27</v>
      </c>
      <c r="C28" s="50" t="s">
        <v>253</v>
      </c>
      <c r="D28" s="554" t="s">
        <v>279</v>
      </c>
      <c r="E28" s="44" t="s">
        <v>1138</v>
      </c>
      <c r="F28" s="558" t="s">
        <v>1139</v>
      </c>
      <c r="G28" s="25">
        <v>2</v>
      </c>
      <c r="H28" s="45" t="s">
        <v>639</v>
      </c>
      <c r="I28" s="26" t="s">
        <v>1140</v>
      </c>
      <c r="J28" s="26" t="s">
        <v>1142</v>
      </c>
      <c r="K28" s="44" t="s">
        <v>1140</v>
      </c>
      <c r="L28" s="25" t="s">
        <v>749</v>
      </c>
      <c r="M28" s="25" t="s">
        <v>17</v>
      </c>
      <c r="N28" s="48" t="s">
        <v>1146</v>
      </c>
      <c r="O28" s="47" t="s">
        <v>1552</v>
      </c>
      <c r="P28" s="47" t="s">
        <v>1553</v>
      </c>
    </row>
    <row r="29" spans="2:16" ht="191.25" x14ac:dyDescent="0.25">
      <c r="B29" s="25">
        <v>28</v>
      </c>
      <c r="C29" s="50" t="s">
        <v>253</v>
      </c>
      <c r="D29" s="554" t="s">
        <v>279</v>
      </c>
      <c r="E29" s="44" t="s">
        <v>375</v>
      </c>
      <c r="F29" s="558" t="s">
        <v>122</v>
      </c>
      <c r="G29" s="25">
        <v>5</v>
      </c>
      <c r="H29" s="45" t="s">
        <v>10</v>
      </c>
      <c r="I29" s="26" t="s">
        <v>376</v>
      </c>
      <c r="J29" s="26" t="s">
        <v>377</v>
      </c>
      <c r="K29" s="26" t="s">
        <v>475</v>
      </c>
      <c r="L29" s="25" t="s">
        <v>16</v>
      </c>
      <c r="M29" s="25" t="s">
        <v>17</v>
      </c>
      <c r="N29" s="48" t="s">
        <v>378</v>
      </c>
      <c r="O29" s="52" t="s">
        <v>476</v>
      </c>
      <c r="P29" s="52" t="s">
        <v>477</v>
      </c>
    </row>
    <row r="30" spans="2:16" ht="102" x14ac:dyDescent="0.25">
      <c r="B30" s="25">
        <v>29</v>
      </c>
      <c r="C30" s="553" t="s">
        <v>254</v>
      </c>
      <c r="D30" s="554" t="s">
        <v>124</v>
      </c>
      <c r="E30" s="44" t="s">
        <v>129</v>
      </c>
      <c r="F30" s="45" t="s">
        <v>128</v>
      </c>
      <c r="G30" s="25">
        <v>9</v>
      </c>
      <c r="H30" s="45" t="s">
        <v>61</v>
      </c>
      <c r="I30" s="26" t="s">
        <v>398</v>
      </c>
      <c r="J30" s="26" t="s">
        <v>126</v>
      </c>
      <c r="K30" s="45" t="s">
        <v>125</v>
      </c>
      <c r="L30" s="25" t="s">
        <v>16</v>
      </c>
      <c r="M30" s="25" t="s">
        <v>17</v>
      </c>
      <c r="N30" s="48" t="s">
        <v>123</v>
      </c>
      <c r="O30" s="48" t="s">
        <v>478</v>
      </c>
      <c r="P30" s="48" t="s">
        <v>479</v>
      </c>
    </row>
    <row r="31" spans="2:16" ht="63.75" x14ac:dyDescent="0.25">
      <c r="B31" s="25">
        <v>30</v>
      </c>
      <c r="C31" s="553" t="s">
        <v>254</v>
      </c>
      <c r="D31" s="554" t="s">
        <v>124</v>
      </c>
      <c r="E31" s="44" t="s">
        <v>134</v>
      </c>
      <c r="F31" s="45" t="s">
        <v>133</v>
      </c>
      <c r="G31" s="25">
        <v>8</v>
      </c>
      <c r="H31" s="45" t="s">
        <v>61</v>
      </c>
      <c r="I31" s="26" t="s">
        <v>283</v>
      </c>
      <c r="J31" s="26" t="s">
        <v>132</v>
      </c>
      <c r="K31" s="45" t="s">
        <v>131</v>
      </c>
      <c r="L31" s="25" t="s">
        <v>146</v>
      </c>
      <c r="M31" s="25" t="s">
        <v>17</v>
      </c>
      <c r="N31" s="48" t="s">
        <v>130</v>
      </c>
      <c r="O31" s="48" t="s">
        <v>480</v>
      </c>
      <c r="P31" s="48" t="s">
        <v>481</v>
      </c>
    </row>
    <row r="32" spans="2:16" ht="76.5" x14ac:dyDescent="0.25">
      <c r="B32" s="25">
        <v>31</v>
      </c>
      <c r="C32" s="553" t="s">
        <v>254</v>
      </c>
      <c r="D32" s="554" t="s">
        <v>124</v>
      </c>
      <c r="E32" s="44" t="s">
        <v>139</v>
      </c>
      <c r="F32" s="45" t="s">
        <v>138</v>
      </c>
      <c r="G32" s="25">
        <v>4</v>
      </c>
      <c r="H32" s="45" t="s">
        <v>61</v>
      </c>
      <c r="I32" s="26" t="s">
        <v>284</v>
      </c>
      <c r="J32" s="26" t="s">
        <v>137</v>
      </c>
      <c r="K32" s="45" t="s">
        <v>136</v>
      </c>
      <c r="L32" s="25" t="s">
        <v>16</v>
      </c>
      <c r="M32" s="25" t="s">
        <v>17</v>
      </c>
      <c r="N32" s="48" t="s">
        <v>135</v>
      </c>
      <c r="O32" s="48" t="s">
        <v>482</v>
      </c>
      <c r="P32" s="48" t="s">
        <v>483</v>
      </c>
    </row>
    <row r="33" spans="2:16" ht="89.25" x14ac:dyDescent="0.25">
      <c r="B33" s="25">
        <v>32</v>
      </c>
      <c r="C33" s="553" t="s">
        <v>254</v>
      </c>
      <c r="D33" s="554" t="s">
        <v>124</v>
      </c>
      <c r="E33" s="44" t="s">
        <v>144</v>
      </c>
      <c r="F33" s="45" t="s">
        <v>143</v>
      </c>
      <c r="G33" s="25">
        <v>4</v>
      </c>
      <c r="H33" s="45" t="s">
        <v>61</v>
      </c>
      <c r="I33" s="26" t="s">
        <v>285</v>
      </c>
      <c r="J33" s="26" t="s">
        <v>142</v>
      </c>
      <c r="K33" s="45" t="s">
        <v>141</v>
      </c>
      <c r="L33" s="25" t="s">
        <v>16</v>
      </c>
      <c r="M33" s="25" t="s">
        <v>17</v>
      </c>
      <c r="N33" s="48" t="s">
        <v>140</v>
      </c>
      <c r="O33" s="48" t="s">
        <v>484</v>
      </c>
      <c r="P33" s="48" t="s">
        <v>485</v>
      </c>
    </row>
    <row r="34" spans="2:16" ht="126" customHeight="1" x14ac:dyDescent="0.25">
      <c r="B34" s="25">
        <v>33</v>
      </c>
      <c r="C34" s="553" t="s">
        <v>255</v>
      </c>
      <c r="D34" s="554" t="s">
        <v>150</v>
      </c>
      <c r="E34" s="44" t="s">
        <v>986</v>
      </c>
      <c r="F34" s="45" t="s">
        <v>149</v>
      </c>
      <c r="G34" s="25">
        <v>3</v>
      </c>
      <c r="H34" s="45" t="s">
        <v>61</v>
      </c>
      <c r="I34" s="26" t="s">
        <v>286</v>
      </c>
      <c r="J34" s="26" t="s">
        <v>148</v>
      </c>
      <c r="K34" s="45" t="s">
        <v>147</v>
      </c>
      <c r="L34" s="25" t="s">
        <v>146</v>
      </c>
      <c r="M34" s="25" t="s">
        <v>17</v>
      </c>
      <c r="N34" s="48" t="s">
        <v>145</v>
      </c>
      <c r="O34" s="48" t="s">
        <v>287</v>
      </c>
      <c r="P34" s="48" t="s">
        <v>288</v>
      </c>
    </row>
    <row r="35" spans="2:16" ht="165.75" x14ac:dyDescent="0.25">
      <c r="B35" s="25">
        <v>34</v>
      </c>
      <c r="C35" s="553" t="s">
        <v>255</v>
      </c>
      <c r="D35" s="554" t="s">
        <v>150</v>
      </c>
      <c r="E35" s="44" t="s">
        <v>368</v>
      </c>
      <c r="F35" s="45" t="s">
        <v>151</v>
      </c>
      <c r="G35" s="25">
        <v>3</v>
      </c>
      <c r="H35" s="45" t="s">
        <v>61</v>
      </c>
      <c r="I35" s="26" t="s">
        <v>289</v>
      </c>
      <c r="J35" s="26" t="s">
        <v>152</v>
      </c>
      <c r="K35" s="45" t="s">
        <v>153</v>
      </c>
      <c r="L35" s="25" t="s">
        <v>146</v>
      </c>
      <c r="M35" s="25" t="s">
        <v>17</v>
      </c>
      <c r="N35" s="48" t="s">
        <v>486</v>
      </c>
      <c r="O35" s="48" t="s">
        <v>487</v>
      </c>
      <c r="P35" s="48" t="s">
        <v>488</v>
      </c>
    </row>
    <row r="36" spans="2:16" ht="165.75" x14ac:dyDescent="0.25">
      <c r="B36" s="25">
        <v>35</v>
      </c>
      <c r="C36" s="553" t="s">
        <v>255</v>
      </c>
      <c r="D36" s="554" t="s">
        <v>150</v>
      </c>
      <c r="E36" s="44" t="s">
        <v>369</v>
      </c>
      <c r="F36" s="45" t="s">
        <v>154</v>
      </c>
      <c r="G36" s="25">
        <v>2</v>
      </c>
      <c r="H36" s="45" t="s">
        <v>61</v>
      </c>
      <c r="I36" s="26" t="s">
        <v>290</v>
      </c>
      <c r="J36" s="26" t="s">
        <v>155</v>
      </c>
      <c r="K36" s="26" t="s">
        <v>489</v>
      </c>
      <c r="L36" s="25" t="s">
        <v>16</v>
      </c>
      <c r="M36" s="25" t="s">
        <v>17</v>
      </c>
      <c r="N36" s="48" t="s">
        <v>1591</v>
      </c>
      <c r="O36" s="48" t="s">
        <v>291</v>
      </c>
      <c r="P36" s="48" t="s">
        <v>292</v>
      </c>
    </row>
    <row r="37" spans="2:16" ht="65.25" customHeight="1" x14ac:dyDescent="0.25">
      <c r="B37" s="25">
        <v>36</v>
      </c>
      <c r="C37" s="553" t="s">
        <v>255</v>
      </c>
      <c r="D37" s="554" t="s">
        <v>150</v>
      </c>
      <c r="E37" s="44" t="s">
        <v>370</v>
      </c>
      <c r="F37" s="45" t="s">
        <v>371</v>
      </c>
      <c r="G37" s="25">
        <v>3</v>
      </c>
      <c r="H37" s="45" t="s">
        <v>10</v>
      </c>
      <c r="I37" s="26" t="s">
        <v>372</v>
      </c>
      <c r="J37" s="26" t="s">
        <v>373</v>
      </c>
      <c r="K37" s="26" t="s">
        <v>490</v>
      </c>
      <c r="L37" s="25" t="s">
        <v>16</v>
      </c>
      <c r="M37" s="25" t="s">
        <v>17</v>
      </c>
      <c r="N37" s="48" t="s">
        <v>491</v>
      </c>
      <c r="O37" s="48" t="s">
        <v>492</v>
      </c>
      <c r="P37" s="48" t="s">
        <v>493</v>
      </c>
    </row>
    <row r="38" spans="2:16" ht="98.25" customHeight="1" x14ac:dyDescent="0.25">
      <c r="B38" s="25">
        <v>37</v>
      </c>
      <c r="C38" s="553" t="s">
        <v>255</v>
      </c>
      <c r="D38" s="554" t="s">
        <v>150</v>
      </c>
      <c r="E38" s="44" t="s">
        <v>247</v>
      </c>
      <c r="F38" s="45" t="s">
        <v>248</v>
      </c>
      <c r="G38" s="25">
        <v>2</v>
      </c>
      <c r="H38" s="45" t="s">
        <v>10</v>
      </c>
      <c r="I38" s="26" t="s">
        <v>374</v>
      </c>
      <c r="J38" s="26" t="s">
        <v>249</v>
      </c>
      <c r="K38" s="26" t="s">
        <v>494</v>
      </c>
      <c r="L38" s="25" t="s">
        <v>16</v>
      </c>
      <c r="M38" s="25" t="s">
        <v>17</v>
      </c>
      <c r="N38" s="48" t="s">
        <v>250</v>
      </c>
      <c r="O38" s="48" t="s">
        <v>495</v>
      </c>
      <c r="P38" s="48" t="s">
        <v>496</v>
      </c>
    </row>
    <row r="39" spans="2:16" ht="111.75" customHeight="1" x14ac:dyDescent="0.25">
      <c r="B39" s="25">
        <v>38</v>
      </c>
      <c r="C39" s="50" t="s">
        <v>256</v>
      </c>
      <c r="D39" s="554" t="s">
        <v>156</v>
      </c>
      <c r="E39" s="44" t="s">
        <v>157</v>
      </c>
      <c r="F39" s="45" t="s">
        <v>158</v>
      </c>
      <c r="G39" s="25">
        <v>2</v>
      </c>
      <c r="H39" s="45" t="s">
        <v>50</v>
      </c>
      <c r="I39" s="26" t="s">
        <v>159</v>
      </c>
      <c r="J39" s="26" t="s">
        <v>160</v>
      </c>
      <c r="K39" s="26" t="s">
        <v>497</v>
      </c>
      <c r="L39" s="49" t="s">
        <v>214</v>
      </c>
      <c r="M39" s="49" t="s">
        <v>161</v>
      </c>
      <c r="N39" s="48" t="s">
        <v>162</v>
      </c>
      <c r="O39" s="47" t="s">
        <v>258</v>
      </c>
      <c r="P39" s="53" t="s">
        <v>257</v>
      </c>
    </row>
    <row r="40" spans="2:16" ht="111.75" customHeight="1" x14ac:dyDescent="0.25">
      <c r="B40" s="25">
        <v>39</v>
      </c>
      <c r="C40" s="50" t="s">
        <v>256</v>
      </c>
      <c r="D40" s="554" t="s">
        <v>156</v>
      </c>
      <c r="E40" s="44" t="s">
        <v>1218</v>
      </c>
      <c r="F40" s="45" t="s">
        <v>1219</v>
      </c>
      <c r="G40" s="25">
        <v>2</v>
      </c>
      <c r="H40" s="45" t="s">
        <v>50</v>
      </c>
      <c r="I40" s="26" t="s">
        <v>1220</v>
      </c>
      <c r="J40" s="26" t="s">
        <v>1554</v>
      </c>
      <c r="K40" s="26" t="s">
        <v>1222</v>
      </c>
      <c r="L40" s="49" t="s">
        <v>749</v>
      </c>
      <c r="M40" s="25" t="s">
        <v>17</v>
      </c>
      <c r="N40" s="48" t="s">
        <v>1555</v>
      </c>
      <c r="O40" s="47" t="s">
        <v>1224</v>
      </c>
      <c r="P40" s="53" t="s">
        <v>1556</v>
      </c>
    </row>
    <row r="41" spans="2:16" ht="56.25" customHeight="1" x14ac:dyDescent="0.25">
      <c r="B41" s="25">
        <v>40</v>
      </c>
      <c r="C41" s="50" t="s">
        <v>256</v>
      </c>
      <c r="D41" s="51" t="s">
        <v>156</v>
      </c>
      <c r="E41" s="44" t="s">
        <v>163</v>
      </c>
      <c r="F41" s="45" t="s">
        <v>164</v>
      </c>
      <c r="G41" s="25">
        <v>2</v>
      </c>
      <c r="H41" s="45" t="s">
        <v>50</v>
      </c>
      <c r="I41" s="26" t="s">
        <v>293</v>
      </c>
      <c r="J41" s="26" t="s">
        <v>165</v>
      </c>
      <c r="K41" s="44" t="s">
        <v>166</v>
      </c>
      <c r="L41" s="25" t="s">
        <v>16</v>
      </c>
      <c r="M41" s="25" t="s">
        <v>17</v>
      </c>
      <c r="N41" s="48" t="s">
        <v>167</v>
      </c>
      <c r="O41" s="47" t="s">
        <v>259</v>
      </c>
      <c r="P41" s="47" t="s">
        <v>260</v>
      </c>
    </row>
    <row r="42" spans="2:16" ht="65.45" customHeight="1" x14ac:dyDescent="0.25">
      <c r="B42" s="25">
        <v>41</v>
      </c>
      <c r="C42" s="50" t="s">
        <v>256</v>
      </c>
      <c r="D42" s="51" t="s">
        <v>156</v>
      </c>
      <c r="E42" s="44" t="s">
        <v>168</v>
      </c>
      <c r="F42" s="45" t="s">
        <v>169</v>
      </c>
      <c r="G42" s="25">
        <v>2</v>
      </c>
      <c r="H42" s="45" t="s">
        <v>50</v>
      </c>
      <c r="I42" s="26" t="s">
        <v>294</v>
      </c>
      <c r="J42" s="26" t="s">
        <v>170</v>
      </c>
      <c r="K42" s="44" t="s">
        <v>171</v>
      </c>
      <c r="L42" s="25" t="s">
        <v>16</v>
      </c>
      <c r="M42" s="25" t="s">
        <v>17</v>
      </c>
      <c r="N42" s="48" t="s">
        <v>167</v>
      </c>
      <c r="O42" s="48" t="s">
        <v>259</v>
      </c>
      <c r="P42" s="48" t="s">
        <v>261</v>
      </c>
    </row>
    <row r="43" spans="2:16" ht="66" customHeight="1" x14ac:dyDescent="0.25">
      <c r="B43" s="25">
        <v>42</v>
      </c>
      <c r="C43" s="50" t="s">
        <v>256</v>
      </c>
      <c r="D43" s="51" t="s">
        <v>156</v>
      </c>
      <c r="E43" s="44" t="s">
        <v>172</v>
      </c>
      <c r="F43" s="45" t="s">
        <v>173</v>
      </c>
      <c r="G43" s="25">
        <v>2</v>
      </c>
      <c r="H43" s="45" t="s">
        <v>50</v>
      </c>
      <c r="I43" s="26" t="s">
        <v>295</v>
      </c>
      <c r="J43" s="26" t="s">
        <v>174</v>
      </c>
      <c r="K43" s="45" t="s">
        <v>175</v>
      </c>
      <c r="L43" s="25" t="s">
        <v>16</v>
      </c>
      <c r="M43" s="25" t="s">
        <v>17</v>
      </c>
      <c r="N43" s="48" t="s">
        <v>176</v>
      </c>
      <c r="O43" s="47" t="s">
        <v>259</v>
      </c>
      <c r="P43" s="47" t="s">
        <v>262</v>
      </c>
    </row>
    <row r="44" spans="2:16" ht="54.75" customHeight="1" x14ac:dyDescent="0.25">
      <c r="B44" s="25">
        <v>43</v>
      </c>
      <c r="C44" s="50" t="s">
        <v>256</v>
      </c>
      <c r="D44" s="51" t="s">
        <v>156</v>
      </c>
      <c r="E44" s="44" t="s">
        <v>177</v>
      </c>
      <c r="F44" s="45" t="s">
        <v>178</v>
      </c>
      <c r="G44" s="25">
        <v>3</v>
      </c>
      <c r="H44" s="45" t="s">
        <v>50</v>
      </c>
      <c r="I44" s="26" t="s">
        <v>179</v>
      </c>
      <c r="J44" s="26" t="s">
        <v>180</v>
      </c>
      <c r="K44" s="26" t="s">
        <v>498</v>
      </c>
      <c r="L44" s="25" t="s">
        <v>214</v>
      </c>
      <c r="M44" s="25" t="s">
        <v>17</v>
      </c>
      <c r="N44" s="48" t="s">
        <v>181</v>
      </c>
      <c r="O44" s="47" t="s">
        <v>263</v>
      </c>
      <c r="P44" s="47" t="s">
        <v>257</v>
      </c>
    </row>
    <row r="45" spans="2:16" ht="54.75" customHeight="1" x14ac:dyDescent="0.25">
      <c r="B45" s="25">
        <v>44</v>
      </c>
      <c r="C45" s="50" t="s">
        <v>256</v>
      </c>
      <c r="D45" s="51" t="s">
        <v>156</v>
      </c>
      <c r="E45" s="44" t="s">
        <v>1288</v>
      </c>
      <c r="F45" s="45" t="s">
        <v>1289</v>
      </c>
      <c r="G45" s="25">
        <v>2</v>
      </c>
      <c r="H45" s="45" t="s">
        <v>50</v>
      </c>
      <c r="I45" s="26" t="s">
        <v>1290</v>
      </c>
      <c r="J45" s="26" t="s">
        <v>1291</v>
      </c>
      <c r="K45" s="26" t="s">
        <v>1292</v>
      </c>
      <c r="L45" s="25" t="s">
        <v>749</v>
      </c>
      <c r="M45" s="25" t="s">
        <v>1293</v>
      </c>
      <c r="N45" s="48" t="s">
        <v>1294</v>
      </c>
      <c r="O45" s="47" t="s">
        <v>1295</v>
      </c>
      <c r="P45" s="47" t="s">
        <v>1557</v>
      </c>
    </row>
    <row r="46" spans="2:16" ht="54.75" customHeight="1" x14ac:dyDescent="0.25">
      <c r="B46" s="25">
        <v>45</v>
      </c>
      <c r="C46" s="50" t="s">
        <v>256</v>
      </c>
      <c r="D46" s="51" t="s">
        <v>156</v>
      </c>
      <c r="E46" s="44" t="s">
        <v>1301</v>
      </c>
      <c r="F46" s="45" t="s">
        <v>1302</v>
      </c>
      <c r="G46" s="25">
        <v>2</v>
      </c>
      <c r="H46" s="45" t="s">
        <v>50</v>
      </c>
      <c r="I46" s="26" t="s">
        <v>1303</v>
      </c>
      <c r="J46" s="26" t="s">
        <v>1304</v>
      </c>
      <c r="K46" s="26" t="s">
        <v>1305</v>
      </c>
      <c r="L46" s="25" t="s">
        <v>749</v>
      </c>
      <c r="M46" s="25" t="s">
        <v>1293</v>
      </c>
      <c r="N46" s="48" t="s">
        <v>1306</v>
      </c>
      <c r="O46" s="47" t="s">
        <v>1558</v>
      </c>
      <c r="P46" s="47" t="s">
        <v>1296</v>
      </c>
    </row>
    <row r="47" spans="2:16" ht="51" customHeight="1" x14ac:dyDescent="0.25">
      <c r="B47" s="25">
        <v>46</v>
      </c>
      <c r="C47" s="50" t="s">
        <v>256</v>
      </c>
      <c r="D47" s="51" t="s">
        <v>156</v>
      </c>
      <c r="E47" s="44" t="s">
        <v>182</v>
      </c>
      <c r="F47" s="45" t="s">
        <v>183</v>
      </c>
      <c r="G47" s="25">
        <v>2</v>
      </c>
      <c r="H47" s="45" t="s">
        <v>50</v>
      </c>
      <c r="I47" s="26" t="s">
        <v>184</v>
      </c>
      <c r="J47" s="26" t="s">
        <v>185</v>
      </c>
      <c r="K47" s="26" t="s">
        <v>186</v>
      </c>
      <c r="L47" s="25" t="s">
        <v>214</v>
      </c>
      <c r="M47" s="25" t="s">
        <v>17</v>
      </c>
      <c r="N47" s="48" t="s">
        <v>187</v>
      </c>
      <c r="O47" s="48" t="s">
        <v>264</v>
      </c>
      <c r="P47" s="48" t="s">
        <v>265</v>
      </c>
    </row>
    <row r="48" spans="2:16" ht="123.75" customHeight="1" x14ac:dyDescent="0.25">
      <c r="B48" s="25">
        <v>47</v>
      </c>
      <c r="C48" s="50" t="s">
        <v>256</v>
      </c>
      <c r="D48" s="51" t="s">
        <v>156</v>
      </c>
      <c r="E48" s="44" t="s">
        <v>1339</v>
      </c>
      <c r="F48" s="45" t="s">
        <v>1340</v>
      </c>
      <c r="G48" s="25">
        <v>1</v>
      </c>
      <c r="H48" s="45" t="s">
        <v>10</v>
      </c>
      <c r="I48" s="26" t="s">
        <v>1341</v>
      </c>
      <c r="J48" s="26" t="s">
        <v>1342</v>
      </c>
      <c r="K48" s="26" t="s">
        <v>1343</v>
      </c>
      <c r="L48" s="25" t="s">
        <v>749</v>
      </c>
      <c r="M48" s="25" t="s">
        <v>1559</v>
      </c>
      <c r="N48" s="48" t="s">
        <v>1560</v>
      </c>
      <c r="O48" s="48" t="s">
        <v>1561</v>
      </c>
      <c r="P48" s="48" t="s">
        <v>1354</v>
      </c>
    </row>
    <row r="49" spans="2:16" ht="51" customHeight="1" x14ac:dyDescent="0.25">
      <c r="B49" s="25">
        <v>48</v>
      </c>
      <c r="C49" s="50" t="s">
        <v>256</v>
      </c>
      <c r="D49" s="51" t="s">
        <v>156</v>
      </c>
      <c r="E49" s="44" t="s">
        <v>1359</v>
      </c>
      <c r="F49" s="45" t="s">
        <v>1360</v>
      </c>
      <c r="G49" s="25">
        <v>1</v>
      </c>
      <c r="H49" s="45" t="s">
        <v>10</v>
      </c>
      <c r="I49" s="26" t="s">
        <v>1361</v>
      </c>
      <c r="J49" s="26" t="s">
        <v>1362</v>
      </c>
      <c r="K49" s="26" t="s">
        <v>1363</v>
      </c>
      <c r="L49" s="25" t="s">
        <v>749</v>
      </c>
      <c r="M49" s="25" t="s">
        <v>1559</v>
      </c>
      <c r="N49" s="48" t="s">
        <v>1562</v>
      </c>
      <c r="O49" s="48" t="s">
        <v>1563</v>
      </c>
      <c r="P49" s="48" t="s">
        <v>1354</v>
      </c>
    </row>
    <row r="50" spans="2:16" ht="114.75" x14ac:dyDescent="0.25">
      <c r="B50" s="25">
        <v>49</v>
      </c>
      <c r="C50" s="50" t="s">
        <v>266</v>
      </c>
      <c r="D50" s="51" t="s">
        <v>280</v>
      </c>
      <c r="E50" s="44" t="s">
        <v>379</v>
      </c>
      <c r="F50" s="25" t="s">
        <v>188</v>
      </c>
      <c r="G50" s="25">
        <v>2</v>
      </c>
      <c r="H50" s="45" t="s">
        <v>10</v>
      </c>
      <c r="I50" s="26" t="s">
        <v>380</v>
      </c>
      <c r="J50" s="26" t="s">
        <v>381</v>
      </c>
      <c r="K50" s="26" t="s">
        <v>499</v>
      </c>
      <c r="L50" s="25" t="s">
        <v>16</v>
      </c>
      <c r="M50" s="49" t="s">
        <v>17</v>
      </c>
      <c r="N50" s="48" t="s">
        <v>382</v>
      </c>
      <c r="O50" s="48" t="s">
        <v>500</v>
      </c>
      <c r="P50" s="48" t="s">
        <v>501</v>
      </c>
    </row>
    <row r="51" spans="2:16" ht="63.75" x14ac:dyDescent="0.25">
      <c r="B51" s="25">
        <v>50</v>
      </c>
      <c r="C51" s="50" t="s">
        <v>266</v>
      </c>
      <c r="D51" s="51" t="s">
        <v>280</v>
      </c>
      <c r="E51" s="44" t="s">
        <v>1428</v>
      </c>
      <c r="F51" s="25" t="s">
        <v>1429</v>
      </c>
      <c r="G51" s="25">
        <v>2</v>
      </c>
      <c r="H51" s="45" t="s">
        <v>61</v>
      </c>
      <c r="I51" s="26" t="s">
        <v>1430</v>
      </c>
      <c r="J51" s="26" t="s">
        <v>1431</v>
      </c>
      <c r="K51" s="26" t="s">
        <v>1431</v>
      </c>
      <c r="L51" s="25" t="s">
        <v>749</v>
      </c>
      <c r="M51" s="49" t="s">
        <v>1564</v>
      </c>
      <c r="N51" s="48" t="s">
        <v>1436</v>
      </c>
      <c r="O51" s="48" t="s">
        <v>1565</v>
      </c>
      <c r="P51" s="48" t="s">
        <v>1566</v>
      </c>
    </row>
    <row r="52" spans="2:16" ht="89.25" x14ac:dyDescent="0.25">
      <c r="B52" s="25">
        <v>51</v>
      </c>
      <c r="C52" s="50" t="s">
        <v>266</v>
      </c>
      <c r="D52" s="51" t="s">
        <v>280</v>
      </c>
      <c r="E52" s="44" t="s">
        <v>383</v>
      </c>
      <c r="F52" s="25" t="s">
        <v>189</v>
      </c>
      <c r="G52" s="25">
        <v>2</v>
      </c>
      <c r="H52" s="45" t="s">
        <v>61</v>
      </c>
      <c r="I52" s="26" t="s">
        <v>384</v>
      </c>
      <c r="J52" s="26" t="s">
        <v>385</v>
      </c>
      <c r="K52" s="26" t="s">
        <v>502</v>
      </c>
      <c r="L52" s="25" t="s">
        <v>16</v>
      </c>
      <c r="M52" s="49" t="s">
        <v>267</v>
      </c>
      <c r="N52" s="48" t="s">
        <v>386</v>
      </c>
      <c r="O52" s="48" t="s">
        <v>503</v>
      </c>
      <c r="P52" s="48" t="s">
        <v>504</v>
      </c>
    </row>
    <row r="53" spans="2:16" ht="191.25" x14ac:dyDescent="0.25">
      <c r="B53" s="25">
        <v>52</v>
      </c>
      <c r="C53" s="50" t="s">
        <v>266</v>
      </c>
      <c r="D53" s="51" t="s">
        <v>280</v>
      </c>
      <c r="E53" s="44" t="s">
        <v>1452</v>
      </c>
      <c r="F53" s="25" t="s">
        <v>1453</v>
      </c>
      <c r="G53" s="25">
        <v>2</v>
      </c>
      <c r="H53" s="45" t="s">
        <v>10</v>
      </c>
      <c r="I53" s="26" t="s">
        <v>1454</v>
      </c>
      <c r="J53" s="26" t="s">
        <v>1455</v>
      </c>
      <c r="K53" s="26" t="s">
        <v>1567</v>
      </c>
      <c r="L53" s="25" t="s">
        <v>749</v>
      </c>
      <c r="M53" s="49" t="s">
        <v>17</v>
      </c>
      <c r="N53" s="48" t="s">
        <v>1459</v>
      </c>
      <c r="O53" s="48" t="s">
        <v>1460</v>
      </c>
      <c r="P53" s="48" t="s">
        <v>1568</v>
      </c>
    </row>
    <row r="54" spans="2:16" ht="127.5" x14ac:dyDescent="0.25">
      <c r="B54" s="25">
        <v>53</v>
      </c>
      <c r="C54" s="50" t="s">
        <v>268</v>
      </c>
      <c r="D54" s="51" t="s">
        <v>243</v>
      </c>
      <c r="E54" s="44" t="s">
        <v>399</v>
      </c>
      <c r="F54" s="25" t="s">
        <v>244</v>
      </c>
      <c r="G54" s="25">
        <v>1</v>
      </c>
      <c r="H54" s="45" t="s">
        <v>10</v>
      </c>
      <c r="I54" s="26" t="s">
        <v>400</v>
      </c>
      <c r="J54" s="26" t="s">
        <v>1465</v>
      </c>
      <c r="K54" s="45" t="s">
        <v>401</v>
      </c>
      <c r="L54" s="25" t="s">
        <v>16</v>
      </c>
      <c r="M54" s="25" t="s">
        <v>17</v>
      </c>
      <c r="N54" s="48" t="s">
        <v>402</v>
      </c>
      <c r="O54" s="48" t="s">
        <v>505</v>
      </c>
      <c r="P54" s="48" t="s">
        <v>403</v>
      </c>
    </row>
    <row r="55" spans="2:16" ht="63.75" x14ac:dyDescent="0.25">
      <c r="B55" s="25">
        <v>54</v>
      </c>
      <c r="C55" s="50" t="s">
        <v>268</v>
      </c>
      <c r="D55" s="51" t="s">
        <v>243</v>
      </c>
      <c r="E55" s="44" t="s">
        <v>404</v>
      </c>
      <c r="F55" s="25" t="s">
        <v>246</v>
      </c>
      <c r="G55" s="25">
        <v>2</v>
      </c>
      <c r="H55" s="45" t="s">
        <v>10</v>
      </c>
      <c r="I55" s="26" t="s">
        <v>405</v>
      </c>
      <c r="J55" s="26" t="s">
        <v>406</v>
      </c>
      <c r="K55" s="45" t="s">
        <v>407</v>
      </c>
      <c r="L55" s="25" t="s">
        <v>16</v>
      </c>
      <c r="M55" s="25" t="s">
        <v>118</v>
      </c>
      <c r="N55" s="48" t="s">
        <v>245</v>
      </c>
      <c r="O55" s="48" t="s">
        <v>408</v>
      </c>
      <c r="P55" s="48" t="s">
        <v>409</v>
      </c>
    </row>
    <row r="56" spans="2:16" ht="114.75" x14ac:dyDescent="0.25">
      <c r="B56" s="25">
        <v>55</v>
      </c>
      <c r="C56" s="50" t="s">
        <v>268</v>
      </c>
      <c r="D56" s="51" t="s">
        <v>243</v>
      </c>
      <c r="E56" s="44" t="s">
        <v>410</v>
      </c>
      <c r="F56" s="25" t="s">
        <v>411</v>
      </c>
      <c r="G56" s="25">
        <v>1</v>
      </c>
      <c r="H56" s="45" t="s">
        <v>10</v>
      </c>
      <c r="I56" s="26" t="s">
        <v>412</v>
      </c>
      <c r="J56" s="26" t="s">
        <v>413</v>
      </c>
      <c r="K56" s="45" t="s">
        <v>414</v>
      </c>
      <c r="L56" s="25" t="s">
        <v>16</v>
      </c>
      <c r="M56" s="25" t="s">
        <v>17</v>
      </c>
      <c r="N56" s="48" t="s">
        <v>415</v>
      </c>
      <c r="O56" s="48" t="s">
        <v>506</v>
      </c>
      <c r="P56" s="48" t="s">
        <v>403</v>
      </c>
    </row>
    <row r="57" spans="2:16" ht="76.5" x14ac:dyDescent="0.25">
      <c r="B57" s="25">
        <v>56</v>
      </c>
      <c r="C57" s="50" t="s">
        <v>268</v>
      </c>
      <c r="D57" s="51" t="s">
        <v>243</v>
      </c>
      <c r="E57" s="44" t="s">
        <v>416</v>
      </c>
      <c r="F57" s="25" t="s">
        <v>417</v>
      </c>
      <c r="G57" s="25">
        <v>1</v>
      </c>
      <c r="H57" s="45" t="s">
        <v>10</v>
      </c>
      <c r="I57" s="26" t="s">
        <v>418</v>
      </c>
      <c r="J57" s="26" t="s">
        <v>419</v>
      </c>
      <c r="K57" s="45" t="s">
        <v>420</v>
      </c>
      <c r="L57" s="25" t="s">
        <v>16</v>
      </c>
      <c r="M57" s="25" t="s">
        <v>17</v>
      </c>
      <c r="N57" s="48" t="s">
        <v>421</v>
      </c>
      <c r="O57" s="48" t="s">
        <v>507</v>
      </c>
      <c r="P57" s="48" t="s">
        <v>422</v>
      </c>
    </row>
    <row r="58" spans="2:16" ht="74.25" customHeight="1" x14ac:dyDescent="0.25">
      <c r="B58" s="25">
        <v>57</v>
      </c>
      <c r="C58" s="50" t="s">
        <v>269</v>
      </c>
      <c r="D58" s="51" t="s">
        <v>193</v>
      </c>
      <c r="E58" s="44" t="s">
        <v>387</v>
      </c>
      <c r="F58" s="25" t="s">
        <v>192</v>
      </c>
      <c r="G58" s="25">
        <v>4</v>
      </c>
      <c r="H58" s="45" t="s">
        <v>61</v>
      </c>
      <c r="I58" s="26" t="s">
        <v>388</v>
      </c>
      <c r="J58" s="26" t="s">
        <v>191</v>
      </c>
      <c r="K58" s="45" t="s">
        <v>190</v>
      </c>
      <c r="L58" s="25" t="s">
        <v>16</v>
      </c>
      <c r="M58" s="25" t="s">
        <v>17</v>
      </c>
      <c r="N58" s="48" t="s">
        <v>389</v>
      </c>
      <c r="O58" s="48" t="s">
        <v>508</v>
      </c>
      <c r="P58" s="48" t="s">
        <v>390</v>
      </c>
    </row>
    <row r="59" spans="2:16" ht="74.25" customHeight="1" x14ac:dyDescent="0.25">
      <c r="B59" s="25">
        <v>58</v>
      </c>
      <c r="C59" s="50" t="s">
        <v>269</v>
      </c>
      <c r="D59" s="51" t="s">
        <v>193</v>
      </c>
      <c r="E59" s="44" t="s">
        <v>1055</v>
      </c>
      <c r="F59" s="25" t="s">
        <v>1056</v>
      </c>
      <c r="G59" s="25">
        <v>4</v>
      </c>
      <c r="H59" s="45" t="s">
        <v>61</v>
      </c>
      <c r="I59" s="26" t="s">
        <v>1057</v>
      </c>
      <c r="J59" s="26" t="s">
        <v>1058</v>
      </c>
      <c r="K59" s="45" t="s">
        <v>1059</v>
      </c>
      <c r="L59" s="25" t="s">
        <v>749</v>
      </c>
      <c r="M59" s="25" t="s">
        <v>17</v>
      </c>
      <c r="N59" s="48" t="s">
        <v>1062</v>
      </c>
      <c r="O59" s="48" t="s">
        <v>1063</v>
      </c>
      <c r="P59" s="48" t="s">
        <v>1064</v>
      </c>
    </row>
    <row r="60" spans="2:16" ht="92.25" customHeight="1" x14ac:dyDescent="0.25">
      <c r="B60" s="25">
        <v>59</v>
      </c>
      <c r="C60" s="50" t="s">
        <v>270</v>
      </c>
      <c r="D60" s="51" t="s">
        <v>195</v>
      </c>
      <c r="E60" s="44" t="s">
        <v>198</v>
      </c>
      <c r="F60" s="25" t="s">
        <v>197</v>
      </c>
      <c r="G60" s="25">
        <v>8</v>
      </c>
      <c r="H60" s="45" t="s">
        <v>10</v>
      </c>
      <c r="I60" s="26" t="s">
        <v>296</v>
      </c>
      <c r="J60" s="26" t="s">
        <v>196</v>
      </c>
      <c r="K60" s="45" t="s">
        <v>391</v>
      </c>
      <c r="L60" s="25" t="s">
        <v>16</v>
      </c>
      <c r="M60" s="25" t="s">
        <v>17</v>
      </c>
      <c r="N60" s="48" t="s">
        <v>194</v>
      </c>
      <c r="O60" s="48" t="s">
        <v>271</v>
      </c>
      <c r="P60" s="48" t="s">
        <v>272</v>
      </c>
    </row>
    <row r="61" spans="2:16" ht="92.25" customHeight="1" x14ac:dyDescent="0.25">
      <c r="B61" s="25">
        <v>60</v>
      </c>
      <c r="C61" s="50" t="s">
        <v>273</v>
      </c>
      <c r="D61" s="51" t="s">
        <v>202</v>
      </c>
      <c r="E61" s="44" t="s">
        <v>201</v>
      </c>
      <c r="F61" s="25" t="s">
        <v>200</v>
      </c>
      <c r="G61" s="25">
        <v>9</v>
      </c>
      <c r="H61" s="45" t="s">
        <v>10</v>
      </c>
      <c r="I61" s="26" t="s">
        <v>509</v>
      </c>
      <c r="J61" s="26" t="s">
        <v>510</v>
      </c>
      <c r="K61" s="45" t="s">
        <v>199</v>
      </c>
      <c r="L61" s="25" t="s">
        <v>16</v>
      </c>
      <c r="M61" s="25" t="s">
        <v>17</v>
      </c>
      <c r="N61" s="48" t="s">
        <v>511</v>
      </c>
      <c r="O61" s="48" t="s">
        <v>274</v>
      </c>
      <c r="P61" s="48" t="s">
        <v>275</v>
      </c>
    </row>
    <row r="62" spans="2:16" ht="109.5" customHeight="1" x14ac:dyDescent="0.25">
      <c r="B62" s="25">
        <v>61</v>
      </c>
      <c r="C62" s="50" t="s">
        <v>273</v>
      </c>
      <c r="D62" s="51" t="s">
        <v>202</v>
      </c>
      <c r="E62" s="44" t="s">
        <v>1075</v>
      </c>
      <c r="F62" s="25" t="s">
        <v>1076</v>
      </c>
      <c r="G62" s="25">
        <v>12</v>
      </c>
      <c r="H62" s="45" t="s">
        <v>50</v>
      </c>
      <c r="I62" s="26" t="s">
        <v>1077</v>
      </c>
      <c r="J62" s="26" t="s">
        <v>1078</v>
      </c>
      <c r="K62" s="45" t="s">
        <v>1079</v>
      </c>
      <c r="L62" s="25" t="s">
        <v>749</v>
      </c>
      <c r="M62" s="25" t="s">
        <v>17</v>
      </c>
      <c r="N62" s="48" t="s">
        <v>1582</v>
      </c>
      <c r="O62" s="48" t="s">
        <v>1583</v>
      </c>
      <c r="P62" s="48" t="s">
        <v>1584</v>
      </c>
    </row>
    <row r="63" spans="2:16" ht="92.25" customHeight="1" x14ac:dyDescent="0.25">
      <c r="B63" s="25">
        <v>62</v>
      </c>
      <c r="C63" s="50" t="s">
        <v>273</v>
      </c>
      <c r="D63" s="51" t="s">
        <v>202</v>
      </c>
      <c r="E63" s="44" t="s">
        <v>392</v>
      </c>
      <c r="F63" s="25" t="s">
        <v>393</v>
      </c>
      <c r="G63" s="25">
        <v>4</v>
      </c>
      <c r="H63" s="45" t="s">
        <v>10</v>
      </c>
      <c r="I63" s="26" t="s">
        <v>394</v>
      </c>
      <c r="J63" s="26" t="s">
        <v>395</v>
      </c>
      <c r="K63" s="45" t="s">
        <v>396</v>
      </c>
      <c r="L63" s="25" t="s">
        <v>397</v>
      </c>
      <c r="M63" s="25" t="s">
        <v>17</v>
      </c>
      <c r="N63" s="48" t="s">
        <v>512</v>
      </c>
      <c r="O63" s="48" t="s">
        <v>513</v>
      </c>
      <c r="P63" s="48" t="s">
        <v>514</v>
      </c>
    </row>
    <row r="64" spans="2:16" ht="72.75" customHeight="1" x14ac:dyDescent="0.25">
      <c r="B64" s="25">
        <v>63</v>
      </c>
      <c r="C64" s="50" t="s">
        <v>273</v>
      </c>
      <c r="D64" s="51" t="s">
        <v>202</v>
      </c>
      <c r="E64" s="44" t="s">
        <v>1397</v>
      </c>
      <c r="F64" s="25" t="s">
        <v>1398</v>
      </c>
      <c r="G64" s="25">
        <v>4</v>
      </c>
      <c r="H64" s="45" t="s">
        <v>10</v>
      </c>
      <c r="I64" s="26" t="s">
        <v>1399</v>
      </c>
      <c r="J64" s="26" t="s">
        <v>1400</v>
      </c>
      <c r="K64" s="45" t="s">
        <v>1401</v>
      </c>
      <c r="L64" s="25" t="s">
        <v>749</v>
      </c>
      <c r="M64" s="25" t="s">
        <v>17</v>
      </c>
      <c r="N64" s="48" t="s">
        <v>1585</v>
      </c>
      <c r="O64" s="48" t="s">
        <v>1586</v>
      </c>
      <c r="P64" s="48" t="s">
        <v>1587</v>
      </c>
    </row>
    <row r="65" spans="2:16" x14ac:dyDescent="0.25">
      <c r="B65" s="25"/>
      <c r="E65" s="110"/>
      <c r="F65" s="110"/>
      <c r="G65" s="110"/>
      <c r="H65" s="110"/>
      <c r="I65" s="110"/>
      <c r="J65" s="110"/>
      <c r="K65" s="110"/>
      <c r="L65" s="110"/>
      <c r="M65" s="110"/>
      <c r="N65" s="110"/>
      <c r="O65" s="110"/>
      <c r="P65" s="110"/>
    </row>
  </sheetData>
  <mergeCells count="1">
    <mergeCell ref="C1:D1"/>
  </mergeCells>
  <phoneticPr fontId="20" type="noConversion"/>
  <pageMargins left="0.7" right="0.7" top="0.75" bottom="0.75" header="0.3" footer="0.3"/>
  <pageSetup scale="25"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pageSetUpPr fitToPage="1"/>
  </sheetPr>
  <dimension ref="A1:AB122"/>
  <sheetViews>
    <sheetView view="pageBreakPreview" topLeftCell="A9" zoomScaleNormal="100" zoomScaleSheetLayoutView="100" zoomScalePageLayoutView="70" workbookViewId="0">
      <selection activeCell="I26" sqref="I26:AA26"/>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62" t="s">
        <v>82</v>
      </c>
      <c r="J7" s="763"/>
      <c r="K7" s="763"/>
      <c r="L7" s="763"/>
      <c r="M7" s="763"/>
      <c r="N7" s="763"/>
      <c r="O7" s="763"/>
      <c r="P7" s="763"/>
      <c r="Q7" s="763"/>
      <c r="R7" s="763"/>
      <c r="S7" s="763"/>
      <c r="T7" s="763"/>
      <c r="U7" s="763"/>
      <c r="V7" s="763"/>
      <c r="W7" s="763"/>
      <c r="X7" s="763"/>
      <c r="Y7" s="763"/>
      <c r="Z7" s="763"/>
      <c r="AA7" s="764"/>
      <c r="AB7" s="77"/>
    </row>
    <row r="8" spans="1:28" ht="15.75" thickBot="1" x14ac:dyDescent="0.25">
      <c r="B8" s="78"/>
      <c r="C8" s="719"/>
      <c r="D8" s="720"/>
      <c r="E8" s="720"/>
      <c r="F8" s="720"/>
      <c r="G8" s="720"/>
      <c r="H8" s="721"/>
      <c r="I8" s="765"/>
      <c r="J8" s="766"/>
      <c r="K8" s="766"/>
      <c r="L8" s="766"/>
      <c r="M8" s="766"/>
      <c r="N8" s="766"/>
      <c r="O8" s="766"/>
      <c r="P8" s="766"/>
      <c r="Q8" s="766"/>
      <c r="R8" s="766"/>
      <c r="S8" s="766"/>
      <c r="T8" s="766"/>
      <c r="U8" s="766"/>
      <c r="V8" s="766"/>
      <c r="W8" s="766"/>
      <c r="X8" s="766"/>
      <c r="Y8" s="766"/>
      <c r="Z8" s="766"/>
      <c r="AA8" s="767"/>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444</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1146" t="s">
        <v>445</v>
      </c>
      <c r="S11" s="1148"/>
      <c r="T11" s="1148"/>
      <c r="U11" s="1149"/>
      <c r="V11" s="715" t="s">
        <v>765</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44</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10</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446</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72.75" customHeight="1" thickBot="1" x14ac:dyDescent="0.25">
      <c r="B18" s="67"/>
      <c r="C18" s="675" t="s">
        <v>12</v>
      </c>
      <c r="D18" s="676"/>
      <c r="E18" s="676"/>
      <c r="F18" s="676"/>
      <c r="G18" s="676"/>
      <c r="H18" s="677"/>
      <c r="I18" s="678" t="s">
        <v>45</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thickBot="1" x14ac:dyDescent="0.25">
      <c r="B20" s="67"/>
      <c r="C20" s="700" t="s">
        <v>13</v>
      </c>
      <c r="D20" s="701"/>
      <c r="E20" s="701"/>
      <c r="F20" s="701"/>
      <c r="G20" s="701"/>
      <c r="H20" s="702"/>
      <c r="I20" s="706" t="s">
        <v>586</v>
      </c>
      <c r="J20" s="707"/>
      <c r="K20" s="707"/>
      <c r="L20" s="708"/>
      <c r="M20" s="691" t="s">
        <v>14</v>
      </c>
      <c r="N20" s="692"/>
      <c r="O20" s="692"/>
      <c r="P20" s="692"/>
      <c r="Q20" s="692"/>
      <c r="R20" s="692"/>
      <c r="S20" s="693"/>
      <c r="T20" s="768" t="s">
        <v>15</v>
      </c>
      <c r="U20" s="769"/>
      <c r="V20" s="769"/>
      <c r="W20" s="769"/>
      <c r="X20" s="769"/>
      <c r="Y20" s="769"/>
      <c r="Z20" s="769"/>
      <c r="AA20" s="770"/>
      <c r="AB20" s="66"/>
    </row>
    <row r="21" spans="2:28" s="60" customFormat="1" ht="30.75" customHeight="1" thickBot="1" x14ac:dyDescent="0.25">
      <c r="B21" s="67"/>
      <c r="C21" s="703"/>
      <c r="D21" s="704"/>
      <c r="E21" s="704"/>
      <c r="F21" s="704"/>
      <c r="G21" s="704"/>
      <c r="H21" s="705"/>
      <c r="I21" s="709"/>
      <c r="J21" s="710"/>
      <c r="K21" s="710"/>
      <c r="L21" s="711"/>
      <c r="M21" s="712" t="s">
        <v>62</v>
      </c>
      <c r="N21" s="713"/>
      <c r="O21" s="713"/>
      <c r="P21" s="713"/>
      <c r="Q21" s="713"/>
      <c r="R21" s="713"/>
      <c r="S21" s="714"/>
      <c r="T21" s="771" t="s">
        <v>69</v>
      </c>
      <c r="U21" s="772"/>
      <c r="V21" s="772"/>
      <c r="W21" s="772"/>
      <c r="X21" s="772"/>
      <c r="Y21" s="772"/>
      <c r="Z21" s="772"/>
      <c r="AA21" s="773"/>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54" customHeight="1" thickBot="1" x14ac:dyDescent="0.25">
      <c r="B24" s="67"/>
      <c r="C24" s="694" t="s">
        <v>572</v>
      </c>
      <c r="D24" s="695"/>
      <c r="E24" s="695"/>
      <c r="F24" s="695"/>
      <c r="G24" s="695"/>
      <c r="H24" s="695"/>
      <c r="I24" s="696"/>
      <c r="J24" s="694" t="s">
        <v>567</v>
      </c>
      <c r="K24" s="695"/>
      <c r="L24" s="695"/>
      <c r="M24" s="695"/>
      <c r="N24" s="695"/>
      <c r="O24" s="695"/>
      <c r="P24" s="696"/>
      <c r="Q24" s="697" t="s">
        <v>551</v>
      </c>
      <c r="R24" s="698"/>
      <c r="S24" s="698"/>
      <c r="T24" s="698"/>
      <c r="U24" s="698"/>
      <c r="V24" s="698"/>
      <c r="W24" s="698"/>
      <c r="X24" s="698"/>
      <c r="Y24" s="698"/>
      <c r="Z24" s="698"/>
      <c r="AA24" s="69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46</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1146">
        <v>0</v>
      </c>
      <c r="J28" s="1147"/>
      <c r="K28" s="682" t="s">
        <v>24</v>
      </c>
      <c r="L28" s="683"/>
      <c r="M28" s="683"/>
      <c r="N28" s="684"/>
      <c r="O28" s="685" t="s">
        <v>25</v>
      </c>
      <c r="P28" s="686"/>
      <c r="Q28" s="686"/>
      <c r="R28" s="687"/>
      <c r="S28" s="74"/>
      <c r="T28" s="686" t="s">
        <v>26</v>
      </c>
      <c r="U28" s="686"/>
      <c r="V28" s="687"/>
      <c r="W28" s="34" t="s">
        <v>28</v>
      </c>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777">
        <v>0.11</v>
      </c>
      <c r="L32" s="655"/>
      <c r="M32" s="655"/>
      <c r="N32" s="655"/>
      <c r="O32" s="656">
        <v>1</v>
      </c>
      <c r="P32" s="655"/>
      <c r="Q32" s="655"/>
      <c r="R32" s="655"/>
      <c r="S32" s="656">
        <v>0.01</v>
      </c>
      <c r="T32" s="655"/>
      <c r="U32" s="656">
        <v>0.1</v>
      </c>
      <c r="V32" s="655"/>
      <c r="W32" s="655"/>
      <c r="X32" s="656">
        <v>0</v>
      </c>
      <c r="Y32" s="655"/>
      <c r="Z32" s="656">
        <v>0</v>
      </c>
      <c r="AA32" s="657"/>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89.25" customHeight="1" thickBot="1" x14ac:dyDescent="0.25">
      <c r="B35" s="69"/>
      <c r="C35" s="922" t="s">
        <v>30</v>
      </c>
      <c r="D35" s="923"/>
      <c r="E35" s="923"/>
      <c r="F35" s="923"/>
      <c r="G35" s="924"/>
      <c r="H35" s="140" t="s">
        <v>442</v>
      </c>
      <c r="I35" s="140" t="s">
        <v>443</v>
      </c>
      <c r="J35" s="141"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ht="33.75" customHeight="1" x14ac:dyDescent="0.2">
      <c r="B36" s="69"/>
      <c r="C36" s="778" t="s">
        <v>330</v>
      </c>
      <c r="D36" s="779"/>
      <c r="E36" s="779"/>
      <c r="F36" s="779"/>
      <c r="G36" s="780"/>
      <c r="H36" s="39">
        <v>0</v>
      </c>
      <c r="I36" s="39">
        <v>0</v>
      </c>
      <c r="J36" s="36" t="e">
        <f t="shared" ref="J36:J47" si="0">+H36/I36</f>
        <v>#DIV/0!</v>
      </c>
      <c r="K36" s="781" t="s">
        <v>767</v>
      </c>
      <c r="L36" s="782"/>
      <c r="M36" s="782"/>
      <c r="N36" s="782"/>
      <c r="O36" s="782"/>
      <c r="P36" s="782"/>
      <c r="Q36" s="782"/>
      <c r="R36" s="782"/>
      <c r="S36" s="782"/>
      <c r="T36" s="782"/>
      <c r="U36" s="782"/>
      <c r="V36" s="782"/>
      <c r="W36" s="782"/>
      <c r="X36" s="782"/>
      <c r="Y36" s="782"/>
      <c r="Z36" s="782"/>
      <c r="AA36" s="783"/>
      <c r="AB36" s="66"/>
    </row>
    <row r="37" spans="2:28" s="68" customFormat="1" ht="33" customHeight="1" x14ac:dyDescent="0.2">
      <c r="B37" s="69"/>
      <c r="C37" s="778" t="s">
        <v>329</v>
      </c>
      <c r="D37" s="779"/>
      <c r="E37" s="779"/>
      <c r="F37" s="779"/>
      <c r="G37" s="780"/>
      <c r="H37" s="38">
        <v>0</v>
      </c>
      <c r="I37" s="38">
        <v>0</v>
      </c>
      <c r="J37" s="36" t="e">
        <f t="shared" si="0"/>
        <v>#DIV/0!</v>
      </c>
      <c r="K37" s="781" t="s">
        <v>767</v>
      </c>
      <c r="L37" s="782"/>
      <c r="M37" s="782"/>
      <c r="N37" s="782"/>
      <c r="O37" s="782"/>
      <c r="P37" s="782"/>
      <c r="Q37" s="782"/>
      <c r="R37" s="782"/>
      <c r="S37" s="782"/>
      <c r="T37" s="782"/>
      <c r="U37" s="782"/>
      <c r="V37" s="782"/>
      <c r="W37" s="782"/>
      <c r="X37" s="782"/>
      <c r="Y37" s="782"/>
      <c r="Z37" s="782"/>
      <c r="AA37" s="783"/>
      <c r="AB37" s="66"/>
    </row>
    <row r="38" spans="2:28" s="68" customFormat="1" ht="32.25" customHeight="1" x14ac:dyDescent="0.2">
      <c r="B38" s="69"/>
      <c r="C38" s="778" t="s">
        <v>328</v>
      </c>
      <c r="D38" s="779"/>
      <c r="E38" s="779"/>
      <c r="F38" s="779"/>
      <c r="G38" s="780"/>
      <c r="H38" s="38">
        <v>0</v>
      </c>
      <c r="I38" s="38">
        <v>0</v>
      </c>
      <c r="J38" s="36" t="e">
        <f t="shared" si="0"/>
        <v>#DIV/0!</v>
      </c>
      <c r="K38" s="781" t="s">
        <v>767</v>
      </c>
      <c r="L38" s="782"/>
      <c r="M38" s="782"/>
      <c r="N38" s="782"/>
      <c r="O38" s="782"/>
      <c r="P38" s="782"/>
      <c r="Q38" s="782"/>
      <c r="R38" s="782"/>
      <c r="S38" s="782"/>
      <c r="T38" s="782"/>
      <c r="U38" s="782"/>
      <c r="V38" s="782"/>
      <c r="W38" s="782"/>
      <c r="X38" s="782"/>
      <c r="Y38" s="782"/>
      <c r="Z38" s="782"/>
      <c r="AA38" s="783"/>
      <c r="AB38" s="66"/>
    </row>
    <row r="39" spans="2:28" s="68" customFormat="1" x14ac:dyDescent="0.2">
      <c r="B39" s="69"/>
      <c r="C39" s="778" t="s">
        <v>327</v>
      </c>
      <c r="D39" s="779"/>
      <c r="E39" s="779"/>
      <c r="F39" s="779"/>
      <c r="G39" s="780"/>
      <c r="H39" s="38">
        <v>0</v>
      </c>
      <c r="I39" s="38">
        <v>0</v>
      </c>
      <c r="J39" s="36" t="e">
        <f t="shared" si="0"/>
        <v>#DIV/0!</v>
      </c>
      <c r="K39" s="781" t="s">
        <v>767</v>
      </c>
      <c r="L39" s="782"/>
      <c r="M39" s="782"/>
      <c r="N39" s="782"/>
      <c r="O39" s="782"/>
      <c r="P39" s="782"/>
      <c r="Q39" s="782"/>
      <c r="R39" s="782"/>
      <c r="S39" s="782"/>
      <c r="T39" s="782"/>
      <c r="U39" s="782"/>
      <c r="V39" s="782"/>
      <c r="W39" s="782"/>
      <c r="X39" s="782"/>
      <c r="Y39" s="782"/>
      <c r="Z39" s="782"/>
      <c r="AA39" s="783"/>
      <c r="AB39" s="66"/>
    </row>
    <row r="40" spans="2:28" s="68" customFormat="1" x14ac:dyDescent="0.2">
      <c r="B40" s="69"/>
      <c r="C40" s="1061"/>
      <c r="D40" s="1150"/>
      <c r="E40" s="1150"/>
      <c r="F40" s="1150"/>
      <c r="G40" s="1151"/>
      <c r="H40" s="38"/>
      <c r="I40" s="38"/>
      <c r="J40" s="36" t="e">
        <f t="shared" si="0"/>
        <v>#DIV/0!</v>
      </c>
      <c r="K40" s="1152"/>
      <c r="L40" s="1153"/>
      <c r="M40" s="1153"/>
      <c r="N40" s="1153"/>
      <c r="O40" s="1153"/>
      <c r="P40" s="1153"/>
      <c r="Q40" s="1153"/>
      <c r="R40" s="1153"/>
      <c r="S40" s="1153"/>
      <c r="T40" s="1153"/>
      <c r="U40" s="1153"/>
      <c r="V40" s="1153"/>
      <c r="W40" s="1153"/>
      <c r="X40" s="1153"/>
      <c r="Y40" s="1153"/>
      <c r="Z40" s="1153"/>
      <c r="AA40" s="1154"/>
      <c r="AB40" s="66"/>
    </row>
    <row r="41" spans="2:28" s="68" customFormat="1" x14ac:dyDescent="0.2">
      <c r="B41" s="69"/>
      <c r="C41" s="1061"/>
      <c r="D41" s="1150"/>
      <c r="E41" s="1150"/>
      <c r="F41" s="1150"/>
      <c r="G41" s="1151"/>
      <c r="H41" s="38"/>
      <c r="I41" s="38"/>
      <c r="J41" s="36" t="e">
        <f t="shared" si="0"/>
        <v>#DIV/0!</v>
      </c>
      <c r="K41" s="1152"/>
      <c r="L41" s="1153"/>
      <c r="M41" s="1153"/>
      <c r="N41" s="1153"/>
      <c r="O41" s="1153"/>
      <c r="P41" s="1153"/>
      <c r="Q41" s="1153"/>
      <c r="R41" s="1153"/>
      <c r="S41" s="1153"/>
      <c r="T41" s="1153"/>
      <c r="U41" s="1153"/>
      <c r="V41" s="1153"/>
      <c r="W41" s="1153"/>
      <c r="X41" s="1153"/>
      <c r="Y41" s="1153"/>
      <c r="Z41" s="1153"/>
      <c r="AA41" s="1154"/>
      <c r="AB41" s="66"/>
    </row>
    <row r="42" spans="2:28" s="68" customFormat="1" x14ac:dyDescent="0.2">
      <c r="B42" s="69"/>
      <c r="C42" s="1061"/>
      <c r="D42" s="1150"/>
      <c r="E42" s="1150"/>
      <c r="F42" s="1150"/>
      <c r="G42" s="1151"/>
      <c r="H42" s="38"/>
      <c r="I42" s="38"/>
      <c r="J42" s="36" t="e">
        <f t="shared" si="0"/>
        <v>#DIV/0!</v>
      </c>
      <c r="K42" s="1152"/>
      <c r="L42" s="1153"/>
      <c r="M42" s="1153"/>
      <c r="N42" s="1153"/>
      <c r="O42" s="1153"/>
      <c r="P42" s="1153"/>
      <c r="Q42" s="1153"/>
      <c r="R42" s="1153"/>
      <c r="S42" s="1153"/>
      <c r="T42" s="1153"/>
      <c r="U42" s="1153"/>
      <c r="V42" s="1153"/>
      <c r="W42" s="1153"/>
      <c r="X42" s="1153"/>
      <c r="Y42" s="1153"/>
      <c r="Z42" s="1153"/>
      <c r="AA42" s="1154"/>
      <c r="AB42" s="66"/>
    </row>
    <row r="43" spans="2:28" s="68" customFormat="1" x14ac:dyDescent="0.2">
      <c r="B43" s="69"/>
      <c r="C43" s="1061"/>
      <c r="D43" s="1150"/>
      <c r="E43" s="1150"/>
      <c r="F43" s="1150"/>
      <c r="G43" s="1151"/>
      <c r="H43" s="38"/>
      <c r="I43" s="38"/>
      <c r="J43" s="36" t="e">
        <f t="shared" si="0"/>
        <v>#DIV/0!</v>
      </c>
      <c r="K43" s="1152"/>
      <c r="L43" s="1153"/>
      <c r="M43" s="1153"/>
      <c r="N43" s="1153"/>
      <c r="O43" s="1153"/>
      <c r="P43" s="1153"/>
      <c r="Q43" s="1153"/>
      <c r="R43" s="1153"/>
      <c r="S43" s="1153"/>
      <c r="T43" s="1153"/>
      <c r="U43" s="1153"/>
      <c r="V43" s="1153"/>
      <c r="W43" s="1153"/>
      <c r="X43" s="1153"/>
      <c r="Y43" s="1153"/>
      <c r="Z43" s="1153"/>
      <c r="AA43" s="1154"/>
      <c r="AB43" s="66"/>
    </row>
    <row r="44" spans="2:28" s="68" customFormat="1" x14ac:dyDescent="0.2">
      <c r="B44" s="69"/>
      <c r="C44" s="1061"/>
      <c r="D44" s="1150"/>
      <c r="E44" s="1150"/>
      <c r="F44" s="1150"/>
      <c r="G44" s="1151"/>
      <c r="H44" s="38"/>
      <c r="I44" s="38"/>
      <c r="J44" s="36" t="e">
        <f t="shared" si="0"/>
        <v>#DIV/0!</v>
      </c>
      <c r="K44" s="1152"/>
      <c r="L44" s="1153"/>
      <c r="M44" s="1153"/>
      <c r="N44" s="1153"/>
      <c r="O44" s="1153"/>
      <c r="P44" s="1153"/>
      <c r="Q44" s="1153"/>
      <c r="R44" s="1153"/>
      <c r="S44" s="1153"/>
      <c r="T44" s="1153"/>
      <c r="U44" s="1153"/>
      <c r="V44" s="1153"/>
      <c r="W44" s="1153"/>
      <c r="X44" s="1153"/>
      <c r="Y44" s="1153"/>
      <c r="Z44" s="1153"/>
      <c r="AA44" s="1154"/>
      <c r="AB44" s="66"/>
    </row>
    <row r="45" spans="2:28" s="68" customFormat="1" x14ac:dyDescent="0.2">
      <c r="B45" s="69"/>
      <c r="C45" s="1061"/>
      <c r="D45" s="1150"/>
      <c r="E45" s="1150"/>
      <c r="F45" s="1150"/>
      <c r="G45" s="1151"/>
      <c r="H45" s="38"/>
      <c r="I45" s="38"/>
      <c r="J45" s="36" t="e">
        <f t="shared" si="0"/>
        <v>#DIV/0!</v>
      </c>
      <c r="K45" s="1152"/>
      <c r="L45" s="1153"/>
      <c r="M45" s="1153"/>
      <c r="N45" s="1153"/>
      <c r="O45" s="1153"/>
      <c r="P45" s="1153"/>
      <c r="Q45" s="1153"/>
      <c r="R45" s="1153"/>
      <c r="S45" s="1153"/>
      <c r="T45" s="1153"/>
      <c r="U45" s="1153"/>
      <c r="V45" s="1153"/>
      <c r="W45" s="1153"/>
      <c r="X45" s="1153"/>
      <c r="Y45" s="1153"/>
      <c r="Z45" s="1153"/>
      <c r="AA45" s="1154"/>
      <c r="AB45" s="66"/>
    </row>
    <row r="46" spans="2:28" s="68" customFormat="1" x14ac:dyDescent="0.2">
      <c r="B46" s="69"/>
      <c r="C46" s="1061"/>
      <c r="D46" s="1150"/>
      <c r="E46" s="1150"/>
      <c r="F46" s="1150"/>
      <c r="G46" s="1151"/>
      <c r="H46" s="38"/>
      <c r="I46" s="38"/>
      <c r="J46" s="36" t="e">
        <f t="shared" si="0"/>
        <v>#DIV/0!</v>
      </c>
      <c r="K46" s="1152"/>
      <c r="L46" s="1153"/>
      <c r="M46" s="1153"/>
      <c r="N46" s="1153"/>
      <c r="O46" s="1153"/>
      <c r="P46" s="1153"/>
      <c r="Q46" s="1153"/>
      <c r="R46" s="1153"/>
      <c r="S46" s="1153"/>
      <c r="T46" s="1153"/>
      <c r="U46" s="1153"/>
      <c r="V46" s="1153"/>
      <c r="W46" s="1153"/>
      <c r="X46" s="1153"/>
      <c r="Y46" s="1153"/>
      <c r="Z46" s="1153"/>
      <c r="AA46" s="1154"/>
      <c r="AB46" s="66"/>
    </row>
    <row r="47" spans="2:28" s="68" customFormat="1" ht="15" thickBot="1" x14ac:dyDescent="0.25">
      <c r="B47" s="69"/>
      <c r="C47" s="1061"/>
      <c r="D47" s="1150"/>
      <c r="E47" s="1150"/>
      <c r="F47" s="1150"/>
      <c r="G47" s="1151"/>
      <c r="H47" s="216"/>
      <c r="I47" s="216"/>
      <c r="J47" s="36" t="e">
        <f t="shared" si="0"/>
        <v>#DIV/0!</v>
      </c>
      <c r="K47" s="1158"/>
      <c r="L47" s="1159"/>
      <c r="M47" s="1159"/>
      <c r="N47" s="1159"/>
      <c r="O47" s="1159"/>
      <c r="P47" s="1159"/>
      <c r="Q47" s="1159"/>
      <c r="R47" s="1159"/>
      <c r="S47" s="1159"/>
      <c r="T47" s="1159"/>
      <c r="U47" s="1159"/>
      <c r="V47" s="1159"/>
      <c r="W47" s="1159"/>
      <c r="X47" s="1159"/>
      <c r="Y47" s="1159"/>
      <c r="Z47" s="1159"/>
      <c r="AA47" s="1160"/>
      <c r="AB47" s="66"/>
    </row>
    <row r="48" spans="2:28" s="68" customFormat="1" ht="15.75" customHeight="1" thickBot="1" x14ac:dyDescent="0.3">
      <c r="B48" s="69"/>
      <c r="C48" s="908" t="s">
        <v>35</v>
      </c>
      <c r="D48" s="909"/>
      <c r="E48" s="909"/>
      <c r="F48" s="909"/>
      <c r="G48" s="910"/>
      <c r="H48" s="37"/>
      <c r="I48" s="37"/>
      <c r="J48" s="41"/>
      <c r="K48" s="911"/>
      <c r="L48" s="912"/>
      <c r="M48" s="912"/>
      <c r="N48" s="912"/>
      <c r="O48" s="912"/>
      <c r="P48" s="912"/>
      <c r="Q48" s="912"/>
      <c r="R48" s="912"/>
      <c r="S48" s="912"/>
      <c r="T48" s="912"/>
      <c r="U48" s="912"/>
      <c r="V48" s="912"/>
      <c r="W48" s="912"/>
      <c r="X48" s="912"/>
      <c r="Y48" s="912"/>
      <c r="Z48" s="912"/>
      <c r="AA48" s="913"/>
      <c r="AB48" s="66"/>
    </row>
    <row r="49" spans="2:28" s="68" customFormat="1" ht="5.25" customHeight="1" x14ac:dyDescent="0.2">
      <c r="B49" s="69"/>
      <c r="C49" s="72"/>
      <c r="D49" s="72"/>
      <c r="E49" s="72"/>
      <c r="F49" s="72"/>
      <c r="G49" s="72"/>
      <c r="H49" s="145"/>
      <c r="I49" s="145"/>
      <c r="J49" s="35"/>
      <c r="K49" s="72"/>
      <c r="L49" s="72"/>
      <c r="M49" s="72"/>
      <c r="N49" s="72"/>
      <c r="O49" s="72"/>
      <c r="P49" s="72"/>
      <c r="Q49" s="72"/>
      <c r="R49" s="72"/>
      <c r="S49" s="72"/>
      <c r="T49" s="72"/>
      <c r="U49" s="72"/>
      <c r="V49" s="72"/>
      <c r="W49" s="72"/>
      <c r="X49" s="72"/>
      <c r="Y49" s="72"/>
      <c r="Z49" s="72"/>
      <c r="AA49" s="72"/>
      <c r="AB49" s="66"/>
    </row>
    <row r="50" spans="2:28" s="68" customFormat="1" ht="15" thickBot="1" x14ac:dyDescent="0.25">
      <c r="B50" s="69"/>
      <c r="C50" s="72"/>
      <c r="D50" s="72"/>
      <c r="E50" s="72"/>
      <c r="F50" s="72"/>
      <c r="G50" s="72"/>
      <c r="H50" s="145"/>
      <c r="I50" s="145"/>
      <c r="J50" s="35"/>
      <c r="K50" s="72"/>
      <c r="L50" s="72"/>
      <c r="M50" s="72"/>
      <c r="N50" s="72"/>
      <c r="O50" s="72"/>
      <c r="P50" s="72"/>
      <c r="Q50" s="72"/>
      <c r="R50" s="72"/>
      <c r="S50" s="72"/>
      <c r="T50" s="72"/>
      <c r="U50" s="72"/>
      <c r="V50" s="72"/>
      <c r="W50" s="72"/>
      <c r="X50" s="72"/>
      <c r="Y50" s="72"/>
      <c r="Z50" s="72"/>
      <c r="AA50" s="72"/>
      <c r="AB50" s="66"/>
    </row>
    <row r="51" spans="2:28" s="68" customFormat="1" x14ac:dyDescent="0.2">
      <c r="B51" s="69"/>
      <c r="C51" s="768" t="s">
        <v>36</v>
      </c>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70"/>
      <c r="AB51" s="66"/>
    </row>
    <row r="52" spans="2:28" ht="15" thickBot="1" x14ac:dyDescent="0.25">
      <c r="B52" s="67"/>
      <c r="C52" s="1161"/>
      <c r="D52" s="1162"/>
      <c r="E52" s="1162"/>
      <c r="F52" s="1162"/>
      <c r="G52" s="1162"/>
      <c r="H52" s="1162"/>
      <c r="I52" s="1162"/>
      <c r="J52" s="1162"/>
      <c r="K52" s="1162"/>
      <c r="L52" s="1162"/>
      <c r="M52" s="1162"/>
      <c r="N52" s="1162"/>
      <c r="O52" s="1162"/>
      <c r="P52" s="1162"/>
      <c r="Q52" s="1162"/>
      <c r="R52" s="1162"/>
      <c r="S52" s="1162"/>
      <c r="T52" s="1162"/>
      <c r="U52" s="1162"/>
      <c r="V52" s="1162"/>
      <c r="W52" s="1162"/>
      <c r="X52" s="1162"/>
      <c r="Y52" s="1162"/>
      <c r="Z52" s="1162"/>
      <c r="AA52" s="1163"/>
      <c r="AB52" s="66"/>
    </row>
    <row r="53" spans="2:28" x14ac:dyDescent="0.2">
      <c r="B53" s="67"/>
      <c r="C53" s="1171" t="s">
        <v>70</v>
      </c>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66"/>
    </row>
    <row r="54" spans="2: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2: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2: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2:28" x14ac:dyDescent="0.2">
      <c r="B57" s="67"/>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66"/>
    </row>
    <row r="58" spans="2:28" x14ac:dyDescent="0.2">
      <c r="B58" s="67"/>
      <c r="C58" s="1174"/>
      <c r="D58" s="1175"/>
      <c r="E58" s="1175"/>
      <c r="F58" s="1175"/>
      <c r="G58" s="1175"/>
      <c r="H58" s="1175"/>
      <c r="I58" s="1175"/>
      <c r="J58" s="1175"/>
      <c r="K58" s="1175"/>
      <c r="L58" s="1175"/>
      <c r="M58" s="1175"/>
      <c r="N58" s="1175"/>
      <c r="O58" s="1175"/>
      <c r="P58" s="1175"/>
      <c r="Q58" s="1175"/>
      <c r="R58" s="1175"/>
      <c r="S58" s="1175"/>
      <c r="T58" s="1175"/>
      <c r="U58" s="1175"/>
      <c r="V58" s="1175"/>
      <c r="W58" s="1175"/>
      <c r="X58" s="1175"/>
      <c r="Y58" s="1175"/>
      <c r="Z58" s="1175"/>
      <c r="AA58" s="1176"/>
      <c r="AB58" s="66"/>
    </row>
    <row r="59" spans="2:28" x14ac:dyDescent="0.2">
      <c r="B59" s="67"/>
      <c r="C59" s="1174"/>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5"/>
      <c r="Z59" s="1175"/>
      <c r="AA59" s="1176"/>
      <c r="AB59" s="66"/>
    </row>
    <row r="60" spans="2:28" x14ac:dyDescent="0.2">
      <c r="B60" s="67"/>
      <c r="C60" s="1174"/>
      <c r="D60" s="1175"/>
      <c r="E60" s="1175"/>
      <c r="F60" s="1175"/>
      <c r="G60" s="1175"/>
      <c r="H60" s="1175"/>
      <c r="I60" s="1175"/>
      <c r="J60" s="1175"/>
      <c r="K60" s="1175"/>
      <c r="L60" s="1175"/>
      <c r="M60" s="1175"/>
      <c r="N60" s="1175"/>
      <c r="O60" s="1175"/>
      <c r="P60" s="1175"/>
      <c r="Q60" s="1175"/>
      <c r="R60" s="1175"/>
      <c r="S60" s="1175"/>
      <c r="T60" s="1175"/>
      <c r="U60" s="1175"/>
      <c r="V60" s="1175"/>
      <c r="W60" s="1175"/>
      <c r="X60" s="1175"/>
      <c r="Y60" s="1175"/>
      <c r="Z60" s="1175"/>
      <c r="AA60" s="1176"/>
      <c r="AB60" s="66"/>
    </row>
    <row r="61" spans="2:28" x14ac:dyDescent="0.2">
      <c r="B61" s="67"/>
      <c r="C61" s="1174"/>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6"/>
      <c r="AB61" s="66"/>
    </row>
    <row r="62" spans="2:28" x14ac:dyDescent="0.2">
      <c r="B62" s="67"/>
      <c r="C62" s="1174"/>
      <c r="D62" s="1175"/>
      <c r="E62" s="1175"/>
      <c r="F62" s="1175"/>
      <c r="G62" s="1175"/>
      <c r="H62" s="1175"/>
      <c r="I62" s="1175"/>
      <c r="J62" s="1175"/>
      <c r="K62" s="1175"/>
      <c r="L62" s="1175"/>
      <c r="M62" s="1175"/>
      <c r="N62" s="1175"/>
      <c r="O62" s="1175"/>
      <c r="P62" s="1175"/>
      <c r="Q62" s="1175"/>
      <c r="R62" s="1175"/>
      <c r="S62" s="1175"/>
      <c r="T62" s="1175"/>
      <c r="U62" s="1175"/>
      <c r="V62" s="1175"/>
      <c r="W62" s="1175"/>
      <c r="X62" s="1175"/>
      <c r="Y62" s="1175"/>
      <c r="Z62" s="1175"/>
      <c r="AA62" s="1176"/>
      <c r="AB62" s="66"/>
    </row>
    <row r="63" spans="2:28" x14ac:dyDescent="0.2">
      <c r="B63" s="67"/>
      <c r="C63" s="1174"/>
      <c r="D63" s="1175"/>
      <c r="E63" s="1175"/>
      <c r="F63" s="1175"/>
      <c r="G63" s="1175"/>
      <c r="H63" s="1175"/>
      <c r="I63" s="1175"/>
      <c r="J63" s="1175"/>
      <c r="K63" s="1175"/>
      <c r="L63" s="1175"/>
      <c r="M63" s="1175"/>
      <c r="N63" s="1175"/>
      <c r="O63" s="1175"/>
      <c r="P63" s="1175"/>
      <c r="Q63" s="1175"/>
      <c r="R63" s="1175"/>
      <c r="S63" s="1175"/>
      <c r="T63" s="1175"/>
      <c r="U63" s="1175"/>
      <c r="V63" s="1175"/>
      <c r="W63" s="1175"/>
      <c r="X63" s="1175"/>
      <c r="Y63" s="1175"/>
      <c r="Z63" s="1175"/>
      <c r="AA63" s="1176"/>
      <c r="AB63" s="66"/>
    </row>
    <row r="64" spans="2:28" x14ac:dyDescent="0.2">
      <c r="B64" s="67"/>
      <c r="C64" s="1174"/>
      <c r="D64" s="1175"/>
      <c r="E64" s="1175"/>
      <c r="F64" s="1175"/>
      <c r="G64" s="1175"/>
      <c r="H64" s="1175"/>
      <c r="I64" s="1175"/>
      <c r="J64" s="1175"/>
      <c r="K64" s="1175"/>
      <c r="L64" s="1175"/>
      <c r="M64" s="1175"/>
      <c r="N64" s="1175"/>
      <c r="O64" s="1175"/>
      <c r="P64" s="1175"/>
      <c r="Q64" s="1175"/>
      <c r="R64" s="1175"/>
      <c r="S64" s="1175"/>
      <c r="T64" s="1175"/>
      <c r="U64" s="1175"/>
      <c r="V64" s="1175"/>
      <c r="W64" s="1175"/>
      <c r="X64" s="1175"/>
      <c r="Y64" s="1175"/>
      <c r="Z64" s="1175"/>
      <c r="AA64" s="1176"/>
      <c r="AB64" s="66"/>
    </row>
    <row r="65" spans="1:28" ht="15" thickBot="1" x14ac:dyDescent="0.25">
      <c r="B65" s="67"/>
      <c r="C65" s="1177"/>
      <c r="D65" s="1178"/>
      <c r="E65" s="1178"/>
      <c r="F65" s="1178"/>
      <c r="G65" s="1178"/>
      <c r="H65" s="1178"/>
      <c r="I65" s="1178"/>
      <c r="J65" s="1178"/>
      <c r="K65" s="1178"/>
      <c r="L65" s="1178"/>
      <c r="M65" s="1178"/>
      <c r="N65" s="1178"/>
      <c r="O65" s="1178"/>
      <c r="P65" s="1178"/>
      <c r="Q65" s="1178"/>
      <c r="R65" s="1178"/>
      <c r="S65" s="1178"/>
      <c r="T65" s="1178"/>
      <c r="U65" s="1178"/>
      <c r="V65" s="1178"/>
      <c r="W65" s="1178"/>
      <c r="X65" s="1178"/>
      <c r="Y65" s="1178"/>
      <c r="Z65" s="1178"/>
      <c r="AA65" s="1179"/>
      <c r="AB65" s="66"/>
    </row>
    <row r="66" spans="1:28" x14ac:dyDescent="0.2">
      <c r="B66" s="65"/>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64"/>
    </row>
    <row r="67" spans="1:28" ht="15" thickBot="1" x14ac:dyDescent="0.25">
      <c r="B67" s="63"/>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61"/>
    </row>
    <row r="68" spans="1:28" ht="15.75" x14ac:dyDescent="0.2">
      <c r="B68" s="59"/>
      <c r="C68" s="1072" t="s">
        <v>30</v>
      </c>
      <c r="D68" s="1073"/>
      <c r="E68" s="1073"/>
      <c r="F68" s="1073"/>
      <c r="G68" s="1074"/>
      <c r="H68" s="1072" t="s">
        <v>37</v>
      </c>
      <c r="I68" s="1074"/>
      <c r="J68" s="1072" t="s">
        <v>38</v>
      </c>
      <c r="K68" s="1073"/>
      <c r="L68" s="1073"/>
      <c r="M68" s="1074"/>
      <c r="N68" s="1072" t="s">
        <v>39</v>
      </c>
      <c r="O68" s="1073"/>
      <c r="P68" s="1073"/>
      <c r="Q68" s="1073"/>
      <c r="R68" s="1073"/>
      <c r="S68" s="1073"/>
      <c r="T68" s="1073"/>
      <c r="U68" s="1074"/>
      <c r="V68" s="1165" t="s">
        <v>40</v>
      </c>
      <c r="W68" s="1165"/>
      <c r="X68" s="1165"/>
      <c r="Y68" s="1165"/>
      <c r="Z68" s="1165"/>
      <c r="AA68" s="1166"/>
      <c r="AB68" s="20"/>
    </row>
    <row r="69" spans="1:28" ht="15.75" x14ac:dyDescent="0.2">
      <c r="A69" s="60"/>
      <c r="B69" s="21"/>
      <c r="C69" s="1075"/>
      <c r="D69" s="1164"/>
      <c r="E69" s="1164"/>
      <c r="F69" s="1164"/>
      <c r="G69" s="1077"/>
      <c r="H69" s="1075"/>
      <c r="I69" s="1077"/>
      <c r="J69" s="1075"/>
      <c r="K69" s="1164"/>
      <c r="L69" s="1164"/>
      <c r="M69" s="1077"/>
      <c r="N69" s="1075"/>
      <c r="O69" s="1164"/>
      <c r="P69" s="1164"/>
      <c r="Q69" s="1164"/>
      <c r="R69" s="1164"/>
      <c r="S69" s="1164"/>
      <c r="T69" s="1164"/>
      <c r="U69" s="1077"/>
      <c r="V69" s="1167"/>
      <c r="W69" s="1167"/>
      <c r="X69" s="1167"/>
      <c r="Y69" s="1167"/>
      <c r="Z69" s="1167"/>
      <c r="AA69" s="1168"/>
      <c r="AB69" s="20"/>
    </row>
    <row r="70" spans="1:28" ht="16.5" thickBot="1" x14ac:dyDescent="0.25">
      <c r="A70" s="60"/>
      <c r="B70" s="21"/>
      <c r="C70" s="1075"/>
      <c r="D70" s="1164"/>
      <c r="E70" s="1164"/>
      <c r="F70" s="1164"/>
      <c r="G70" s="1077"/>
      <c r="H70" s="1075"/>
      <c r="I70" s="1077"/>
      <c r="J70" s="1075"/>
      <c r="K70" s="1164"/>
      <c r="L70" s="1164"/>
      <c r="M70" s="1077"/>
      <c r="N70" s="1078"/>
      <c r="O70" s="1079"/>
      <c r="P70" s="1079"/>
      <c r="Q70" s="1079"/>
      <c r="R70" s="1079"/>
      <c r="S70" s="1079"/>
      <c r="T70" s="1079"/>
      <c r="U70" s="1080"/>
      <c r="V70" s="1169"/>
      <c r="W70" s="1169"/>
      <c r="X70" s="1169"/>
      <c r="Y70" s="1169"/>
      <c r="Z70" s="1169"/>
      <c r="AA70" s="1170"/>
      <c r="AB70" s="20"/>
    </row>
    <row r="71" spans="1:28" ht="76.5" customHeight="1" thickBot="1" x14ac:dyDescent="0.25">
      <c r="B71" s="59"/>
      <c r="C71" s="1108" t="s">
        <v>769</v>
      </c>
      <c r="D71" s="851"/>
      <c r="E71" s="851"/>
      <c r="F71" s="851"/>
      <c r="G71" s="851"/>
      <c r="H71" s="850" t="s">
        <v>326</v>
      </c>
      <c r="I71" s="851"/>
      <c r="J71" s="1180" t="s">
        <v>768</v>
      </c>
      <c r="K71" s="851"/>
      <c r="L71" s="851"/>
      <c r="M71" s="851"/>
      <c r="N71" s="1181" t="s">
        <v>767</v>
      </c>
      <c r="O71" s="1182"/>
      <c r="P71" s="1182"/>
      <c r="Q71" s="1182"/>
      <c r="R71" s="1182"/>
      <c r="S71" s="1182"/>
      <c r="T71" s="1182"/>
      <c r="U71" s="1183"/>
      <c r="V71" s="1181" t="s">
        <v>767</v>
      </c>
      <c r="W71" s="1182"/>
      <c r="X71" s="1182"/>
      <c r="Y71" s="1182"/>
      <c r="Z71" s="1182"/>
      <c r="AA71" s="1184"/>
      <c r="AB71" s="58"/>
    </row>
    <row r="72" spans="1:28" ht="96" customHeight="1" thickBot="1" x14ac:dyDescent="0.25">
      <c r="B72" s="59"/>
      <c r="C72" s="1108" t="s">
        <v>556</v>
      </c>
      <c r="D72" s="851"/>
      <c r="E72" s="851"/>
      <c r="F72" s="851"/>
      <c r="G72" s="851"/>
      <c r="H72" s="850" t="s">
        <v>326</v>
      </c>
      <c r="I72" s="851"/>
      <c r="J72" s="1180" t="s">
        <v>768</v>
      </c>
      <c r="K72" s="851"/>
      <c r="L72" s="851"/>
      <c r="M72" s="851"/>
      <c r="N72" s="1181" t="s">
        <v>767</v>
      </c>
      <c r="O72" s="1182"/>
      <c r="P72" s="1182"/>
      <c r="Q72" s="1182"/>
      <c r="R72" s="1182"/>
      <c r="S72" s="1182"/>
      <c r="T72" s="1182"/>
      <c r="U72" s="1183"/>
      <c r="V72" s="1181" t="s">
        <v>767</v>
      </c>
      <c r="W72" s="1182"/>
      <c r="X72" s="1182"/>
      <c r="Y72" s="1182"/>
      <c r="Z72" s="1182"/>
      <c r="AA72" s="1184"/>
      <c r="AB72" s="58"/>
    </row>
    <row r="73" spans="1:28" ht="86.25" customHeight="1" thickBot="1" x14ac:dyDescent="0.25">
      <c r="B73" s="59"/>
      <c r="C73" s="1108" t="s">
        <v>553</v>
      </c>
      <c r="D73" s="851"/>
      <c r="E73" s="851"/>
      <c r="F73" s="851"/>
      <c r="G73" s="851"/>
      <c r="H73" s="850" t="s">
        <v>326</v>
      </c>
      <c r="I73" s="851"/>
      <c r="J73" s="1180" t="s">
        <v>768</v>
      </c>
      <c r="K73" s="851"/>
      <c r="L73" s="851"/>
      <c r="M73" s="851"/>
      <c r="N73" s="1181" t="s">
        <v>767</v>
      </c>
      <c r="O73" s="1182"/>
      <c r="P73" s="1182"/>
      <c r="Q73" s="1182"/>
      <c r="R73" s="1182"/>
      <c r="S73" s="1182"/>
      <c r="T73" s="1182"/>
      <c r="U73" s="1183"/>
      <c r="V73" s="1181" t="s">
        <v>767</v>
      </c>
      <c r="W73" s="1182"/>
      <c r="X73" s="1182"/>
      <c r="Y73" s="1182"/>
      <c r="Z73" s="1182"/>
      <c r="AA73" s="1184"/>
      <c r="AB73" s="58"/>
    </row>
    <row r="74" spans="1:28" ht="60.75" customHeight="1" x14ac:dyDescent="0.2">
      <c r="B74" s="59"/>
      <c r="C74" s="1108" t="s">
        <v>553</v>
      </c>
      <c r="D74" s="851"/>
      <c r="E74" s="851"/>
      <c r="F74" s="851"/>
      <c r="G74" s="851"/>
      <c r="H74" s="850" t="s">
        <v>326</v>
      </c>
      <c r="I74" s="851"/>
      <c r="J74" s="1180" t="s">
        <v>768</v>
      </c>
      <c r="K74" s="851"/>
      <c r="L74" s="851"/>
      <c r="M74" s="851"/>
      <c r="N74" s="1181" t="s">
        <v>767</v>
      </c>
      <c r="O74" s="1182"/>
      <c r="P74" s="1182"/>
      <c r="Q74" s="1182"/>
      <c r="R74" s="1182"/>
      <c r="S74" s="1182"/>
      <c r="T74" s="1182"/>
      <c r="U74" s="1183"/>
      <c r="V74" s="1181" t="s">
        <v>767</v>
      </c>
      <c r="W74" s="1182"/>
      <c r="X74" s="1182"/>
      <c r="Y74" s="1182"/>
      <c r="Z74" s="1182"/>
      <c r="AA74" s="1184"/>
      <c r="AB74" s="58"/>
    </row>
    <row r="75" spans="1:28" x14ac:dyDescent="0.2">
      <c r="B75" s="59"/>
      <c r="C75" s="752"/>
      <c r="D75" s="753"/>
      <c r="E75" s="753"/>
      <c r="F75" s="753"/>
      <c r="G75" s="753"/>
      <c r="H75" s="753"/>
      <c r="I75" s="753"/>
      <c r="J75" s="753"/>
      <c r="K75" s="753"/>
      <c r="L75" s="753"/>
      <c r="M75" s="753"/>
      <c r="N75" s="1113"/>
      <c r="O75" s="1114"/>
      <c r="P75" s="1114"/>
      <c r="Q75" s="1114"/>
      <c r="R75" s="1114"/>
      <c r="S75" s="1114"/>
      <c r="T75" s="1114"/>
      <c r="U75" s="1115"/>
      <c r="V75" s="1113"/>
      <c r="W75" s="1114"/>
      <c r="X75" s="1114"/>
      <c r="Y75" s="1114"/>
      <c r="Z75" s="1114"/>
      <c r="AA75" s="1116"/>
      <c r="AB75" s="58"/>
    </row>
    <row r="76" spans="1:28" x14ac:dyDescent="0.2">
      <c r="B76" s="59"/>
      <c r="C76" s="752"/>
      <c r="D76" s="753"/>
      <c r="E76" s="753"/>
      <c r="F76" s="753"/>
      <c r="G76" s="753"/>
      <c r="H76" s="753"/>
      <c r="I76" s="753"/>
      <c r="J76" s="753"/>
      <c r="K76" s="753"/>
      <c r="L76" s="753"/>
      <c r="M76" s="753"/>
      <c r="N76" s="1113"/>
      <c r="O76" s="1114"/>
      <c r="P76" s="1114"/>
      <c r="Q76" s="1114"/>
      <c r="R76" s="1114"/>
      <c r="S76" s="1114"/>
      <c r="T76" s="1114"/>
      <c r="U76" s="1115"/>
      <c r="V76" s="1113"/>
      <c r="W76" s="1114"/>
      <c r="X76" s="1114"/>
      <c r="Y76" s="1114"/>
      <c r="Z76" s="1114"/>
      <c r="AA76" s="1116"/>
      <c r="AB76" s="58"/>
    </row>
    <row r="77" spans="1:28" x14ac:dyDescent="0.2">
      <c r="B77" s="59"/>
      <c r="C77" s="752"/>
      <c r="D77" s="753"/>
      <c r="E77" s="753"/>
      <c r="F77" s="753"/>
      <c r="G77" s="753"/>
      <c r="H77" s="753"/>
      <c r="I77" s="753"/>
      <c r="J77" s="753"/>
      <c r="K77" s="753"/>
      <c r="L77" s="753"/>
      <c r="M77" s="753"/>
      <c r="N77" s="1113"/>
      <c r="O77" s="1114"/>
      <c r="P77" s="1114"/>
      <c r="Q77" s="1114"/>
      <c r="R77" s="1114"/>
      <c r="S77" s="1114"/>
      <c r="T77" s="1114"/>
      <c r="U77" s="1115"/>
      <c r="V77" s="1113"/>
      <c r="W77" s="1114"/>
      <c r="X77" s="1114"/>
      <c r="Y77" s="1114"/>
      <c r="Z77" s="1114"/>
      <c r="AA77" s="1116"/>
      <c r="AB77" s="58"/>
    </row>
    <row r="78" spans="1:28" x14ac:dyDescent="0.2">
      <c r="B78" s="59"/>
      <c r="C78" s="752"/>
      <c r="D78" s="753"/>
      <c r="E78" s="753"/>
      <c r="F78" s="753"/>
      <c r="G78" s="753"/>
      <c r="H78" s="753"/>
      <c r="I78" s="753"/>
      <c r="J78" s="753"/>
      <c r="K78" s="753"/>
      <c r="L78" s="753"/>
      <c r="M78" s="753"/>
      <c r="N78" s="1113"/>
      <c r="O78" s="1114"/>
      <c r="P78" s="1114"/>
      <c r="Q78" s="1114"/>
      <c r="R78" s="1114"/>
      <c r="S78" s="1114"/>
      <c r="T78" s="1114"/>
      <c r="U78" s="1115"/>
      <c r="V78" s="1113"/>
      <c r="W78" s="1114"/>
      <c r="X78" s="1114"/>
      <c r="Y78" s="1114"/>
      <c r="Z78" s="1114"/>
      <c r="AA78" s="1116"/>
      <c r="AB78" s="58"/>
    </row>
    <row r="79" spans="1:28" x14ac:dyDescent="0.2">
      <c r="B79" s="59"/>
      <c r="C79" s="752"/>
      <c r="D79" s="753"/>
      <c r="E79" s="753"/>
      <c r="F79" s="753"/>
      <c r="G79" s="753"/>
      <c r="H79" s="753"/>
      <c r="I79" s="753"/>
      <c r="J79" s="753"/>
      <c r="K79" s="753"/>
      <c r="L79" s="753"/>
      <c r="M79" s="753"/>
      <c r="N79" s="1113"/>
      <c r="O79" s="1114"/>
      <c r="P79" s="1114"/>
      <c r="Q79" s="1114"/>
      <c r="R79" s="1114"/>
      <c r="S79" s="1114"/>
      <c r="T79" s="1114"/>
      <c r="U79" s="1115"/>
      <c r="V79" s="1113"/>
      <c r="W79" s="1114"/>
      <c r="X79" s="1114"/>
      <c r="Y79" s="1114"/>
      <c r="Z79" s="1114"/>
      <c r="AA79" s="1116"/>
      <c r="AB79" s="58"/>
    </row>
    <row r="80" spans="1:28" x14ac:dyDescent="0.2">
      <c r="B80" s="59"/>
      <c r="C80" s="752"/>
      <c r="D80" s="753"/>
      <c r="E80" s="753"/>
      <c r="F80" s="753"/>
      <c r="G80" s="753"/>
      <c r="H80" s="753"/>
      <c r="I80" s="753"/>
      <c r="J80" s="753"/>
      <c r="K80" s="753"/>
      <c r="L80" s="753"/>
      <c r="M80" s="753"/>
      <c r="N80" s="1113"/>
      <c r="O80" s="1114"/>
      <c r="P80" s="1114"/>
      <c r="Q80" s="1114"/>
      <c r="R80" s="1114"/>
      <c r="S80" s="1114"/>
      <c r="T80" s="1114"/>
      <c r="U80" s="1115"/>
      <c r="V80" s="1113"/>
      <c r="W80" s="1114"/>
      <c r="X80" s="1114"/>
      <c r="Y80" s="1114"/>
      <c r="Z80" s="1114"/>
      <c r="AA80" s="1116"/>
      <c r="AB80" s="58"/>
    </row>
    <row r="81" spans="2:28" x14ac:dyDescent="0.2">
      <c r="B81" s="59"/>
      <c r="C81" s="752"/>
      <c r="D81" s="753"/>
      <c r="E81" s="753"/>
      <c r="F81" s="753"/>
      <c r="G81" s="753"/>
      <c r="H81" s="753"/>
      <c r="I81" s="753"/>
      <c r="J81" s="753"/>
      <c r="K81" s="753"/>
      <c r="L81" s="753"/>
      <c r="M81" s="753"/>
      <c r="N81" s="1113"/>
      <c r="O81" s="1114"/>
      <c r="P81" s="1114"/>
      <c r="Q81" s="1114"/>
      <c r="R81" s="1114"/>
      <c r="S81" s="1114"/>
      <c r="T81" s="1114"/>
      <c r="U81" s="1115"/>
      <c r="V81" s="1113"/>
      <c r="W81" s="1114"/>
      <c r="X81" s="1114"/>
      <c r="Y81" s="1114"/>
      <c r="Z81" s="1114"/>
      <c r="AA81" s="1116"/>
      <c r="AB81" s="58"/>
    </row>
    <row r="82" spans="2:28" ht="15.75" customHeight="1" thickBot="1" x14ac:dyDescent="0.25">
      <c r="B82" s="59"/>
      <c r="C82" s="754"/>
      <c r="D82" s="755"/>
      <c r="E82" s="755"/>
      <c r="F82" s="755"/>
      <c r="G82" s="755"/>
      <c r="H82" s="755"/>
      <c r="I82" s="755"/>
      <c r="J82" s="755"/>
      <c r="K82" s="755"/>
      <c r="L82" s="755"/>
      <c r="M82" s="755"/>
      <c r="N82" s="1104"/>
      <c r="O82" s="1105"/>
      <c r="P82" s="1105"/>
      <c r="Q82" s="1105"/>
      <c r="R82" s="1105"/>
      <c r="S82" s="1105"/>
      <c r="T82" s="1105"/>
      <c r="U82" s="1106"/>
      <c r="V82" s="1104"/>
      <c r="W82" s="1105"/>
      <c r="X82" s="1105"/>
      <c r="Y82" s="1105"/>
      <c r="Z82" s="1105"/>
      <c r="AA82" s="1107"/>
      <c r="AB82" s="58"/>
    </row>
    <row r="83" spans="2:28" x14ac:dyDescent="0.2">
      <c r="B83" s="129"/>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c r="AA83" s="143"/>
      <c r="AB83" s="130"/>
    </row>
    <row r="122" ht="6" customHeight="1" x14ac:dyDescent="0.2"/>
  </sheetData>
  <mergeCells count="153">
    <mergeCell ref="C79:G79"/>
    <mergeCell ref="H79:I79"/>
    <mergeCell ref="J79:M79"/>
    <mergeCell ref="N79:U79"/>
    <mergeCell ref="V79:AA79"/>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7:G77"/>
    <mergeCell ref="H77:I77"/>
    <mergeCell ref="J77:M77"/>
    <mergeCell ref="N77:U77"/>
    <mergeCell ref="V77:AA77"/>
    <mergeCell ref="C78:G78"/>
    <mergeCell ref="H78:I78"/>
    <mergeCell ref="J78:M78"/>
    <mergeCell ref="N78:U78"/>
    <mergeCell ref="V78:AA78"/>
    <mergeCell ref="C75:G75"/>
    <mergeCell ref="H75:I75"/>
    <mergeCell ref="J75:M75"/>
    <mergeCell ref="N75:U75"/>
    <mergeCell ref="V75:AA75"/>
    <mergeCell ref="C76:G76"/>
    <mergeCell ref="H76:I76"/>
    <mergeCell ref="J76:M76"/>
    <mergeCell ref="N76:U76"/>
    <mergeCell ref="V76:AA76"/>
    <mergeCell ref="C72:G72"/>
    <mergeCell ref="H72:I72"/>
    <mergeCell ref="J72:M72"/>
    <mergeCell ref="N72:U72"/>
    <mergeCell ref="V72:AA72"/>
    <mergeCell ref="C71:G71"/>
    <mergeCell ref="H71:I71"/>
    <mergeCell ref="J71:M71"/>
    <mergeCell ref="N71:U71"/>
    <mergeCell ref="V71:AA71"/>
    <mergeCell ref="C73:G73"/>
    <mergeCell ref="H73:I73"/>
    <mergeCell ref="J73:M73"/>
    <mergeCell ref="N73:U73"/>
    <mergeCell ref="V73:AA73"/>
    <mergeCell ref="C74:G74"/>
    <mergeCell ref="H74:I74"/>
    <mergeCell ref="J74:M74"/>
    <mergeCell ref="N74:U74"/>
    <mergeCell ref="V74:AA74"/>
    <mergeCell ref="K45:AA45"/>
    <mergeCell ref="C46:G46"/>
    <mergeCell ref="K46:AA46"/>
    <mergeCell ref="C47:G47"/>
    <mergeCell ref="K47:AA47"/>
    <mergeCell ref="C48:G48"/>
    <mergeCell ref="K48:AA48"/>
    <mergeCell ref="C51:AA52"/>
    <mergeCell ref="H68:I70"/>
    <mergeCell ref="J68:M70"/>
    <mergeCell ref="N68:U70"/>
    <mergeCell ref="V68:AA70"/>
    <mergeCell ref="C68:G70"/>
    <mergeCell ref="C53:AA65"/>
    <mergeCell ref="K41:AA41"/>
    <mergeCell ref="C42:G42"/>
    <mergeCell ref="K42:AA42"/>
    <mergeCell ref="C43:G43"/>
    <mergeCell ref="K43:AA43"/>
    <mergeCell ref="C34:AA34"/>
    <mergeCell ref="C35:G35"/>
    <mergeCell ref="K35:AA35"/>
    <mergeCell ref="C36:G36"/>
    <mergeCell ref="K36:AA36"/>
    <mergeCell ref="C37:G37"/>
    <mergeCell ref="K37:AA37"/>
    <mergeCell ref="C38:G38"/>
    <mergeCell ref="K38:AA38"/>
    <mergeCell ref="C44:G44"/>
    <mergeCell ref="K44:AA44"/>
    <mergeCell ref="C45:G45"/>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39:G39"/>
    <mergeCell ref="K39:AA39"/>
    <mergeCell ref="C40:G40"/>
    <mergeCell ref="K40:AA40"/>
    <mergeCell ref="C41:G41"/>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C7:H8"/>
    <mergeCell ref="I7:AA8"/>
    <mergeCell ref="C10:H11"/>
    <mergeCell ref="I10:Q11"/>
    <mergeCell ref="R10:U10"/>
    <mergeCell ref="V10:AA10"/>
    <mergeCell ref="R11:U11"/>
    <mergeCell ref="V11:AA11"/>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pageSetUpPr fitToPage="1"/>
  </sheetPr>
  <dimension ref="A1:AI106"/>
  <sheetViews>
    <sheetView topLeftCell="A3" zoomScale="80" zoomScaleNormal="80" zoomScaleSheetLayoutView="85" zoomScalePageLayoutView="70" workbookViewId="0">
      <selection activeCell="H39" sqref="H39:J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7" style="131" customWidth="1"/>
    <col min="10" max="10" width="15" style="131" customWidth="1"/>
    <col min="11" max="13" width="6.28515625" style="131" customWidth="1"/>
    <col min="14" max="21" width="7.42578125" style="131" customWidth="1"/>
    <col min="22" max="27" width="6.28515625" style="131" customWidth="1"/>
    <col min="28" max="28" width="2" style="131" customWidth="1"/>
    <col min="29" max="34" width="3.7109375" style="131"/>
    <col min="35" max="35" width="11.5703125" style="131" customWidth="1"/>
    <col min="36"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55</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56</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57</v>
      </c>
      <c r="S11" s="740"/>
      <c r="T11" s="740"/>
      <c r="U11" s="741"/>
      <c r="V11" s="715">
        <v>3</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314</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639</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58</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52.5" customHeight="1" thickBot="1" x14ac:dyDescent="0.25">
      <c r="B18" s="67"/>
      <c r="C18" s="675" t="s">
        <v>12</v>
      </c>
      <c r="D18" s="676"/>
      <c r="E18" s="676"/>
      <c r="F18" s="676"/>
      <c r="G18" s="676"/>
      <c r="H18" s="677"/>
      <c r="I18" s="678" t="s">
        <v>59</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638</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62</v>
      </c>
      <c r="N21" s="713"/>
      <c r="O21" s="713"/>
      <c r="P21" s="713"/>
      <c r="Q21" s="713"/>
      <c r="R21" s="713"/>
      <c r="S21" s="714"/>
      <c r="T21" s="715" t="s">
        <v>637</v>
      </c>
      <c r="U21" s="713"/>
      <c r="V21" s="713"/>
      <c r="W21" s="713"/>
      <c r="X21" s="713"/>
      <c r="Y21" s="713"/>
      <c r="Z21" s="713"/>
      <c r="AA21" s="714"/>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s="56" customFormat="1" ht="15.75" customHeight="1" thickBot="1" x14ac:dyDescent="0.25">
      <c r="B24" s="10"/>
      <c r="C24" s="1044" t="s">
        <v>636</v>
      </c>
      <c r="D24" s="1045"/>
      <c r="E24" s="1045"/>
      <c r="F24" s="1045"/>
      <c r="G24" s="1045"/>
      <c r="H24" s="1045"/>
      <c r="I24" s="1046"/>
      <c r="J24" s="1044" t="s">
        <v>635</v>
      </c>
      <c r="K24" s="1045"/>
      <c r="L24" s="1045"/>
      <c r="M24" s="1045"/>
      <c r="N24" s="1045"/>
      <c r="O24" s="1045"/>
      <c r="P24" s="1046"/>
      <c r="Q24" s="1185" t="s">
        <v>615</v>
      </c>
      <c r="R24" s="1039"/>
      <c r="S24" s="1039"/>
      <c r="T24" s="1039"/>
      <c r="U24" s="1039"/>
      <c r="V24" s="1039"/>
      <c r="W24" s="1039"/>
      <c r="X24" s="1039"/>
      <c r="Y24" s="1039"/>
      <c r="Z24" s="1039"/>
      <c r="AA24" s="1041"/>
      <c r="AB24" s="12"/>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60</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1146">
        <v>0.79</v>
      </c>
      <c r="J28" s="1186"/>
      <c r="K28" s="682" t="s">
        <v>24</v>
      </c>
      <c r="L28" s="683"/>
      <c r="M28" s="683"/>
      <c r="N28" s="684"/>
      <c r="O28" s="688" t="s">
        <v>25</v>
      </c>
      <c r="P28" s="689"/>
      <c r="Q28" s="689"/>
      <c r="R28" s="690"/>
      <c r="S28" s="165" t="s">
        <v>28</v>
      </c>
      <c r="T28" s="689" t="s">
        <v>26</v>
      </c>
      <c r="U28" s="689"/>
      <c r="V28" s="690"/>
      <c r="W28" s="34"/>
      <c r="X28" s="688" t="s">
        <v>27</v>
      </c>
      <c r="Y28" s="689"/>
      <c r="Z28" s="690"/>
      <c r="AA28" s="154"/>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654">
        <v>0</v>
      </c>
      <c r="L32" s="655"/>
      <c r="M32" s="655"/>
      <c r="N32" s="655"/>
      <c r="O32" s="655">
        <v>69</v>
      </c>
      <c r="P32" s="655"/>
      <c r="Q32" s="655"/>
      <c r="R32" s="655"/>
      <c r="S32" s="655">
        <v>70</v>
      </c>
      <c r="T32" s="655"/>
      <c r="U32" s="655">
        <v>82</v>
      </c>
      <c r="V32" s="655"/>
      <c r="W32" s="655"/>
      <c r="X32" s="655">
        <v>83</v>
      </c>
      <c r="Y32" s="655"/>
      <c r="Z32" s="655">
        <v>100</v>
      </c>
      <c r="AA32" s="657"/>
      <c r="AB32" s="66"/>
    </row>
    <row r="33" spans="2:35"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35"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35" s="68" customFormat="1" ht="32.25" customHeight="1" thickBot="1" x14ac:dyDescent="0.25">
      <c r="B35" s="69"/>
      <c r="C35" s="922" t="s">
        <v>30</v>
      </c>
      <c r="D35" s="923"/>
      <c r="E35" s="923"/>
      <c r="F35" s="923"/>
      <c r="G35" s="924"/>
      <c r="H35" s="164" t="s">
        <v>614</v>
      </c>
      <c r="I35" s="164" t="s">
        <v>613</v>
      </c>
      <c r="J35" s="132" t="s">
        <v>33</v>
      </c>
      <c r="K35" s="1155" t="s">
        <v>34</v>
      </c>
      <c r="L35" s="1156"/>
      <c r="M35" s="1156"/>
      <c r="N35" s="1156"/>
      <c r="O35" s="1156"/>
      <c r="P35" s="1156"/>
      <c r="Q35" s="1156"/>
      <c r="R35" s="1156"/>
      <c r="S35" s="1156"/>
      <c r="T35" s="1156"/>
      <c r="U35" s="1156"/>
      <c r="V35" s="1156"/>
      <c r="W35" s="1156"/>
      <c r="X35" s="1156"/>
      <c r="Y35" s="1156"/>
      <c r="Z35" s="1156"/>
      <c r="AA35" s="1157"/>
      <c r="AB35" s="66"/>
    </row>
    <row r="36" spans="2:35" s="68" customFormat="1" ht="387.75" customHeight="1" x14ac:dyDescent="0.2">
      <c r="B36" s="69"/>
      <c r="C36" s="1061" t="s">
        <v>630</v>
      </c>
      <c r="D36" s="1062"/>
      <c r="E36" s="1062"/>
      <c r="F36" s="1062"/>
      <c r="G36" s="1063"/>
      <c r="H36" s="39">
        <v>15</v>
      </c>
      <c r="I36" s="39">
        <v>20</v>
      </c>
      <c r="J36" s="36">
        <f>+H36/I36</f>
        <v>0.75</v>
      </c>
      <c r="K36" s="1190" t="s">
        <v>634</v>
      </c>
      <c r="L36" s="1191"/>
      <c r="M36" s="1191"/>
      <c r="N36" s="1191"/>
      <c r="O36" s="1191"/>
      <c r="P36" s="1191"/>
      <c r="Q36" s="1191"/>
      <c r="R36" s="1191"/>
      <c r="S36" s="1191"/>
      <c r="T36" s="1191"/>
      <c r="U36" s="1191"/>
      <c r="V36" s="1191"/>
      <c r="W36" s="1191"/>
      <c r="X36" s="1191"/>
      <c r="Y36" s="1191"/>
      <c r="Z36" s="1191"/>
      <c r="AA36" s="1192"/>
      <c r="AB36" s="66"/>
    </row>
    <row r="37" spans="2:35" s="68" customFormat="1" ht="407.25" customHeight="1" x14ac:dyDescent="0.2">
      <c r="B37" s="69"/>
      <c r="C37" s="1061" t="s">
        <v>627</v>
      </c>
      <c r="D37" s="1062"/>
      <c r="E37" s="1062"/>
      <c r="F37" s="1062"/>
      <c r="G37" s="1063"/>
      <c r="H37" s="38">
        <v>19</v>
      </c>
      <c r="I37" s="38">
        <v>22</v>
      </c>
      <c r="J37" s="163">
        <f>+H37/I37</f>
        <v>0.86363636363636365</v>
      </c>
      <c r="K37" s="1187" t="s">
        <v>633</v>
      </c>
      <c r="L37" s="1188"/>
      <c r="M37" s="1188"/>
      <c r="N37" s="1188"/>
      <c r="O37" s="1188"/>
      <c r="P37" s="1188"/>
      <c r="Q37" s="1188"/>
      <c r="R37" s="1188"/>
      <c r="S37" s="1188"/>
      <c r="T37" s="1188"/>
      <c r="U37" s="1188"/>
      <c r="V37" s="1188"/>
      <c r="W37" s="1188"/>
      <c r="X37" s="1188"/>
      <c r="Y37" s="1188"/>
      <c r="Z37" s="1188"/>
      <c r="AA37" s="1189"/>
      <c r="AB37" s="66"/>
    </row>
    <row r="38" spans="2:35" s="68" customFormat="1" ht="409.5" customHeight="1" x14ac:dyDescent="0.2">
      <c r="B38" s="69"/>
      <c r="C38" s="1061" t="s">
        <v>625</v>
      </c>
      <c r="D38" s="1062"/>
      <c r="E38" s="1062"/>
      <c r="F38" s="1062"/>
      <c r="G38" s="1063"/>
      <c r="H38" s="38">
        <v>15</v>
      </c>
      <c r="I38" s="38">
        <v>20</v>
      </c>
      <c r="J38" s="163">
        <f>+H38/I38</f>
        <v>0.75</v>
      </c>
      <c r="K38" s="1187" t="s">
        <v>632</v>
      </c>
      <c r="L38" s="1188"/>
      <c r="M38" s="1188"/>
      <c r="N38" s="1188"/>
      <c r="O38" s="1188"/>
      <c r="P38" s="1188"/>
      <c r="Q38" s="1188"/>
      <c r="R38" s="1188"/>
      <c r="S38" s="1188"/>
      <c r="T38" s="1188"/>
      <c r="U38" s="1188"/>
      <c r="V38" s="1188"/>
      <c r="W38" s="1188"/>
      <c r="X38" s="1188"/>
      <c r="Y38" s="1188"/>
      <c r="Z38" s="1188"/>
      <c r="AA38" s="1189"/>
      <c r="AB38" s="66"/>
    </row>
    <row r="39" spans="2:35" s="68" customFormat="1" ht="214.5" customHeight="1" thickBot="1" x14ac:dyDescent="0.25">
      <c r="B39" s="69"/>
      <c r="C39" s="1061" t="s">
        <v>622</v>
      </c>
      <c r="D39" s="1062"/>
      <c r="E39" s="1062"/>
      <c r="F39" s="1062"/>
      <c r="G39" s="1063"/>
      <c r="H39" s="38">
        <v>7</v>
      </c>
      <c r="I39" s="38">
        <v>7</v>
      </c>
      <c r="J39" s="36">
        <f>+H39/I39</f>
        <v>1</v>
      </c>
      <c r="K39" s="1187" t="s">
        <v>631</v>
      </c>
      <c r="L39" s="1188"/>
      <c r="M39" s="1188"/>
      <c r="N39" s="1188"/>
      <c r="O39" s="1188"/>
      <c r="P39" s="1188"/>
      <c r="Q39" s="1188"/>
      <c r="R39" s="1188"/>
      <c r="S39" s="1188"/>
      <c r="T39" s="1188"/>
      <c r="U39" s="1188"/>
      <c r="V39" s="1188"/>
      <c r="W39" s="1188"/>
      <c r="X39" s="1188"/>
      <c r="Y39" s="1188"/>
      <c r="Z39" s="1188"/>
      <c r="AA39" s="1189"/>
      <c r="AB39" s="66"/>
      <c r="AI39" s="68">
        <v>97.1</v>
      </c>
    </row>
    <row r="40" spans="2:35" s="68" customFormat="1" ht="15.75" customHeight="1" thickBot="1" x14ac:dyDescent="0.3">
      <c r="B40" s="69"/>
      <c r="C40" s="908" t="s">
        <v>35</v>
      </c>
      <c r="D40" s="909"/>
      <c r="E40" s="909"/>
      <c r="F40" s="909"/>
      <c r="G40" s="910"/>
      <c r="H40" s="37">
        <f>SUM(H36:H39)</f>
        <v>56</v>
      </c>
      <c r="I40" s="37">
        <f>SUM(I36:I39)</f>
        <v>69</v>
      </c>
      <c r="J40" s="162">
        <f>+H40/I40</f>
        <v>0.81159420289855078</v>
      </c>
      <c r="K40" s="911"/>
      <c r="L40" s="912"/>
      <c r="M40" s="912"/>
      <c r="N40" s="912"/>
      <c r="O40" s="912"/>
      <c r="P40" s="912"/>
      <c r="Q40" s="912"/>
      <c r="R40" s="912"/>
      <c r="S40" s="912"/>
      <c r="T40" s="912"/>
      <c r="U40" s="912"/>
      <c r="V40" s="912"/>
      <c r="W40" s="912"/>
      <c r="X40" s="912"/>
      <c r="Y40" s="912"/>
      <c r="Z40" s="912"/>
      <c r="AA40" s="913"/>
      <c r="AB40" s="66"/>
    </row>
    <row r="41" spans="2:35" s="68" customFormat="1" ht="5.25" customHeight="1" x14ac:dyDescent="0.2">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35" s="68" customFormat="1" ht="15" thickBot="1" x14ac:dyDescent="0.25">
      <c r="B42" s="69"/>
      <c r="C42" s="72"/>
      <c r="D42" s="72"/>
      <c r="E42" s="72"/>
      <c r="F42" s="72"/>
      <c r="G42" s="72"/>
      <c r="H42" s="145"/>
      <c r="I42" s="145"/>
      <c r="J42" s="35"/>
      <c r="K42" s="72"/>
      <c r="L42" s="72"/>
      <c r="M42" s="72"/>
      <c r="N42" s="72"/>
      <c r="O42" s="72"/>
      <c r="P42" s="72"/>
      <c r="Q42" s="72"/>
      <c r="R42" s="72"/>
      <c r="S42" s="72"/>
      <c r="T42" s="72"/>
      <c r="U42" s="72"/>
      <c r="V42" s="72"/>
      <c r="W42" s="72"/>
      <c r="X42" s="72"/>
      <c r="Y42" s="72"/>
      <c r="Z42" s="72"/>
      <c r="AA42" s="72"/>
      <c r="AB42" s="66"/>
    </row>
    <row r="43" spans="2:35" s="68" customForma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row>
    <row r="44" spans="2:35" ht="15"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row>
    <row r="45" spans="2:35" x14ac:dyDescent="0.2">
      <c r="B45" s="67"/>
      <c r="C45" s="1171" t="s">
        <v>608</v>
      </c>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row>
    <row r="46" spans="2:35"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35"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35"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ht="15"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row>
    <row r="58" spans="1:28"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row>
    <row r="59" spans="1:28" ht="15"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row>
    <row r="60" spans="1:28" ht="15.75" x14ac:dyDescent="0.2">
      <c r="B60" s="59"/>
      <c r="C60" s="1193" t="s">
        <v>30</v>
      </c>
      <c r="D60" s="1194"/>
      <c r="E60" s="1194"/>
      <c r="F60" s="1194"/>
      <c r="G60" s="1194"/>
      <c r="H60" s="1194" t="s">
        <v>37</v>
      </c>
      <c r="I60" s="1194"/>
      <c r="J60" s="1194" t="s">
        <v>38</v>
      </c>
      <c r="K60" s="1194"/>
      <c r="L60" s="1194"/>
      <c r="M60" s="1194"/>
      <c r="N60" s="1194" t="s">
        <v>39</v>
      </c>
      <c r="O60" s="1194"/>
      <c r="P60" s="1194"/>
      <c r="Q60" s="1194"/>
      <c r="R60" s="1194"/>
      <c r="S60" s="1194"/>
      <c r="T60" s="1194"/>
      <c r="U60" s="1194"/>
      <c r="V60" s="1199" t="s">
        <v>40</v>
      </c>
      <c r="W60" s="1199"/>
      <c r="X60" s="1199"/>
      <c r="Y60" s="1199"/>
      <c r="Z60" s="1199"/>
      <c r="AA60" s="1200"/>
      <c r="AB60" s="20"/>
    </row>
    <row r="61" spans="1:28" ht="15.75" x14ac:dyDescent="0.2">
      <c r="A61" s="60"/>
      <c r="B61" s="21"/>
      <c r="C61" s="1195"/>
      <c r="D61" s="1196"/>
      <c r="E61" s="1196"/>
      <c r="F61" s="1196"/>
      <c r="G61" s="1196"/>
      <c r="H61" s="1196"/>
      <c r="I61" s="1196"/>
      <c r="J61" s="1196"/>
      <c r="K61" s="1196"/>
      <c r="L61" s="1196"/>
      <c r="M61" s="1196"/>
      <c r="N61" s="1196"/>
      <c r="O61" s="1196"/>
      <c r="P61" s="1196"/>
      <c r="Q61" s="1196"/>
      <c r="R61" s="1196"/>
      <c r="S61" s="1196"/>
      <c r="T61" s="1196"/>
      <c r="U61" s="1196"/>
      <c r="V61" s="1201"/>
      <c r="W61" s="1201"/>
      <c r="X61" s="1201"/>
      <c r="Y61" s="1201"/>
      <c r="Z61" s="1201"/>
      <c r="AA61" s="1202"/>
      <c r="AB61" s="20"/>
    </row>
    <row r="62" spans="1:28" ht="16.5" thickBot="1" x14ac:dyDescent="0.25">
      <c r="A62" s="60"/>
      <c r="B62" s="21"/>
      <c r="C62" s="1197"/>
      <c r="D62" s="1198"/>
      <c r="E62" s="1198"/>
      <c r="F62" s="1198"/>
      <c r="G62" s="1198"/>
      <c r="H62" s="1198"/>
      <c r="I62" s="1198"/>
      <c r="J62" s="1198"/>
      <c r="K62" s="1198"/>
      <c r="L62" s="1198"/>
      <c r="M62" s="1198"/>
      <c r="N62" s="1198"/>
      <c r="O62" s="1198"/>
      <c r="P62" s="1198"/>
      <c r="Q62" s="1198"/>
      <c r="R62" s="1198"/>
      <c r="S62" s="1198"/>
      <c r="T62" s="1198"/>
      <c r="U62" s="1198"/>
      <c r="V62" s="1203"/>
      <c r="W62" s="1203"/>
      <c r="X62" s="1203"/>
      <c r="Y62" s="1203"/>
      <c r="Z62" s="1203"/>
      <c r="AA62" s="1204"/>
      <c r="AB62" s="20"/>
    </row>
    <row r="63" spans="1:28" s="159" customFormat="1" ht="300.75" customHeight="1" x14ac:dyDescent="0.25">
      <c r="B63" s="161"/>
      <c r="C63" s="1213" t="s">
        <v>630</v>
      </c>
      <c r="D63" s="1214"/>
      <c r="E63" s="1214"/>
      <c r="F63" s="1214"/>
      <c r="G63" s="1214"/>
      <c r="H63" s="1215">
        <v>0.88700000000000001</v>
      </c>
      <c r="I63" s="1214"/>
      <c r="J63" s="1215">
        <v>0.75</v>
      </c>
      <c r="K63" s="1215"/>
      <c r="L63" s="1215"/>
      <c r="M63" s="1215"/>
      <c r="N63" s="1206" t="s">
        <v>629</v>
      </c>
      <c r="O63" s="1206"/>
      <c r="P63" s="1206"/>
      <c r="Q63" s="1206"/>
      <c r="R63" s="1206"/>
      <c r="S63" s="1206"/>
      <c r="T63" s="1206"/>
      <c r="U63" s="1206"/>
      <c r="V63" s="1206" t="s">
        <v>628</v>
      </c>
      <c r="W63" s="1206"/>
      <c r="X63" s="1206"/>
      <c r="Y63" s="1206"/>
      <c r="Z63" s="1206"/>
      <c r="AA63" s="1207"/>
      <c r="AB63" s="160"/>
    </row>
    <row r="64" spans="1:28" s="159" customFormat="1" ht="409.5" customHeight="1" x14ac:dyDescent="0.25">
      <c r="B64" s="161"/>
      <c r="C64" s="1209" t="s">
        <v>627</v>
      </c>
      <c r="D64" s="1210"/>
      <c r="E64" s="1210"/>
      <c r="F64" s="1210"/>
      <c r="G64" s="1210"/>
      <c r="H64" s="1211">
        <v>0.625</v>
      </c>
      <c r="I64" s="1210"/>
      <c r="J64" s="1211">
        <f>+J37</f>
        <v>0.86363636363636365</v>
      </c>
      <c r="K64" s="1210"/>
      <c r="L64" s="1210"/>
      <c r="M64" s="1210"/>
      <c r="N64" s="1205" t="s">
        <v>626</v>
      </c>
      <c r="O64" s="1205"/>
      <c r="P64" s="1205"/>
      <c r="Q64" s="1205"/>
      <c r="R64" s="1205"/>
      <c r="S64" s="1205"/>
      <c r="T64" s="1205"/>
      <c r="U64" s="1205"/>
      <c r="V64" s="1205" t="s">
        <v>623</v>
      </c>
      <c r="W64" s="1205"/>
      <c r="X64" s="1205"/>
      <c r="Y64" s="1205"/>
      <c r="Z64" s="1205"/>
      <c r="AA64" s="1208"/>
      <c r="AB64" s="160"/>
    </row>
    <row r="65" spans="2:28" s="159" customFormat="1" ht="243.75" customHeight="1" x14ac:dyDescent="0.25">
      <c r="B65" s="161"/>
      <c r="C65" s="1209" t="s">
        <v>625</v>
      </c>
      <c r="D65" s="1210"/>
      <c r="E65" s="1210"/>
      <c r="F65" s="1210"/>
      <c r="G65" s="1210"/>
      <c r="H65" s="1211">
        <v>0.81299999999999994</v>
      </c>
      <c r="I65" s="1210"/>
      <c r="J65" s="1212">
        <f>+J38</f>
        <v>0.75</v>
      </c>
      <c r="K65" s="1210"/>
      <c r="L65" s="1210"/>
      <c r="M65" s="1210"/>
      <c r="N65" s="1205" t="s">
        <v>624</v>
      </c>
      <c r="O65" s="1205"/>
      <c r="P65" s="1205"/>
      <c r="Q65" s="1205"/>
      <c r="R65" s="1205"/>
      <c r="S65" s="1205"/>
      <c r="T65" s="1205"/>
      <c r="U65" s="1205"/>
      <c r="V65" s="1205" t="s">
        <v>623</v>
      </c>
      <c r="W65" s="1205"/>
      <c r="X65" s="1205"/>
      <c r="Y65" s="1205"/>
      <c r="Z65" s="1205"/>
      <c r="AA65" s="1208"/>
      <c r="AB65" s="160"/>
    </row>
    <row r="66" spans="2:28" s="159" customFormat="1" ht="48.75" customHeight="1" thickBot="1" x14ac:dyDescent="0.3">
      <c r="B66" s="161"/>
      <c r="C66" s="728" t="s">
        <v>622</v>
      </c>
      <c r="D66" s="729"/>
      <c r="E66" s="729"/>
      <c r="F66" s="729"/>
      <c r="G66" s="729"/>
      <c r="H66" s="1218">
        <v>0.875</v>
      </c>
      <c r="I66" s="729"/>
      <c r="J66" s="1219">
        <f>+J39</f>
        <v>1</v>
      </c>
      <c r="K66" s="729"/>
      <c r="L66" s="729"/>
      <c r="M66" s="729"/>
      <c r="N66" s="1216" t="s">
        <v>621</v>
      </c>
      <c r="O66" s="1216"/>
      <c r="P66" s="1216"/>
      <c r="Q66" s="1216"/>
      <c r="R66" s="1216"/>
      <c r="S66" s="1216"/>
      <c r="T66" s="1216"/>
      <c r="U66" s="1216"/>
      <c r="V66" s="1216" t="s">
        <v>620</v>
      </c>
      <c r="W66" s="1216"/>
      <c r="X66" s="1216"/>
      <c r="Y66" s="1216"/>
      <c r="Z66" s="1216"/>
      <c r="AA66" s="1217"/>
      <c r="AB66" s="160"/>
    </row>
    <row r="67" spans="2:28" x14ac:dyDescent="0.2">
      <c r="B67" s="129"/>
      <c r="C67" s="143"/>
      <c r="D67" s="143"/>
      <c r="E67" s="143"/>
      <c r="F67" s="143"/>
      <c r="G67" s="143"/>
      <c r="H67" s="143"/>
      <c r="I67" s="143"/>
      <c r="J67" s="143"/>
      <c r="K67" s="143"/>
      <c r="L67" s="143"/>
      <c r="M67" s="143"/>
      <c r="N67" s="143"/>
      <c r="O67" s="143"/>
      <c r="P67" s="143"/>
      <c r="Q67" s="143"/>
      <c r="R67" s="143"/>
      <c r="S67" s="143"/>
      <c r="T67" s="143"/>
      <c r="U67" s="143"/>
      <c r="V67" s="143"/>
      <c r="W67" s="143"/>
      <c r="X67" s="143"/>
      <c r="Y67" s="143"/>
      <c r="Z67" s="143"/>
      <c r="AA67" s="143"/>
      <c r="AB67" s="130"/>
    </row>
    <row r="106" ht="6" customHeight="1" x14ac:dyDescent="0.2"/>
  </sheetData>
  <mergeCells count="97">
    <mergeCell ref="N66:U66"/>
    <mergeCell ref="V66:AA66"/>
    <mergeCell ref="C66:G66"/>
    <mergeCell ref="H66:I66"/>
    <mergeCell ref="J66:M66"/>
    <mergeCell ref="C65:G65"/>
    <mergeCell ref="H65:I65"/>
    <mergeCell ref="J65:M65"/>
    <mergeCell ref="C63:G63"/>
    <mergeCell ref="H63:I63"/>
    <mergeCell ref="J63:M63"/>
    <mergeCell ref="C64:G64"/>
    <mergeCell ref="H64:I64"/>
    <mergeCell ref="J64:M64"/>
    <mergeCell ref="N64:U64"/>
    <mergeCell ref="N65:U65"/>
    <mergeCell ref="V63:AA63"/>
    <mergeCell ref="V64:AA64"/>
    <mergeCell ref="V65:AA65"/>
    <mergeCell ref="N63:U63"/>
    <mergeCell ref="C40:G40"/>
    <mergeCell ref="K40:AA40"/>
    <mergeCell ref="C43:AA44"/>
    <mergeCell ref="C45:AA57"/>
    <mergeCell ref="C60:G62"/>
    <mergeCell ref="H60:I62"/>
    <mergeCell ref="J60:M62"/>
    <mergeCell ref="V60:AA62"/>
    <mergeCell ref="N60:U62"/>
    <mergeCell ref="C34:AA34"/>
    <mergeCell ref="C35:G35"/>
    <mergeCell ref="K35:AA35"/>
    <mergeCell ref="X31:Y31"/>
    <mergeCell ref="Z31:AA31"/>
    <mergeCell ref="C30:J32"/>
    <mergeCell ref="U32:W32"/>
    <mergeCell ref="X32:Y32"/>
    <mergeCell ref="Z32:AA32"/>
    <mergeCell ref="C39:G39"/>
    <mergeCell ref="K39:AA39"/>
    <mergeCell ref="C36:G36"/>
    <mergeCell ref="K36:AA36"/>
    <mergeCell ref="C37:G37"/>
    <mergeCell ref="K37:AA37"/>
    <mergeCell ref="C38:G38"/>
    <mergeCell ref="K38:AA38"/>
    <mergeCell ref="X28:Z28"/>
    <mergeCell ref="K31:N31"/>
    <mergeCell ref="O31:R31"/>
    <mergeCell ref="S31:T31"/>
    <mergeCell ref="U31:W31"/>
    <mergeCell ref="T28:V28"/>
    <mergeCell ref="O28:R28"/>
    <mergeCell ref="K28:N28"/>
    <mergeCell ref="X30:AA30"/>
    <mergeCell ref="C28:H28"/>
    <mergeCell ref="I28:J28"/>
    <mergeCell ref="K32:N32"/>
    <mergeCell ref="O32:R32"/>
    <mergeCell ref="S32:T32"/>
    <mergeCell ref="K30:R30"/>
    <mergeCell ref="S30:W30"/>
    <mergeCell ref="C24:I24"/>
    <mergeCell ref="J24:P24"/>
    <mergeCell ref="Q24:AA24"/>
    <mergeCell ref="C26:H26"/>
    <mergeCell ref="I26:AA26"/>
    <mergeCell ref="C23:I23"/>
    <mergeCell ref="J23:P23"/>
    <mergeCell ref="Q23:AA23"/>
    <mergeCell ref="T13:AA13"/>
    <mergeCell ref="T14:AA14"/>
    <mergeCell ref="T21:AA21"/>
    <mergeCell ref="C16:H16"/>
    <mergeCell ref="I16:AA16"/>
    <mergeCell ref="C18:H18"/>
    <mergeCell ref="I18:AA18"/>
    <mergeCell ref="C20:H21"/>
    <mergeCell ref="I20:L21"/>
    <mergeCell ref="M20:S20"/>
    <mergeCell ref="T20:AA20"/>
    <mergeCell ref="M21:S21"/>
    <mergeCell ref="C13:H14"/>
    <mergeCell ref="I13:S14"/>
    <mergeCell ref="C10:H11"/>
    <mergeCell ref="B2:G4"/>
    <mergeCell ref="H2:AB2"/>
    <mergeCell ref="H3:O3"/>
    <mergeCell ref="P3:AB3"/>
    <mergeCell ref="H4:AB4"/>
    <mergeCell ref="C7:H8"/>
    <mergeCell ref="I7:AA8"/>
    <mergeCell ref="V10:AA10"/>
    <mergeCell ref="V11:AA11"/>
    <mergeCell ref="R10:U10"/>
    <mergeCell ref="I10:Q11"/>
    <mergeCell ref="R11:U11"/>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pageSetUpPr fitToPage="1"/>
  </sheetPr>
  <dimension ref="A1:AB106"/>
  <sheetViews>
    <sheetView topLeftCell="A6" zoomScaleNormal="100" zoomScaleSheetLayoutView="100" zoomScalePageLayoutView="70" workbookViewId="0">
      <selection activeCell="H39" sqref="H39:J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55</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97</v>
      </c>
      <c r="J10" s="732"/>
      <c r="K10" s="732"/>
      <c r="L10" s="732"/>
      <c r="M10" s="732"/>
      <c r="N10" s="732"/>
      <c r="O10" s="732"/>
      <c r="P10" s="732"/>
      <c r="Q10" s="732"/>
      <c r="R10" s="1262" t="s">
        <v>4</v>
      </c>
      <c r="S10" s="1263"/>
      <c r="T10" s="1263"/>
      <c r="U10" s="1263"/>
      <c r="V10" s="676" t="s">
        <v>5</v>
      </c>
      <c r="W10" s="676"/>
      <c r="X10" s="676"/>
      <c r="Y10" s="676"/>
      <c r="Z10" s="676"/>
      <c r="AA10" s="677"/>
      <c r="AB10" s="77"/>
    </row>
    <row r="11" spans="1:28" ht="28.5" customHeight="1" thickBot="1" x14ac:dyDescent="0.25">
      <c r="B11" s="78"/>
      <c r="C11" s="719"/>
      <c r="D11" s="720"/>
      <c r="E11" s="720"/>
      <c r="F11" s="720"/>
      <c r="G11" s="720"/>
      <c r="H11" s="721"/>
      <c r="I11" s="734"/>
      <c r="J11" s="735"/>
      <c r="K11" s="735"/>
      <c r="L11" s="735"/>
      <c r="M11" s="735"/>
      <c r="N11" s="735"/>
      <c r="O11" s="735"/>
      <c r="P11" s="735"/>
      <c r="Q11" s="735"/>
      <c r="R11" s="1264" t="s">
        <v>96</v>
      </c>
      <c r="S11" s="1265"/>
      <c r="T11" s="1265"/>
      <c r="U11" s="1265"/>
      <c r="V11" s="1260">
        <v>2</v>
      </c>
      <c r="W11" s="1260"/>
      <c r="X11" s="1260"/>
      <c r="Y11" s="1260"/>
      <c r="Z11" s="1260"/>
      <c r="AA11" s="1261"/>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619</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61</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94</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52.5" customHeight="1" thickBot="1" x14ac:dyDescent="0.25">
      <c r="B18" s="67"/>
      <c r="C18" s="675" t="s">
        <v>12</v>
      </c>
      <c r="D18" s="676"/>
      <c r="E18" s="676"/>
      <c r="F18" s="676"/>
      <c r="G18" s="676"/>
      <c r="H18" s="677"/>
      <c r="I18" s="678" t="s">
        <v>93</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618</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617</v>
      </c>
      <c r="N21" s="713"/>
      <c r="O21" s="713"/>
      <c r="P21" s="713"/>
      <c r="Q21" s="713"/>
      <c r="R21" s="713"/>
      <c r="S21" s="714"/>
      <c r="T21" s="715" t="s">
        <v>69</v>
      </c>
      <c r="U21" s="713"/>
      <c r="V21" s="713"/>
      <c r="W21" s="713"/>
      <c r="X21" s="713"/>
      <c r="Y21" s="713"/>
      <c r="Z21" s="713"/>
      <c r="AA21" s="714"/>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s="156" customFormat="1" ht="42.75" customHeight="1" thickBot="1" x14ac:dyDescent="0.25">
      <c r="B24" s="158"/>
      <c r="C24" s="1257" t="s">
        <v>616</v>
      </c>
      <c r="D24" s="1258"/>
      <c r="E24" s="1258"/>
      <c r="F24" s="1258"/>
      <c r="G24" s="1258"/>
      <c r="H24" s="1258"/>
      <c r="I24" s="1259"/>
      <c r="J24" s="1044" t="s">
        <v>55</v>
      </c>
      <c r="K24" s="1045"/>
      <c r="L24" s="1045"/>
      <c r="M24" s="1045"/>
      <c r="N24" s="1045"/>
      <c r="O24" s="1045"/>
      <c r="P24" s="1046"/>
      <c r="Q24" s="1047" t="s">
        <v>615</v>
      </c>
      <c r="R24" s="1048"/>
      <c r="S24" s="1048"/>
      <c r="T24" s="1048"/>
      <c r="U24" s="1048"/>
      <c r="V24" s="1048"/>
      <c r="W24" s="1048"/>
      <c r="X24" s="1048"/>
      <c r="Y24" s="1048"/>
      <c r="Z24" s="1048"/>
      <c r="AA24" s="1049"/>
      <c r="AB24" s="157"/>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92</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681">
        <v>1</v>
      </c>
      <c r="J28" s="678"/>
      <c r="K28" s="682" t="s">
        <v>24</v>
      </c>
      <c r="L28" s="683"/>
      <c r="M28" s="683"/>
      <c r="N28" s="684"/>
      <c r="O28" s="688" t="s">
        <v>25</v>
      </c>
      <c r="P28" s="689"/>
      <c r="Q28" s="689"/>
      <c r="R28" s="690"/>
      <c r="S28" s="155" t="s">
        <v>28</v>
      </c>
      <c r="T28" s="689" t="s">
        <v>26</v>
      </c>
      <c r="U28" s="689"/>
      <c r="V28" s="690"/>
      <c r="W28" s="34"/>
      <c r="X28" s="688" t="s">
        <v>27</v>
      </c>
      <c r="Y28" s="689"/>
      <c r="Z28" s="690"/>
      <c r="AA28" s="154"/>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654">
        <v>0</v>
      </c>
      <c r="L32" s="655"/>
      <c r="M32" s="655"/>
      <c r="N32" s="655"/>
      <c r="O32" s="655">
        <v>69</v>
      </c>
      <c r="P32" s="655"/>
      <c r="Q32" s="655"/>
      <c r="R32" s="655"/>
      <c r="S32" s="655">
        <v>70</v>
      </c>
      <c r="T32" s="655"/>
      <c r="U32" s="655">
        <v>79</v>
      </c>
      <c r="V32" s="655"/>
      <c r="W32" s="655"/>
      <c r="X32" s="655">
        <v>80</v>
      </c>
      <c r="Y32" s="655"/>
      <c r="Z32" s="655">
        <v>100</v>
      </c>
      <c r="AA32" s="657"/>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1250" t="s">
        <v>29</v>
      </c>
      <c r="D34" s="1251"/>
      <c r="E34" s="1251"/>
      <c r="F34" s="1251"/>
      <c r="G34" s="1251"/>
      <c r="H34" s="1251"/>
      <c r="I34" s="1251"/>
      <c r="J34" s="1251"/>
      <c r="K34" s="1251"/>
      <c r="L34" s="1251"/>
      <c r="M34" s="1251"/>
      <c r="N34" s="1251"/>
      <c r="O34" s="1251"/>
      <c r="P34" s="1251"/>
      <c r="Q34" s="1251"/>
      <c r="R34" s="1251"/>
      <c r="S34" s="1251"/>
      <c r="T34" s="1251"/>
      <c r="U34" s="1251"/>
      <c r="V34" s="1251"/>
      <c r="W34" s="1251"/>
      <c r="X34" s="1251"/>
      <c r="Y34" s="1251"/>
      <c r="Z34" s="1251"/>
      <c r="AA34" s="1252"/>
      <c r="AB34" s="66"/>
    </row>
    <row r="35" spans="2:28" s="68" customFormat="1" ht="42" customHeight="1" thickBot="1" x14ac:dyDescent="0.25">
      <c r="B35" s="69"/>
      <c r="C35" s="1253" t="s">
        <v>30</v>
      </c>
      <c r="D35" s="1254"/>
      <c r="E35" s="1254"/>
      <c r="F35" s="1254"/>
      <c r="G35" s="1254"/>
      <c r="H35" s="153" t="s">
        <v>614</v>
      </c>
      <c r="I35" s="153" t="s">
        <v>613</v>
      </c>
      <c r="J35" s="152" t="s">
        <v>33</v>
      </c>
      <c r="K35" s="1255" t="s">
        <v>34</v>
      </c>
      <c r="L35" s="1255"/>
      <c r="M35" s="1255"/>
      <c r="N35" s="1255"/>
      <c r="O35" s="1255"/>
      <c r="P35" s="1255"/>
      <c r="Q35" s="1255"/>
      <c r="R35" s="1255"/>
      <c r="S35" s="1255"/>
      <c r="T35" s="1255"/>
      <c r="U35" s="1255"/>
      <c r="V35" s="1255"/>
      <c r="W35" s="1255"/>
      <c r="X35" s="1255"/>
      <c r="Y35" s="1255"/>
      <c r="Z35" s="1255"/>
      <c r="AA35" s="1256"/>
      <c r="AB35" s="66"/>
    </row>
    <row r="36" spans="2:28" s="68" customFormat="1" ht="80.25" customHeight="1" x14ac:dyDescent="0.2">
      <c r="B36" s="69"/>
      <c r="C36" s="1244" t="s">
        <v>607</v>
      </c>
      <c r="D36" s="1245"/>
      <c r="E36" s="1245"/>
      <c r="F36" s="1245"/>
      <c r="G36" s="1245"/>
      <c r="H36" s="151">
        <v>3</v>
      </c>
      <c r="I36" s="151">
        <v>3</v>
      </c>
      <c r="J36" s="150">
        <f>+H36/I36</f>
        <v>1</v>
      </c>
      <c r="K36" s="1246" t="s">
        <v>612</v>
      </c>
      <c r="L36" s="1246"/>
      <c r="M36" s="1246"/>
      <c r="N36" s="1246"/>
      <c r="O36" s="1246"/>
      <c r="P36" s="1246"/>
      <c r="Q36" s="1246"/>
      <c r="R36" s="1246"/>
      <c r="S36" s="1246"/>
      <c r="T36" s="1246"/>
      <c r="U36" s="1246"/>
      <c r="V36" s="1246"/>
      <c r="W36" s="1246"/>
      <c r="X36" s="1246"/>
      <c r="Y36" s="1246"/>
      <c r="Z36" s="1246"/>
      <c r="AA36" s="1247"/>
      <c r="AB36" s="66"/>
    </row>
    <row r="37" spans="2:28" s="68" customFormat="1" ht="116.25" customHeight="1" x14ac:dyDescent="0.2">
      <c r="B37" s="69"/>
      <c r="C37" s="1220" t="s">
        <v>606</v>
      </c>
      <c r="D37" s="1221"/>
      <c r="E37" s="1221"/>
      <c r="F37" s="1221"/>
      <c r="G37" s="1221"/>
      <c r="H37" s="149">
        <v>3</v>
      </c>
      <c r="I37" s="149">
        <v>3</v>
      </c>
      <c r="J37" s="148">
        <f>+H37/I37</f>
        <v>1</v>
      </c>
      <c r="K37" s="1248" t="s">
        <v>611</v>
      </c>
      <c r="L37" s="1248"/>
      <c r="M37" s="1248"/>
      <c r="N37" s="1248"/>
      <c r="O37" s="1248"/>
      <c r="P37" s="1248"/>
      <c r="Q37" s="1248"/>
      <c r="R37" s="1248"/>
      <c r="S37" s="1248"/>
      <c r="T37" s="1248"/>
      <c r="U37" s="1248"/>
      <c r="V37" s="1248"/>
      <c r="W37" s="1248"/>
      <c r="X37" s="1248"/>
      <c r="Y37" s="1248"/>
      <c r="Z37" s="1248"/>
      <c r="AA37" s="1249"/>
      <c r="AB37" s="66"/>
    </row>
    <row r="38" spans="2:28" s="68" customFormat="1" ht="237.75" customHeight="1" x14ac:dyDescent="0.2">
      <c r="B38" s="69"/>
      <c r="C38" s="1220" t="s">
        <v>603</v>
      </c>
      <c r="D38" s="1221"/>
      <c r="E38" s="1221"/>
      <c r="F38" s="1221"/>
      <c r="G38" s="1221"/>
      <c r="H38" s="149">
        <v>11</v>
      </c>
      <c r="I38" s="149">
        <v>13</v>
      </c>
      <c r="J38" s="148">
        <f>+H38/I38</f>
        <v>0.84615384615384615</v>
      </c>
      <c r="K38" s="1248" t="s">
        <v>610</v>
      </c>
      <c r="L38" s="1248"/>
      <c r="M38" s="1248"/>
      <c r="N38" s="1248"/>
      <c r="O38" s="1248"/>
      <c r="P38" s="1248"/>
      <c r="Q38" s="1248"/>
      <c r="R38" s="1248"/>
      <c r="S38" s="1248"/>
      <c r="T38" s="1248"/>
      <c r="U38" s="1248"/>
      <c r="V38" s="1248"/>
      <c r="W38" s="1248"/>
      <c r="X38" s="1248"/>
      <c r="Y38" s="1248"/>
      <c r="Z38" s="1248"/>
      <c r="AA38" s="1249"/>
      <c r="AB38" s="66"/>
    </row>
    <row r="39" spans="2:28" s="68" customFormat="1" ht="278.25" customHeight="1" x14ac:dyDescent="0.2">
      <c r="B39" s="69"/>
      <c r="C39" s="1220" t="s">
        <v>600</v>
      </c>
      <c r="D39" s="1221"/>
      <c r="E39" s="1221"/>
      <c r="F39" s="1221"/>
      <c r="G39" s="1221"/>
      <c r="H39" s="149">
        <v>10</v>
      </c>
      <c r="I39" s="149">
        <v>10</v>
      </c>
      <c r="J39" s="148">
        <f>+H39/I39</f>
        <v>1</v>
      </c>
      <c r="K39" s="1188" t="s">
        <v>609</v>
      </c>
      <c r="L39" s="1188"/>
      <c r="M39" s="1188"/>
      <c r="N39" s="1188"/>
      <c r="O39" s="1188"/>
      <c r="P39" s="1188"/>
      <c r="Q39" s="1188"/>
      <c r="R39" s="1188"/>
      <c r="S39" s="1188"/>
      <c r="T39" s="1188"/>
      <c r="U39" s="1188"/>
      <c r="V39" s="1188"/>
      <c r="W39" s="1188"/>
      <c r="X39" s="1188"/>
      <c r="Y39" s="1188"/>
      <c r="Z39" s="1188"/>
      <c r="AA39" s="1189"/>
      <c r="AB39" s="66"/>
    </row>
    <row r="40" spans="2:28" s="68" customFormat="1" ht="15.75" customHeight="1" thickBot="1" x14ac:dyDescent="0.3">
      <c r="B40" s="69"/>
      <c r="C40" s="1233" t="s">
        <v>35</v>
      </c>
      <c r="D40" s="1234"/>
      <c r="E40" s="1234"/>
      <c r="F40" s="1234"/>
      <c r="G40" s="1234"/>
      <c r="H40" s="147">
        <f>SUM(H36:H39)</f>
        <v>27</v>
      </c>
      <c r="I40" s="147">
        <f>SUM(I36:I39)</f>
        <v>29</v>
      </c>
      <c r="J40" s="146">
        <f>+H40/I40</f>
        <v>0.93103448275862066</v>
      </c>
      <c r="K40" s="1235"/>
      <c r="L40" s="1235"/>
      <c r="M40" s="1235"/>
      <c r="N40" s="1235"/>
      <c r="O40" s="1235"/>
      <c r="P40" s="1235"/>
      <c r="Q40" s="1235"/>
      <c r="R40" s="1235"/>
      <c r="S40" s="1235"/>
      <c r="T40" s="1235"/>
      <c r="U40" s="1235"/>
      <c r="V40" s="1235"/>
      <c r="W40" s="1235"/>
      <c r="X40" s="1235"/>
      <c r="Y40" s="1235"/>
      <c r="Z40" s="1235"/>
      <c r="AA40" s="1236"/>
      <c r="AB40" s="66"/>
    </row>
    <row r="41" spans="2:28" s="68" customFormat="1" ht="5.25" customHeight="1" x14ac:dyDescent="0.2">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28" s="68" customFormat="1" ht="15" thickBot="1" x14ac:dyDescent="0.25">
      <c r="B42" s="69"/>
      <c r="C42" s="72"/>
      <c r="D42" s="72"/>
      <c r="E42" s="72"/>
      <c r="F42" s="72"/>
      <c r="G42" s="72"/>
      <c r="H42" s="145"/>
      <c r="I42" s="145"/>
      <c r="J42" s="35"/>
      <c r="K42" s="72"/>
      <c r="L42" s="72"/>
      <c r="M42" s="72"/>
      <c r="N42" s="72"/>
      <c r="O42" s="72"/>
      <c r="P42" s="72"/>
      <c r="Q42" s="72"/>
      <c r="R42" s="72"/>
      <c r="S42" s="72"/>
      <c r="T42" s="72"/>
      <c r="U42" s="72"/>
      <c r="V42" s="72"/>
      <c r="W42" s="72"/>
      <c r="X42" s="72"/>
      <c r="Y42" s="72"/>
      <c r="Z42" s="72"/>
      <c r="AA42" s="72"/>
      <c r="AB42" s="66"/>
    </row>
    <row r="43" spans="2:28" s="68" customForma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row>
    <row r="44" spans="2:28" ht="15"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row>
    <row r="45" spans="2:28" x14ac:dyDescent="0.2">
      <c r="B45" s="67"/>
      <c r="C45" s="1171" t="s">
        <v>608</v>
      </c>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row>
    <row r="46" spans="2:28"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ht="15"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row>
    <row r="58" spans="1:28"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row>
    <row r="59" spans="1:28" ht="15"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row>
    <row r="60" spans="1:28" ht="15.75" x14ac:dyDescent="0.2">
      <c r="B60" s="59"/>
      <c r="C60" s="1193" t="s">
        <v>30</v>
      </c>
      <c r="D60" s="1194"/>
      <c r="E60" s="1194"/>
      <c r="F60" s="1194"/>
      <c r="G60" s="1194"/>
      <c r="H60" s="1194" t="s">
        <v>37</v>
      </c>
      <c r="I60" s="1194"/>
      <c r="J60" s="1194" t="s">
        <v>38</v>
      </c>
      <c r="K60" s="1194"/>
      <c r="L60" s="1194"/>
      <c r="M60" s="1194"/>
      <c r="N60" s="1194" t="s">
        <v>39</v>
      </c>
      <c r="O60" s="1194"/>
      <c r="P60" s="1194"/>
      <c r="Q60" s="1194"/>
      <c r="R60" s="1194"/>
      <c r="S60" s="1194"/>
      <c r="T60" s="1194"/>
      <c r="U60" s="1194"/>
      <c r="V60" s="1199" t="s">
        <v>40</v>
      </c>
      <c r="W60" s="1199"/>
      <c r="X60" s="1199"/>
      <c r="Y60" s="1199"/>
      <c r="Z60" s="1199"/>
      <c r="AA60" s="1200"/>
      <c r="AB60" s="20"/>
    </row>
    <row r="61" spans="1:28" ht="15.75" x14ac:dyDescent="0.2">
      <c r="A61" s="60"/>
      <c r="B61" s="21"/>
      <c r="C61" s="1195"/>
      <c r="D61" s="1196"/>
      <c r="E61" s="1196"/>
      <c r="F61" s="1196"/>
      <c r="G61" s="1196"/>
      <c r="H61" s="1196"/>
      <c r="I61" s="1196"/>
      <c r="J61" s="1196"/>
      <c r="K61" s="1196"/>
      <c r="L61" s="1196"/>
      <c r="M61" s="1196"/>
      <c r="N61" s="1196"/>
      <c r="O61" s="1196"/>
      <c r="P61" s="1196"/>
      <c r="Q61" s="1196"/>
      <c r="R61" s="1196"/>
      <c r="S61" s="1196"/>
      <c r="T61" s="1196"/>
      <c r="U61" s="1196"/>
      <c r="V61" s="1201"/>
      <c r="W61" s="1201"/>
      <c r="X61" s="1201"/>
      <c r="Y61" s="1201"/>
      <c r="Z61" s="1201"/>
      <c r="AA61" s="1202"/>
      <c r="AB61" s="20"/>
    </row>
    <row r="62" spans="1:28" ht="16.5" thickBot="1" x14ac:dyDescent="0.25">
      <c r="A62" s="60"/>
      <c r="B62" s="21"/>
      <c r="C62" s="1197"/>
      <c r="D62" s="1198"/>
      <c r="E62" s="1198"/>
      <c r="F62" s="1198"/>
      <c r="G62" s="1198"/>
      <c r="H62" s="1198"/>
      <c r="I62" s="1198"/>
      <c r="J62" s="1198"/>
      <c r="K62" s="1198"/>
      <c r="L62" s="1198"/>
      <c r="M62" s="1198"/>
      <c r="N62" s="1198"/>
      <c r="O62" s="1198"/>
      <c r="P62" s="1198"/>
      <c r="Q62" s="1198"/>
      <c r="R62" s="1198"/>
      <c r="S62" s="1198"/>
      <c r="T62" s="1198"/>
      <c r="U62" s="1198"/>
      <c r="V62" s="1203"/>
      <c r="W62" s="1203"/>
      <c r="X62" s="1203"/>
      <c r="Y62" s="1203"/>
      <c r="Z62" s="1203"/>
      <c r="AA62" s="1204"/>
      <c r="AB62" s="20"/>
    </row>
    <row r="63" spans="1:28" ht="57" customHeight="1" x14ac:dyDescent="0.2">
      <c r="B63" s="59"/>
      <c r="C63" s="1230" t="s">
        <v>607</v>
      </c>
      <c r="D63" s="1231"/>
      <c r="E63" s="1231"/>
      <c r="F63" s="1231"/>
      <c r="G63" s="1231"/>
      <c r="H63" s="1232">
        <v>1</v>
      </c>
      <c r="I63" s="1232"/>
      <c r="J63" s="1232">
        <f>+J36</f>
        <v>1</v>
      </c>
      <c r="K63" s="1232"/>
      <c r="L63" s="1232"/>
      <c r="M63" s="1232"/>
      <c r="N63" s="1237" t="s">
        <v>605</v>
      </c>
      <c r="O63" s="1237"/>
      <c r="P63" s="1237"/>
      <c r="Q63" s="1237"/>
      <c r="R63" s="1237"/>
      <c r="S63" s="1237"/>
      <c r="T63" s="1237"/>
      <c r="U63" s="1237"/>
      <c r="V63" s="1237" t="s">
        <v>604</v>
      </c>
      <c r="W63" s="1237"/>
      <c r="X63" s="1237"/>
      <c r="Y63" s="1237"/>
      <c r="Z63" s="1237"/>
      <c r="AA63" s="1241"/>
      <c r="AB63" s="58"/>
    </row>
    <row r="64" spans="1:28" ht="57" customHeight="1" x14ac:dyDescent="0.2">
      <c r="B64" s="59"/>
      <c r="C64" s="1220" t="s">
        <v>606</v>
      </c>
      <c r="D64" s="1221"/>
      <c r="E64" s="1221"/>
      <c r="F64" s="1221"/>
      <c r="G64" s="1221"/>
      <c r="H64" s="1222">
        <f>+H63</f>
        <v>1</v>
      </c>
      <c r="I64" s="1222"/>
      <c r="J64" s="1222">
        <f>+J37</f>
        <v>1</v>
      </c>
      <c r="K64" s="1222"/>
      <c r="L64" s="1222"/>
      <c r="M64" s="1222"/>
      <c r="N64" s="1238" t="s">
        <v>605</v>
      </c>
      <c r="O64" s="1238"/>
      <c r="P64" s="1238"/>
      <c r="Q64" s="1238"/>
      <c r="R64" s="1238"/>
      <c r="S64" s="1238"/>
      <c r="T64" s="1238"/>
      <c r="U64" s="1238"/>
      <c r="V64" s="1238" t="s">
        <v>604</v>
      </c>
      <c r="W64" s="1238"/>
      <c r="X64" s="1238"/>
      <c r="Y64" s="1238"/>
      <c r="Z64" s="1238"/>
      <c r="AA64" s="1242"/>
      <c r="AB64" s="58"/>
    </row>
    <row r="65" spans="2:28" ht="121.5" customHeight="1" x14ac:dyDescent="0.2">
      <c r="B65" s="59"/>
      <c r="C65" s="1220" t="s">
        <v>603</v>
      </c>
      <c r="D65" s="1221"/>
      <c r="E65" s="1221"/>
      <c r="F65" s="1221"/>
      <c r="G65" s="1221"/>
      <c r="H65" s="1222">
        <f>+H64</f>
        <v>1</v>
      </c>
      <c r="I65" s="1222"/>
      <c r="J65" s="1222">
        <f>+J38</f>
        <v>0.84615384615384615</v>
      </c>
      <c r="K65" s="1222"/>
      <c r="L65" s="1222"/>
      <c r="M65" s="1222"/>
      <c r="N65" s="1239" t="s">
        <v>602</v>
      </c>
      <c r="O65" s="1240"/>
      <c r="P65" s="1240"/>
      <c r="Q65" s="1240"/>
      <c r="R65" s="1240"/>
      <c r="S65" s="1240"/>
      <c r="T65" s="1240"/>
      <c r="U65" s="1240"/>
      <c r="V65" s="1239" t="s">
        <v>601</v>
      </c>
      <c r="W65" s="1240"/>
      <c r="X65" s="1240"/>
      <c r="Y65" s="1240"/>
      <c r="Z65" s="1240"/>
      <c r="AA65" s="1243"/>
      <c r="AB65" s="58"/>
    </row>
    <row r="66" spans="2:28" ht="57" customHeight="1" thickBot="1" x14ac:dyDescent="0.25">
      <c r="B66" s="59"/>
      <c r="C66" s="1227" t="s">
        <v>600</v>
      </c>
      <c r="D66" s="1228"/>
      <c r="E66" s="1228"/>
      <c r="F66" s="1228"/>
      <c r="G66" s="1228"/>
      <c r="H66" s="1229">
        <f>+H65</f>
        <v>1</v>
      </c>
      <c r="I66" s="1229"/>
      <c r="J66" s="1229">
        <v>1</v>
      </c>
      <c r="K66" s="1229"/>
      <c r="L66" s="1229"/>
      <c r="M66" s="1229"/>
      <c r="N66" s="1223" t="s">
        <v>599</v>
      </c>
      <c r="O66" s="1224"/>
      <c r="P66" s="1224"/>
      <c r="Q66" s="1224"/>
      <c r="R66" s="1224"/>
      <c r="S66" s="1224"/>
      <c r="T66" s="1224"/>
      <c r="U66" s="1224"/>
      <c r="V66" s="1225" t="s">
        <v>598</v>
      </c>
      <c r="W66" s="1225"/>
      <c r="X66" s="1225"/>
      <c r="Y66" s="1225"/>
      <c r="Z66" s="1225"/>
      <c r="AA66" s="1226"/>
      <c r="AB66" s="58"/>
    </row>
    <row r="67" spans="2:28" x14ac:dyDescent="0.2">
      <c r="B67" s="129"/>
      <c r="C67" s="143"/>
      <c r="D67" s="143"/>
      <c r="E67" s="143"/>
      <c r="F67" s="143"/>
      <c r="G67" s="143"/>
      <c r="H67" s="143"/>
      <c r="I67" s="143"/>
      <c r="J67" s="143"/>
      <c r="K67" s="143"/>
      <c r="L67" s="143"/>
      <c r="M67" s="143"/>
      <c r="N67" s="143"/>
      <c r="O67" s="143"/>
      <c r="P67" s="143"/>
      <c r="Q67" s="143"/>
      <c r="R67" s="143"/>
      <c r="S67" s="143"/>
      <c r="T67" s="143"/>
      <c r="U67" s="143"/>
      <c r="V67" s="143"/>
      <c r="W67" s="143"/>
      <c r="X67" s="143"/>
      <c r="Y67" s="143"/>
      <c r="Z67" s="143"/>
      <c r="AA67" s="143"/>
      <c r="AB67" s="130"/>
    </row>
    <row r="106" ht="6" customHeight="1" x14ac:dyDescent="0.2"/>
  </sheetData>
  <mergeCells count="97">
    <mergeCell ref="C16:H16"/>
    <mergeCell ref="I16:AA16"/>
    <mergeCell ref="C18:H18"/>
    <mergeCell ref="I18:AA18"/>
    <mergeCell ref="C20:H21"/>
    <mergeCell ref="I20:L21"/>
    <mergeCell ref="M20:S20"/>
    <mergeCell ref="T20:AA20"/>
    <mergeCell ref="T21:AA21"/>
    <mergeCell ref="M21:S21"/>
    <mergeCell ref="B2:G4"/>
    <mergeCell ref="H2:AB2"/>
    <mergeCell ref="H3:O3"/>
    <mergeCell ref="P3:AB3"/>
    <mergeCell ref="H4:AB4"/>
    <mergeCell ref="C13:H14"/>
    <mergeCell ref="I13:S14"/>
    <mergeCell ref="T13:AA13"/>
    <mergeCell ref="T14:AA14"/>
    <mergeCell ref="C7:H8"/>
    <mergeCell ref="I7:AA8"/>
    <mergeCell ref="V10:AA10"/>
    <mergeCell ref="V11:AA11"/>
    <mergeCell ref="R10:U10"/>
    <mergeCell ref="I10:Q11"/>
    <mergeCell ref="R11:U11"/>
    <mergeCell ref="C10:H11"/>
    <mergeCell ref="C26:H26"/>
    <mergeCell ref="I26:AA26"/>
    <mergeCell ref="C28:H28"/>
    <mergeCell ref="I28:J28"/>
    <mergeCell ref="S30:W30"/>
    <mergeCell ref="X30:AA30"/>
    <mergeCell ref="K28:N28"/>
    <mergeCell ref="X28:Z28"/>
    <mergeCell ref="T28:V28"/>
    <mergeCell ref="O28:R28"/>
    <mergeCell ref="K30:R30"/>
    <mergeCell ref="C23:I23"/>
    <mergeCell ref="J23:P23"/>
    <mergeCell ref="Q23:AA23"/>
    <mergeCell ref="C24:I24"/>
    <mergeCell ref="J24:P24"/>
    <mergeCell ref="Q24:AA24"/>
    <mergeCell ref="C34:AA34"/>
    <mergeCell ref="C35:G35"/>
    <mergeCell ref="K35:AA35"/>
    <mergeCell ref="X31:Y31"/>
    <mergeCell ref="Z31:AA31"/>
    <mergeCell ref="C30:J32"/>
    <mergeCell ref="K31:N31"/>
    <mergeCell ref="O31:R31"/>
    <mergeCell ref="K32:N32"/>
    <mergeCell ref="O32:R32"/>
    <mergeCell ref="S32:T32"/>
    <mergeCell ref="U32:W32"/>
    <mergeCell ref="X32:Y32"/>
    <mergeCell ref="S31:T31"/>
    <mergeCell ref="U31:W31"/>
    <mergeCell ref="Z32:AA32"/>
    <mergeCell ref="C39:G39"/>
    <mergeCell ref="K39:AA39"/>
    <mergeCell ref="C36:G36"/>
    <mergeCell ref="K36:AA36"/>
    <mergeCell ref="C37:G37"/>
    <mergeCell ref="K37:AA37"/>
    <mergeCell ref="C38:G38"/>
    <mergeCell ref="K38:AA38"/>
    <mergeCell ref="N63:U63"/>
    <mergeCell ref="N64:U64"/>
    <mergeCell ref="N65:U65"/>
    <mergeCell ref="V63:AA63"/>
    <mergeCell ref="V64:AA64"/>
    <mergeCell ref="V65:AA65"/>
    <mergeCell ref="C40:G40"/>
    <mergeCell ref="K40:AA40"/>
    <mergeCell ref="C43:AA44"/>
    <mergeCell ref="C45:AA57"/>
    <mergeCell ref="C60:G62"/>
    <mergeCell ref="H60:I62"/>
    <mergeCell ref="J60:M62"/>
    <mergeCell ref="V60:AA62"/>
    <mergeCell ref="N60:U62"/>
    <mergeCell ref="C63:G63"/>
    <mergeCell ref="H63:I63"/>
    <mergeCell ref="J63:M63"/>
    <mergeCell ref="C64:G64"/>
    <mergeCell ref="H64:I64"/>
    <mergeCell ref="J64:M64"/>
    <mergeCell ref="C65:G65"/>
    <mergeCell ref="H65:I65"/>
    <mergeCell ref="J65:M65"/>
    <mergeCell ref="N66:U66"/>
    <mergeCell ref="V66:AA66"/>
    <mergeCell ref="C66:G66"/>
    <mergeCell ref="H66:I66"/>
    <mergeCell ref="J66:M66"/>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pageSetUpPr fitToPage="1"/>
  </sheetPr>
  <dimension ref="A1:AP114"/>
  <sheetViews>
    <sheetView view="pageBreakPreview" topLeftCell="A2" zoomScaleNormal="100" zoomScaleSheetLayoutView="100" zoomScalePageLayoutView="70" workbookViewId="0">
      <selection activeCell="H39" sqref="H39:J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9.5703125" style="131" customWidth="1"/>
    <col min="9" max="9" width="18.1406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32" width="3.7109375" style="131"/>
    <col min="33" max="33" width="68.140625" style="131" customWidth="1"/>
    <col min="34" max="38" width="12.28515625" style="131" hidden="1" customWidth="1"/>
    <col min="39" max="39" width="13.140625" style="131" customWidth="1"/>
    <col min="40" max="40" width="30.7109375" style="131" customWidth="1"/>
    <col min="41" max="41" width="24.5703125" style="131" customWidth="1"/>
    <col min="42" max="42" width="16.85546875" style="131" customWidth="1"/>
    <col min="43"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226</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225</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224</v>
      </c>
      <c r="S11" s="740"/>
      <c r="T11" s="740"/>
      <c r="U11" s="741"/>
      <c r="V11" s="715" t="s">
        <v>313</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713</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10</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712</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87" customHeight="1" thickBot="1" x14ac:dyDescent="0.25">
      <c r="B18" s="67"/>
      <c r="C18" s="675" t="s">
        <v>336</v>
      </c>
      <c r="D18" s="676"/>
      <c r="E18" s="676"/>
      <c r="F18" s="676"/>
      <c r="G18" s="676"/>
      <c r="H18" s="677"/>
      <c r="I18" s="678" t="s">
        <v>711</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657</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1266" t="s">
        <v>310</v>
      </c>
      <c r="N21" s="1267"/>
      <c r="O21" s="1267"/>
      <c r="P21" s="1267"/>
      <c r="Q21" s="1267"/>
      <c r="R21" s="1267"/>
      <c r="S21" s="1268"/>
      <c r="T21" s="1266" t="s">
        <v>17</v>
      </c>
      <c r="U21" s="1267"/>
      <c r="V21" s="1267"/>
      <c r="W21" s="1267"/>
      <c r="X21" s="1267"/>
      <c r="Y21" s="1267"/>
      <c r="Z21" s="1268"/>
      <c r="AA21" s="175"/>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15.75" customHeight="1" thickBot="1" x14ac:dyDescent="0.25">
      <c r="B24" s="67"/>
      <c r="C24" s="694" t="s">
        <v>667</v>
      </c>
      <c r="D24" s="695"/>
      <c r="E24" s="695"/>
      <c r="F24" s="695"/>
      <c r="G24" s="695"/>
      <c r="H24" s="695"/>
      <c r="I24" s="696"/>
      <c r="J24" s="694" t="s">
        <v>656</v>
      </c>
      <c r="K24" s="695"/>
      <c r="L24" s="695"/>
      <c r="M24" s="695"/>
      <c r="N24" s="695"/>
      <c r="O24" s="695"/>
      <c r="P24" s="696"/>
      <c r="Q24" s="1269" t="s">
        <v>655</v>
      </c>
      <c r="R24" s="655"/>
      <c r="S24" s="655"/>
      <c r="T24" s="655"/>
      <c r="U24" s="655"/>
      <c r="V24" s="655"/>
      <c r="W24" s="655"/>
      <c r="X24" s="655"/>
      <c r="Y24" s="655"/>
      <c r="Z24" s="655"/>
      <c r="AA24" s="657"/>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710</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654</v>
      </c>
      <c r="D28" s="676"/>
      <c r="E28" s="676"/>
      <c r="F28" s="676"/>
      <c r="G28" s="676"/>
      <c r="H28" s="677"/>
      <c r="I28" s="681">
        <v>1</v>
      </c>
      <c r="J28" s="678"/>
      <c r="K28" s="682" t="s">
        <v>24</v>
      </c>
      <c r="L28" s="683"/>
      <c r="M28" s="683"/>
      <c r="N28" s="684"/>
      <c r="O28" s="685" t="s">
        <v>25</v>
      </c>
      <c r="P28" s="686"/>
      <c r="Q28" s="686"/>
      <c r="R28" s="687"/>
      <c r="S28" s="88" t="s">
        <v>28</v>
      </c>
      <c r="T28" s="686" t="s">
        <v>26</v>
      </c>
      <c r="U28" s="686"/>
      <c r="V28" s="687"/>
      <c r="W28" s="34"/>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777">
        <v>0</v>
      </c>
      <c r="L32" s="655"/>
      <c r="M32" s="655"/>
      <c r="N32" s="655"/>
      <c r="O32" s="656">
        <v>0.89</v>
      </c>
      <c r="P32" s="655"/>
      <c r="Q32" s="655"/>
      <c r="R32" s="655"/>
      <c r="S32" s="656">
        <v>0.9</v>
      </c>
      <c r="T32" s="655"/>
      <c r="U32" s="656">
        <v>0.99</v>
      </c>
      <c r="V32" s="655"/>
      <c r="W32" s="655"/>
      <c r="X32" s="656">
        <v>1</v>
      </c>
      <c r="Y32" s="655"/>
      <c r="Z32" s="656">
        <v>1.1000000000000001</v>
      </c>
      <c r="AA32" s="657"/>
      <c r="AB32" s="66"/>
    </row>
    <row r="33" spans="2:42"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42"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42" s="68" customFormat="1" ht="69" customHeight="1" thickBot="1" x14ac:dyDescent="0.25">
      <c r="B35" s="69"/>
      <c r="C35" s="922" t="s">
        <v>30</v>
      </c>
      <c r="D35" s="923"/>
      <c r="E35" s="923"/>
      <c r="F35" s="923"/>
      <c r="G35" s="924"/>
      <c r="H35" s="141" t="s">
        <v>309</v>
      </c>
      <c r="I35" s="141" t="s">
        <v>709</v>
      </c>
      <c r="J35" s="141" t="s">
        <v>33</v>
      </c>
      <c r="K35" s="1155" t="s">
        <v>34</v>
      </c>
      <c r="L35" s="1156"/>
      <c r="M35" s="1156"/>
      <c r="N35" s="1156"/>
      <c r="O35" s="1156"/>
      <c r="P35" s="1156"/>
      <c r="Q35" s="1156"/>
      <c r="R35" s="1156"/>
      <c r="S35" s="1156"/>
      <c r="T35" s="1156"/>
      <c r="U35" s="1156"/>
      <c r="V35" s="1156"/>
      <c r="W35" s="1156"/>
      <c r="X35" s="1156"/>
      <c r="Y35" s="1156"/>
      <c r="Z35" s="1156"/>
      <c r="AA35" s="1157"/>
      <c r="AB35" s="66"/>
    </row>
    <row r="36" spans="2:42" s="68" customFormat="1" ht="302.25" customHeight="1" thickBot="1" x14ac:dyDescent="0.25">
      <c r="B36" s="69"/>
      <c r="C36" s="1061" t="s">
        <v>653</v>
      </c>
      <c r="D36" s="1062"/>
      <c r="E36" s="1062"/>
      <c r="F36" s="1062"/>
      <c r="G36" s="1063"/>
      <c r="H36" s="169">
        <v>75.5</v>
      </c>
      <c r="I36" s="169">
        <v>75</v>
      </c>
      <c r="J36" s="36">
        <f>+H36/I36</f>
        <v>1.0066666666666666</v>
      </c>
      <c r="K36" s="1270" t="s">
        <v>708</v>
      </c>
      <c r="L36" s="1271"/>
      <c r="M36" s="1271"/>
      <c r="N36" s="1271"/>
      <c r="O36" s="1271"/>
      <c r="P36" s="1271"/>
      <c r="Q36" s="1271"/>
      <c r="R36" s="1271"/>
      <c r="S36" s="1271"/>
      <c r="T36" s="1271"/>
      <c r="U36" s="1271"/>
      <c r="V36" s="1271"/>
      <c r="W36" s="1271"/>
      <c r="X36" s="1271"/>
      <c r="Y36" s="1271"/>
      <c r="Z36" s="1271"/>
      <c r="AA36" s="1272"/>
      <c r="AB36" s="66"/>
    </row>
    <row r="37" spans="2:42" s="68" customFormat="1" ht="237.75" customHeight="1" thickBot="1" x14ac:dyDescent="0.25">
      <c r="B37" s="69"/>
      <c r="C37" s="1061" t="s">
        <v>652</v>
      </c>
      <c r="D37" s="1062"/>
      <c r="E37" s="1062"/>
      <c r="F37" s="1062"/>
      <c r="G37" s="1063"/>
      <c r="H37" s="168">
        <v>40.619999999999997</v>
      </c>
      <c r="I37" s="168">
        <v>75</v>
      </c>
      <c r="J37" s="36">
        <f>+H37/I37</f>
        <v>0.54159999999999997</v>
      </c>
      <c r="K37" s="1270" t="s">
        <v>707</v>
      </c>
      <c r="L37" s="1271"/>
      <c r="M37" s="1271"/>
      <c r="N37" s="1271"/>
      <c r="O37" s="1271"/>
      <c r="P37" s="1271"/>
      <c r="Q37" s="1271"/>
      <c r="R37" s="1271"/>
      <c r="S37" s="1271"/>
      <c r="T37" s="1271"/>
      <c r="U37" s="1271"/>
      <c r="V37" s="1271"/>
      <c r="W37" s="1271"/>
      <c r="X37" s="1271"/>
      <c r="Y37" s="1271"/>
      <c r="Z37" s="1271"/>
      <c r="AA37" s="1272"/>
      <c r="AB37" s="66"/>
    </row>
    <row r="38" spans="2:42" s="68" customFormat="1" ht="182.25" customHeight="1" thickBot="1" x14ac:dyDescent="0.25">
      <c r="B38" s="69"/>
      <c r="C38" s="1061" t="s">
        <v>651</v>
      </c>
      <c r="D38" s="1062"/>
      <c r="E38" s="1062"/>
      <c r="F38" s="1062"/>
      <c r="G38" s="1063"/>
      <c r="H38" s="168">
        <v>157.99</v>
      </c>
      <c r="I38" s="168">
        <v>100</v>
      </c>
      <c r="J38" s="36">
        <f>+H38/I38</f>
        <v>1.5799000000000001</v>
      </c>
      <c r="K38" s="1270" t="s">
        <v>706</v>
      </c>
      <c r="L38" s="1271"/>
      <c r="M38" s="1271"/>
      <c r="N38" s="1271"/>
      <c r="O38" s="1271"/>
      <c r="P38" s="1271"/>
      <c r="Q38" s="1271"/>
      <c r="R38" s="1271"/>
      <c r="S38" s="1271"/>
      <c r="T38" s="1271"/>
      <c r="U38" s="1271"/>
      <c r="V38" s="1271"/>
      <c r="W38" s="1271"/>
      <c r="X38" s="1271"/>
      <c r="Y38" s="1271"/>
      <c r="Z38" s="1271"/>
      <c r="AA38" s="1272"/>
      <c r="AB38" s="66"/>
    </row>
    <row r="39" spans="2:42" s="68" customFormat="1" ht="185.25" customHeight="1" thickBot="1" x14ac:dyDescent="0.25">
      <c r="B39" s="69"/>
      <c r="C39" s="1061" t="s">
        <v>650</v>
      </c>
      <c r="D39" s="1062"/>
      <c r="E39" s="1062"/>
      <c r="F39" s="1062"/>
      <c r="G39" s="1063"/>
      <c r="H39" s="168">
        <v>23.65</v>
      </c>
      <c r="I39" s="168">
        <v>43.93</v>
      </c>
      <c r="J39" s="36">
        <f>+H39/I39</f>
        <v>0.53835647621215565</v>
      </c>
      <c r="K39" s="1270" t="s">
        <v>705</v>
      </c>
      <c r="L39" s="1271"/>
      <c r="M39" s="1271"/>
      <c r="N39" s="1271"/>
      <c r="O39" s="1271"/>
      <c r="P39" s="1271"/>
      <c r="Q39" s="1271"/>
      <c r="R39" s="1271"/>
      <c r="S39" s="1271"/>
      <c r="T39" s="1271"/>
      <c r="U39" s="1271"/>
      <c r="V39" s="1271"/>
      <c r="W39" s="1271"/>
      <c r="X39" s="1271"/>
      <c r="Y39" s="1271"/>
      <c r="Z39" s="1271"/>
      <c r="AA39" s="1272"/>
      <c r="AB39" s="66"/>
    </row>
    <row r="40" spans="2:42" s="68" customFormat="1" ht="15.75" customHeight="1" thickBot="1" x14ac:dyDescent="0.3">
      <c r="B40" s="69"/>
      <c r="C40" s="908" t="s">
        <v>35</v>
      </c>
      <c r="D40" s="909"/>
      <c r="E40" s="909"/>
      <c r="F40" s="909"/>
      <c r="G40" s="910"/>
      <c r="H40" s="167">
        <f>+H36+H37+H38+H39</f>
        <v>297.76</v>
      </c>
      <c r="I40" s="185">
        <f>+I36+I37+I38+I39</f>
        <v>293.93</v>
      </c>
      <c r="J40" s="166">
        <f>+H40/I40</f>
        <v>1.0130303133399108</v>
      </c>
      <c r="K40" s="911"/>
      <c r="L40" s="912"/>
      <c r="M40" s="912"/>
      <c r="N40" s="912"/>
      <c r="O40" s="912"/>
      <c r="P40" s="912"/>
      <c r="Q40" s="912"/>
      <c r="R40" s="912"/>
      <c r="S40" s="912"/>
      <c r="T40" s="912"/>
      <c r="U40" s="912"/>
      <c r="V40" s="912"/>
      <c r="W40" s="912"/>
      <c r="X40" s="912"/>
      <c r="Y40" s="912"/>
      <c r="Z40" s="912"/>
      <c r="AA40" s="913"/>
      <c r="AB40" s="66"/>
    </row>
    <row r="41" spans="2:42" s="68" customFormat="1" ht="5.25" customHeight="1" x14ac:dyDescent="0.2">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42" s="68" customFormat="1" ht="15" thickBot="1" x14ac:dyDescent="0.25">
      <c r="B42" s="69"/>
      <c r="C42" s="72"/>
      <c r="D42" s="72"/>
      <c r="E42" s="72"/>
      <c r="F42" s="72"/>
      <c r="G42" s="72"/>
      <c r="H42" s="145"/>
      <c r="I42" s="145"/>
      <c r="J42" s="35"/>
      <c r="K42" s="72"/>
      <c r="L42" s="72"/>
      <c r="M42" s="72"/>
      <c r="N42" s="72"/>
      <c r="O42" s="72"/>
      <c r="P42" s="72"/>
      <c r="Q42" s="72"/>
      <c r="R42" s="72"/>
      <c r="S42" s="72"/>
      <c r="T42" s="72"/>
      <c r="U42" s="72"/>
      <c r="V42" s="72"/>
      <c r="W42" s="72"/>
      <c r="X42" s="72"/>
      <c r="Y42" s="72"/>
      <c r="Z42" s="72"/>
      <c r="AA42" s="72"/>
      <c r="AB42" s="66"/>
    </row>
    <row r="43" spans="2:42" s="68" customForma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row>
    <row r="44" spans="2:42" ht="15"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row>
    <row r="45" spans="2:42" x14ac:dyDescent="0.2">
      <c r="B45" s="67"/>
      <c r="C45" s="1171" t="s">
        <v>608</v>
      </c>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row>
    <row r="46" spans="2:42"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42"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42"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c r="AM48" s="56" t="s">
        <v>649</v>
      </c>
      <c r="AN48" s="56" t="s">
        <v>648</v>
      </c>
      <c r="AO48" s="56" t="s">
        <v>647</v>
      </c>
      <c r="AP48" s="56" t="s">
        <v>646</v>
      </c>
    </row>
    <row r="49" spans="1:42"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c r="AM49" s="56" t="s">
        <v>645</v>
      </c>
      <c r="AN49" s="56">
        <v>75.5</v>
      </c>
      <c r="AO49" s="56">
        <v>75.5</v>
      </c>
      <c r="AP49" s="56">
        <v>75</v>
      </c>
    </row>
    <row r="50" spans="1:42"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c r="AM50" s="56" t="s">
        <v>644</v>
      </c>
      <c r="AN50" s="56">
        <v>40.619999999999997</v>
      </c>
      <c r="AO50" s="56">
        <f>+AN50+AO49</f>
        <v>116.12</v>
      </c>
      <c r="AP50" s="56">
        <v>75</v>
      </c>
    </row>
    <row r="51" spans="1:42"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c r="AM51" s="56" t="s">
        <v>643</v>
      </c>
      <c r="AN51" s="56">
        <v>157.99</v>
      </c>
      <c r="AO51" s="56">
        <f>+AN51+AO50</f>
        <v>274.11</v>
      </c>
      <c r="AP51" s="56">
        <v>100</v>
      </c>
    </row>
    <row r="52" spans="1:42"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c r="AM52" s="56" t="s">
        <v>642</v>
      </c>
      <c r="AN52" s="56">
        <v>23.65</v>
      </c>
      <c r="AO52" s="56">
        <f>+AO51+AN52</f>
        <v>297.76</v>
      </c>
      <c r="AP52" s="56">
        <v>43.93</v>
      </c>
    </row>
    <row r="53" spans="1:42"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c r="AM53" s="56" t="s">
        <v>35</v>
      </c>
      <c r="AN53" s="56">
        <f>+AN49+AN50+AN51+AN52</f>
        <v>297.76</v>
      </c>
      <c r="AO53" s="56">
        <f>+AO52</f>
        <v>297.76</v>
      </c>
      <c r="AP53" s="56">
        <f>SUM(AP49:AP52)</f>
        <v>293.93</v>
      </c>
    </row>
    <row r="54" spans="1:42"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42"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42"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42" ht="15"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row>
    <row r="58" spans="1:42"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row>
    <row r="59" spans="1:42" ht="15"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row>
    <row r="60" spans="1:42" ht="15.75" x14ac:dyDescent="0.2">
      <c r="B60" s="59"/>
      <c r="C60" s="1072" t="s">
        <v>30</v>
      </c>
      <c r="D60" s="1073"/>
      <c r="E60" s="1073"/>
      <c r="F60" s="1073"/>
      <c r="G60" s="1074"/>
      <c r="H60" s="1072" t="s">
        <v>37</v>
      </c>
      <c r="I60" s="1074"/>
      <c r="J60" s="1072" t="s">
        <v>38</v>
      </c>
      <c r="K60" s="1073"/>
      <c r="L60" s="1073"/>
      <c r="M60" s="1074"/>
      <c r="N60" s="1072" t="s">
        <v>39</v>
      </c>
      <c r="O60" s="1073"/>
      <c r="P60" s="1073"/>
      <c r="Q60" s="1073"/>
      <c r="R60" s="1073"/>
      <c r="S60" s="1073"/>
      <c r="T60" s="1073"/>
      <c r="U60" s="1074"/>
      <c r="V60" s="1165" t="s">
        <v>40</v>
      </c>
      <c r="W60" s="1165"/>
      <c r="X60" s="1165"/>
      <c r="Y60" s="1165"/>
      <c r="Z60" s="1165"/>
      <c r="AA60" s="1166"/>
      <c r="AB60" s="20"/>
    </row>
    <row r="61" spans="1:42" ht="15.75" x14ac:dyDescent="0.2">
      <c r="A61" s="60"/>
      <c r="B61" s="21"/>
      <c r="C61" s="1075"/>
      <c r="D61" s="1164"/>
      <c r="E61" s="1164"/>
      <c r="F61" s="1164"/>
      <c r="G61" s="1077"/>
      <c r="H61" s="1075"/>
      <c r="I61" s="1077"/>
      <c r="J61" s="1075"/>
      <c r="K61" s="1164"/>
      <c r="L61" s="1164"/>
      <c r="M61" s="1077"/>
      <c r="N61" s="1075"/>
      <c r="O61" s="1164"/>
      <c r="P61" s="1164"/>
      <c r="Q61" s="1164"/>
      <c r="R61" s="1164"/>
      <c r="S61" s="1164"/>
      <c r="T61" s="1164"/>
      <c r="U61" s="1077"/>
      <c r="V61" s="1167"/>
      <c r="W61" s="1167"/>
      <c r="X61" s="1167"/>
      <c r="Y61" s="1167"/>
      <c r="Z61" s="1167"/>
      <c r="AA61" s="1168"/>
      <c r="AB61" s="20"/>
    </row>
    <row r="62" spans="1:42" ht="22.9" customHeight="1" x14ac:dyDescent="0.2">
      <c r="A62" s="60"/>
      <c r="B62" s="21"/>
      <c r="C62" s="1075"/>
      <c r="D62" s="1164"/>
      <c r="E62" s="1164"/>
      <c r="F62" s="1164"/>
      <c r="G62" s="1077"/>
      <c r="H62" s="1075"/>
      <c r="I62" s="1077"/>
      <c r="J62" s="1075"/>
      <c r="K62" s="1164"/>
      <c r="L62" s="1164"/>
      <c r="M62" s="1077"/>
      <c r="N62" s="1075"/>
      <c r="O62" s="1164"/>
      <c r="P62" s="1164"/>
      <c r="Q62" s="1164"/>
      <c r="R62" s="1164"/>
      <c r="S62" s="1164"/>
      <c r="T62" s="1164"/>
      <c r="U62" s="1077"/>
      <c r="V62" s="1167"/>
      <c r="W62" s="1167"/>
      <c r="X62" s="1167"/>
      <c r="Y62" s="1167"/>
      <c r="Z62" s="1167"/>
      <c r="AA62" s="1168"/>
      <c r="AB62" s="20"/>
    </row>
    <row r="63" spans="1:42" ht="62.25" customHeight="1" x14ac:dyDescent="0.2">
      <c r="B63" s="59"/>
      <c r="C63" s="1273" t="s">
        <v>689</v>
      </c>
      <c r="D63" s="1273"/>
      <c r="E63" s="1273"/>
      <c r="F63" s="1273"/>
      <c r="G63" s="1273"/>
      <c r="H63" s="1273">
        <v>91.23</v>
      </c>
      <c r="I63" s="1273"/>
      <c r="J63" s="1273">
        <v>75.5</v>
      </c>
      <c r="K63" s="1273"/>
      <c r="L63" s="1273"/>
      <c r="M63" s="1273"/>
      <c r="N63" s="1221" t="s">
        <v>704</v>
      </c>
      <c r="O63" s="1221"/>
      <c r="P63" s="1221"/>
      <c r="Q63" s="1221"/>
      <c r="R63" s="1221"/>
      <c r="S63" s="1221"/>
      <c r="T63" s="1221"/>
      <c r="U63" s="1221"/>
      <c r="V63" s="1221" t="s">
        <v>701</v>
      </c>
      <c r="W63" s="1221"/>
      <c r="X63" s="1221"/>
      <c r="Y63" s="1221"/>
      <c r="Z63" s="1221"/>
      <c r="AA63" s="1221"/>
      <c r="AB63" s="58"/>
    </row>
    <row r="64" spans="1:42" ht="64.5" customHeight="1" x14ac:dyDescent="0.2">
      <c r="B64" s="59"/>
      <c r="C64" s="1273" t="s">
        <v>687</v>
      </c>
      <c r="D64" s="1273"/>
      <c r="E64" s="1273"/>
      <c r="F64" s="1273"/>
      <c r="G64" s="1273"/>
      <c r="H64" s="1273">
        <v>59.41</v>
      </c>
      <c r="I64" s="1273"/>
      <c r="J64" s="1273">
        <v>40.619999999999997</v>
      </c>
      <c r="K64" s="1273"/>
      <c r="L64" s="1273"/>
      <c r="M64" s="1273"/>
      <c r="N64" s="1221" t="s">
        <v>704</v>
      </c>
      <c r="O64" s="1221"/>
      <c r="P64" s="1221"/>
      <c r="Q64" s="1221"/>
      <c r="R64" s="1221"/>
      <c r="S64" s="1221"/>
      <c r="T64" s="1221"/>
      <c r="U64" s="1221"/>
      <c r="V64" s="1273" t="s">
        <v>701</v>
      </c>
      <c r="W64" s="1273"/>
      <c r="X64" s="1273"/>
      <c r="Y64" s="1273"/>
      <c r="Z64" s="1273"/>
      <c r="AA64" s="1273"/>
      <c r="AB64" s="58"/>
    </row>
    <row r="65" spans="2:28" ht="70.5" customHeight="1" x14ac:dyDescent="0.2">
      <c r="B65" s="59"/>
      <c r="C65" s="1273" t="s">
        <v>686</v>
      </c>
      <c r="D65" s="1273"/>
      <c r="E65" s="1273"/>
      <c r="F65" s="1273"/>
      <c r="G65" s="1273"/>
      <c r="H65" s="1273">
        <v>20.39</v>
      </c>
      <c r="I65" s="1273"/>
      <c r="J65" s="1273">
        <v>157.99</v>
      </c>
      <c r="K65" s="1273"/>
      <c r="L65" s="1273"/>
      <c r="M65" s="1273"/>
      <c r="N65" s="1221" t="s">
        <v>703</v>
      </c>
      <c r="O65" s="1221"/>
      <c r="P65" s="1221"/>
      <c r="Q65" s="1221"/>
      <c r="R65" s="1221"/>
      <c r="S65" s="1221"/>
      <c r="T65" s="1221"/>
      <c r="U65" s="1221"/>
      <c r="V65" s="1273" t="s">
        <v>701</v>
      </c>
      <c r="W65" s="1273"/>
      <c r="X65" s="1273"/>
      <c r="Y65" s="1273"/>
      <c r="Z65" s="1273"/>
      <c r="AA65" s="1273"/>
      <c r="AB65" s="58"/>
    </row>
    <row r="66" spans="2:28" ht="78" customHeight="1" x14ac:dyDescent="0.2">
      <c r="B66" s="59"/>
      <c r="C66" s="1273" t="s">
        <v>684</v>
      </c>
      <c r="D66" s="1273"/>
      <c r="E66" s="1273"/>
      <c r="F66" s="1273"/>
      <c r="G66" s="1273"/>
      <c r="H66" s="1273">
        <v>2</v>
      </c>
      <c r="I66" s="1273"/>
      <c r="J66" s="1273">
        <v>23.65</v>
      </c>
      <c r="K66" s="1273"/>
      <c r="L66" s="1273"/>
      <c r="M66" s="1273"/>
      <c r="N66" s="1221" t="s">
        <v>702</v>
      </c>
      <c r="O66" s="1221"/>
      <c r="P66" s="1221"/>
      <c r="Q66" s="1221"/>
      <c r="R66" s="1221"/>
      <c r="S66" s="1221"/>
      <c r="T66" s="1221"/>
      <c r="U66" s="1221"/>
      <c r="V66" s="1273" t="s">
        <v>701</v>
      </c>
      <c r="W66" s="1273"/>
      <c r="X66" s="1273"/>
      <c r="Y66" s="1273"/>
      <c r="Z66" s="1273"/>
      <c r="AA66" s="1273"/>
      <c r="AB66" s="58"/>
    </row>
    <row r="67" spans="2:28" x14ac:dyDescent="0.2">
      <c r="B67" s="59"/>
      <c r="C67" s="753"/>
      <c r="D67" s="753"/>
      <c r="E67" s="753"/>
      <c r="F67" s="753"/>
      <c r="G67" s="753"/>
      <c r="H67" s="753"/>
      <c r="I67" s="753"/>
      <c r="J67" s="753"/>
      <c r="K67" s="753"/>
      <c r="L67" s="753"/>
      <c r="M67" s="753"/>
      <c r="N67" s="753"/>
      <c r="O67" s="753"/>
      <c r="P67" s="753"/>
      <c r="Q67" s="753"/>
      <c r="R67" s="753"/>
      <c r="S67" s="753"/>
      <c r="T67" s="753"/>
      <c r="U67" s="753"/>
      <c r="V67" s="753"/>
      <c r="W67" s="753"/>
      <c r="X67" s="753"/>
      <c r="Y67" s="753"/>
      <c r="Z67" s="753"/>
      <c r="AA67" s="753"/>
      <c r="AB67" s="58"/>
    </row>
    <row r="68" spans="2:28" x14ac:dyDescent="0.2">
      <c r="B68" s="59"/>
      <c r="C68" s="753"/>
      <c r="D68" s="753"/>
      <c r="E68" s="753"/>
      <c r="F68" s="753"/>
      <c r="G68" s="753"/>
      <c r="H68" s="753"/>
      <c r="I68" s="753"/>
      <c r="J68" s="753"/>
      <c r="K68" s="753"/>
      <c r="L68" s="753"/>
      <c r="M68" s="753"/>
      <c r="N68" s="753"/>
      <c r="O68" s="753"/>
      <c r="P68" s="753"/>
      <c r="Q68" s="753"/>
      <c r="R68" s="753"/>
      <c r="S68" s="753"/>
      <c r="T68" s="753"/>
      <c r="U68" s="753"/>
      <c r="V68" s="753"/>
      <c r="W68" s="753"/>
      <c r="X68" s="753"/>
      <c r="Y68" s="753"/>
      <c r="Z68" s="753"/>
      <c r="AA68" s="753"/>
      <c r="AB68" s="58"/>
    </row>
    <row r="69" spans="2:28" x14ac:dyDescent="0.2">
      <c r="B69" s="59"/>
      <c r="C69" s="753"/>
      <c r="D69" s="753"/>
      <c r="E69" s="753"/>
      <c r="F69" s="753"/>
      <c r="G69" s="753"/>
      <c r="H69" s="753"/>
      <c r="I69" s="753"/>
      <c r="J69" s="753"/>
      <c r="K69" s="753"/>
      <c r="L69" s="753"/>
      <c r="M69" s="753"/>
      <c r="N69" s="753"/>
      <c r="O69" s="753"/>
      <c r="P69" s="753"/>
      <c r="Q69" s="753"/>
      <c r="R69" s="753"/>
      <c r="S69" s="753"/>
      <c r="T69" s="753"/>
      <c r="U69" s="753"/>
      <c r="V69" s="753"/>
      <c r="W69" s="753"/>
      <c r="X69" s="753"/>
      <c r="Y69" s="753"/>
      <c r="Z69" s="753"/>
      <c r="AA69" s="753"/>
      <c r="AB69" s="58"/>
    </row>
    <row r="70" spans="2:28" x14ac:dyDescent="0.2">
      <c r="B70" s="59"/>
      <c r="C70" s="753"/>
      <c r="D70" s="753"/>
      <c r="E70" s="753"/>
      <c r="F70" s="753"/>
      <c r="G70" s="753"/>
      <c r="H70" s="753"/>
      <c r="I70" s="753"/>
      <c r="J70" s="753"/>
      <c r="K70" s="753"/>
      <c r="L70" s="753"/>
      <c r="M70" s="753"/>
      <c r="N70" s="753"/>
      <c r="O70" s="753"/>
      <c r="P70" s="753"/>
      <c r="Q70" s="753"/>
      <c r="R70" s="753"/>
      <c r="S70" s="753"/>
      <c r="T70" s="753"/>
      <c r="U70" s="753"/>
      <c r="V70" s="753"/>
      <c r="W70" s="753"/>
      <c r="X70" s="753"/>
      <c r="Y70" s="753"/>
      <c r="Z70" s="753"/>
      <c r="AA70" s="753"/>
      <c r="AB70" s="58"/>
    </row>
    <row r="71" spans="2:28" x14ac:dyDescent="0.2">
      <c r="B71" s="59"/>
      <c r="C71" s="753"/>
      <c r="D71" s="753"/>
      <c r="E71" s="753"/>
      <c r="F71" s="753"/>
      <c r="G71" s="753"/>
      <c r="H71" s="753"/>
      <c r="I71" s="753"/>
      <c r="J71" s="753"/>
      <c r="K71" s="753"/>
      <c r="L71" s="753"/>
      <c r="M71" s="753"/>
      <c r="N71" s="753"/>
      <c r="O71" s="753"/>
      <c r="P71" s="753"/>
      <c r="Q71" s="753"/>
      <c r="R71" s="753"/>
      <c r="S71" s="753"/>
      <c r="T71" s="753"/>
      <c r="U71" s="753"/>
      <c r="V71" s="753"/>
      <c r="W71" s="753"/>
      <c r="X71" s="753"/>
      <c r="Y71" s="753"/>
      <c r="Z71" s="753"/>
      <c r="AA71" s="753"/>
      <c r="AB71" s="58"/>
    </row>
    <row r="72" spans="2:28" x14ac:dyDescent="0.2">
      <c r="B72" s="59"/>
      <c r="C72" s="753"/>
      <c r="D72" s="753"/>
      <c r="E72" s="753"/>
      <c r="F72" s="753"/>
      <c r="G72" s="753"/>
      <c r="H72" s="753"/>
      <c r="I72" s="753"/>
      <c r="J72" s="753"/>
      <c r="K72" s="753"/>
      <c r="L72" s="753"/>
      <c r="M72" s="753"/>
      <c r="N72" s="753"/>
      <c r="O72" s="753"/>
      <c r="P72" s="753"/>
      <c r="Q72" s="753"/>
      <c r="R72" s="753"/>
      <c r="S72" s="753"/>
      <c r="T72" s="753"/>
      <c r="U72" s="753"/>
      <c r="V72" s="753"/>
      <c r="W72" s="753"/>
      <c r="X72" s="753"/>
      <c r="Y72" s="753"/>
      <c r="Z72" s="753"/>
      <c r="AA72" s="753"/>
      <c r="AB72" s="58"/>
    </row>
    <row r="73" spans="2:28" x14ac:dyDescent="0.2">
      <c r="B73" s="59"/>
      <c r="C73" s="753"/>
      <c r="D73" s="753"/>
      <c r="E73" s="753"/>
      <c r="F73" s="753"/>
      <c r="G73" s="753"/>
      <c r="H73" s="753"/>
      <c r="I73" s="753"/>
      <c r="J73" s="753"/>
      <c r="K73" s="753"/>
      <c r="L73" s="753"/>
      <c r="M73" s="753"/>
      <c r="N73" s="753"/>
      <c r="O73" s="753"/>
      <c r="P73" s="753"/>
      <c r="Q73" s="753"/>
      <c r="R73" s="753"/>
      <c r="S73" s="753"/>
      <c r="T73" s="753"/>
      <c r="U73" s="753"/>
      <c r="V73" s="753"/>
      <c r="W73" s="753"/>
      <c r="X73" s="753"/>
      <c r="Y73" s="753"/>
      <c r="Z73" s="753"/>
      <c r="AA73" s="753"/>
      <c r="AB73" s="58"/>
    </row>
    <row r="74" spans="2:28" ht="15.75" customHeight="1" x14ac:dyDescent="0.2">
      <c r="B74" s="59"/>
      <c r="C74" s="753"/>
      <c r="D74" s="753"/>
      <c r="E74" s="753"/>
      <c r="F74" s="753"/>
      <c r="G74" s="753"/>
      <c r="H74" s="753"/>
      <c r="I74" s="753"/>
      <c r="J74" s="753"/>
      <c r="K74" s="753"/>
      <c r="L74" s="753"/>
      <c r="M74" s="753"/>
      <c r="N74" s="753"/>
      <c r="O74" s="753"/>
      <c r="P74" s="753"/>
      <c r="Q74" s="753"/>
      <c r="R74" s="753"/>
      <c r="S74" s="753"/>
      <c r="T74" s="753"/>
      <c r="U74" s="753"/>
      <c r="V74" s="753"/>
      <c r="W74" s="753"/>
      <c r="X74" s="753"/>
      <c r="Y74" s="753"/>
      <c r="Z74" s="753"/>
      <c r="AA74" s="753"/>
      <c r="AB74" s="58"/>
    </row>
    <row r="75" spans="2:28" x14ac:dyDescent="0.2">
      <c r="B75" s="129"/>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30"/>
    </row>
    <row r="114" ht="6" customHeight="1" x14ac:dyDescent="0.2"/>
  </sheetData>
  <mergeCells count="137">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C40:G40"/>
    <mergeCell ref="K40:AA40"/>
    <mergeCell ref="C43:AA44"/>
    <mergeCell ref="C45:AA57"/>
    <mergeCell ref="C60:G62"/>
    <mergeCell ref="H60:I62"/>
    <mergeCell ref="C65:G65"/>
    <mergeCell ref="H65:I65"/>
    <mergeCell ref="J65:M65"/>
    <mergeCell ref="C63:G63"/>
    <mergeCell ref="H63:I63"/>
    <mergeCell ref="J63:M63"/>
    <mergeCell ref="V60:AA62"/>
    <mergeCell ref="N60:U62"/>
    <mergeCell ref="J60:M62"/>
    <mergeCell ref="N63:U63"/>
    <mergeCell ref="N64:U64"/>
    <mergeCell ref="N65:U65"/>
    <mergeCell ref="J24:P24"/>
    <mergeCell ref="Q24:AA24"/>
    <mergeCell ref="K28:N28"/>
    <mergeCell ref="C34:AA34"/>
    <mergeCell ref="C39:G39"/>
    <mergeCell ref="K39:AA39"/>
    <mergeCell ref="C36:G36"/>
    <mergeCell ref="K36:AA36"/>
    <mergeCell ref="C37:G37"/>
    <mergeCell ref="K37:AA37"/>
    <mergeCell ref="C38:G38"/>
    <mergeCell ref="K38:AA38"/>
    <mergeCell ref="C35:G35"/>
    <mergeCell ref="K35:AA35"/>
    <mergeCell ref="C26:H26"/>
    <mergeCell ref="I26:AA26"/>
    <mergeCell ref="C28:H28"/>
    <mergeCell ref="I28:J28"/>
    <mergeCell ref="K32:N32"/>
    <mergeCell ref="O32:R32"/>
    <mergeCell ref="I13:S14"/>
    <mergeCell ref="T13:AA13"/>
    <mergeCell ref="T14:AA14"/>
    <mergeCell ref="S32:T32"/>
    <mergeCell ref="U32:W32"/>
    <mergeCell ref="X32:Y32"/>
    <mergeCell ref="Z32:AA32"/>
    <mergeCell ref="C30:J32"/>
    <mergeCell ref="X28:Z28"/>
    <mergeCell ref="T28:V28"/>
    <mergeCell ref="O28:R28"/>
    <mergeCell ref="K30:R30"/>
    <mergeCell ref="S30:W30"/>
    <mergeCell ref="X30:AA30"/>
    <mergeCell ref="K31:N31"/>
    <mergeCell ref="O31:R31"/>
    <mergeCell ref="S31:T31"/>
    <mergeCell ref="U31:W31"/>
    <mergeCell ref="X31:Y31"/>
    <mergeCell ref="Z31:AA31"/>
    <mergeCell ref="C23:I23"/>
    <mergeCell ref="J23:P23"/>
    <mergeCell ref="Q23:AA23"/>
    <mergeCell ref="C24:I24"/>
    <mergeCell ref="C20:H21"/>
    <mergeCell ref="I20:L21"/>
    <mergeCell ref="M20:S20"/>
    <mergeCell ref="T20:AA20"/>
    <mergeCell ref="M21:S21"/>
    <mergeCell ref="T21:Z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pageSetUpPr fitToPage="1"/>
  </sheetPr>
  <dimension ref="A1:AU114"/>
  <sheetViews>
    <sheetView view="pageBreakPreview" topLeftCell="C4" zoomScale="90" zoomScaleNormal="100" zoomScaleSheetLayoutView="90" zoomScalePageLayoutView="70" workbookViewId="0">
      <selection activeCell="H39" sqref="H39:J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9.5703125" style="131" customWidth="1"/>
    <col min="9" max="9" width="27.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31" width="3.7109375" style="131"/>
    <col min="32" max="32" width="8.28515625" style="131" customWidth="1"/>
    <col min="33" max="42" width="3.7109375" style="131"/>
    <col min="43" max="43" width="3.7109375" style="131" customWidth="1"/>
    <col min="44" max="44" width="16.140625" style="131" customWidth="1"/>
    <col min="45" max="45" width="22.28515625" style="131" customWidth="1"/>
    <col min="46" max="46" width="18.140625" style="131" customWidth="1"/>
    <col min="47" max="47" width="14" style="131" customWidth="1"/>
    <col min="48" max="49" width="3.7109375" style="131"/>
    <col min="50" max="50" width="6.140625" style="131" bestFit="1" customWidth="1"/>
    <col min="51"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226</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229</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228</v>
      </c>
      <c r="S11" s="740"/>
      <c r="T11" s="740"/>
      <c r="U11" s="741"/>
      <c r="V11" s="715" t="s">
        <v>683</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317</v>
      </c>
      <c r="J13" s="723"/>
      <c r="K13" s="723"/>
      <c r="L13" s="723"/>
      <c r="M13" s="723"/>
      <c r="N13" s="723"/>
      <c r="O13" s="723"/>
      <c r="P13" s="723"/>
      <c r="Q13" s="723"/>
      <c r="R13" s="723"/>
      <c r="S13" s="724"/>
      <c r="T13" s="716" t="s">
        <v>9</v>
      </c>
      <c r="U13" s="717"/>
      <c r="V13" s="717"/>
      <c r="W13" s="717"/>
      <c r="X13" s="717"/>
      <c r="Y13" s="717"/>
      <c r="Z13" s="717"/>
      <c r="AA13" s="718"/>
      <c r="AB13" s="66"/>
    </row>
    <row r="14" spans="1:28" ht="45" customHeight="1" thickBot="1" x14ac:dyDescent="0.25">
      <c r="B14" s="67"/>
      <c r="C14" s="719"/>
      <c r="D14" s="720"/>
      <c r="E14" s="720"/>
      <c r="F14" s="720"/>
      <c r="G14" s="720"/>
      <c r="H14" s="721"/>
      <c r="I14" s="725"/>
      <c r="J14" s="726"/>
      <c r="K14" s="726"/>
      <c r="L14" s="726"/>
      <c r="M14" s="726"/>
      <c r="N14" s="726"/>
      <c r="O14" s="726"/>
      <c r="P14" s="726"/>
      <c r="Q14" s="726"/>
      <c r="R14" s="726"/>
      <c r="S14" s="727"/>
      <c r="T14" s="728" t="s">
        <v>10</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316</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52.5" customHeight="1" thickBot="1" x14ac:dyDescent="0.25">
      <c r="B18" s="67"/>
      <c r="C18" s="675" t="s">
        <v>12</v>
      </c>
      <c r="D18" s="676"/>
      <c r="E18" s="676"/>
      <c r="F18" s="676"/>
      <c r="G18" s="676"/>
      <c r="H18" s="677"/>
      <c r="I18" s="678" t="s">
        <v>227</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657</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1266" t="s">
        <v>310</v>
      </c>
      <c r="N21" s="1267"/>
      <c r="O21" s="1267"/>
      <c r="P21" s="1267"/>
      <c r="Q21" s="1267"/>
      <c r="R21" s="1267"/>
      <c r="S21" s="1268"/>
      <c r="T21" s="1266" t="s">
        <v>17</v>
      </c>
      <c r="U21" s="1267"/>
      <c r="V21" s="1267"/>
      <c r="W21" s="1267"/>
      <c r="X21" s="1267"/>
      <c r="Y21" s="1267"/>
      <c r="Z21" s="1268"/>
      <c r="AA21" s="171"/>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47.45" customHeight="1" thickBot="1" x14ac:dyDescent="0.25">
      <c r="B24" s="67"/>
      <c r="C24" s="694" t="s">
        <v>682</v>
      </c>
      <c r="D24" s="695"/>
      <c r="E24" s="695"/>
      <c r="F24" s="695"/>
      <c r="G24" s="695"/>
      <c r="H24" s="695"/>
      <c r="I24" s="696"/>
      <c r="J24" s="694" t="s">
        <v>681</v>
      </c>
      <c r="K24" s="695"/>
      <c r="L24" s="695"/>
      <c r="M24" s="695"/>
      <c r="N24" s="695"/>
      <c r="O24" s="695"/>
      <c r="P24" s="696"/>
      <c r="Q24" s="1277" t="s">
        <v>680</v>
      </c>
      <c r="R24" s="1278"/>
      <c r="S24" s="1278"/>
      <c r="T24" s="1278"/>
      <c r="U24" s="1278"/>
      <c r="V24" s="1278"/>
      <c r="W24" s="1278"/>
      <c r="X24" s="1278"/>
      <c r="Y24" s="1278"/>
      <c r="Z24" s="1278"/>
      <c r="AA24" s="127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315</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681">
        <v>1</v>
      </c>
      <c r="J28" s="678"/>
      <c r="K28" s="682" t="s">
        <v>24</v>
      </c>
      <c r="L28" s="683"/>
      <c r="M28" s="683"/>
      <c r="N28" s="684"/>
      <c r="O28" s="685" t="s">
        <v>25</v>
      </c>
      <c r="P28" s="686"/>
      <c r="Q28" s="686"/>
      <c r="R28" s="687"/>
      <c r="S28" s="88" t="s">
        <v>28</v>
      </c>
      <c r="T28" s="686" t="s">
        <v>26</v>
      </c>
      <c r="U28" s="686"/>
      <c r="V28" s="687"/>
      <c r="W28" s="34"/>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777">
        <v>0</v>
      </c>
      <c r="L32" s="655"/>
      <c r="M32" s="655"/>
      <c r="N32" s="655"/>
      <c r="O32" s="656">
        <v>0.89</v>
      </c>
      <c r="P32" s="655"/>
      <c r="Q32" s="655"/>
      <c r="R32" s="655"/>
      <c r="S32" s="656">
        <v>0.9</v>
      </c>
      <c r="T32" s="655"/>
      <c r="U32" s="656">
        <v>0.99</v>
      </c>
      <c r="V32" s="655"/>
      <c r="W32" s="655"/>
      <c r="X32" s="656">
        <v>1</v>
      </c>
      <c r="Y32" s="655"/>
      <c r="Z32" s="656">
        <v>1.1000000000000001</v>
      </c>
      <c r="AA32" s="657"/>
      <c r="AB32" s="66"/>
    </row>
    <row r="33" spans="2:47"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47"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47" s="68" customFormat="1" ht="45.75" thickBot="1" x14ac:dyDescent="0.25">
      <c r="B35" s="69"/>
      <c r="C35" s="922" t="s">
        <v>30</v>
      </c>
      <c r="D35" s="923"/>
      <c r="E35" s="923"/>
      <c r="F35" s="923"/>
      <c r="G35" s="924"/>
      <c r="H35" s="132" t="s">
        <v>679</v>
      </c>
      <c r="I35" s="132" t="s">
        <v>678</v>
      </c>
      <c r="J35" s="132" t="s">
        <v>33</v>
      </c>
      <c r="K35" s="1155" t="s">
        <v>34</v>
      </c>
      <c r="L35" s="1156"/>
      <c r="M35" s="1156"/>
      <c r="N35" s="1156"/>
      <c r="O35" s="1156"/>
      <c r="P35" s="1156"/>
      <c r="Q35" s="1156"/>
      <c r="R35" s="1156"/>
      <c r="S35" s="1156"/>
      <c r="T35" s="1156"/>
      <c r="U35" s="1156"/>
      <c r="V35" s="1156"/>
      <c r="W35" s="1156"/>
      <c r="X35" s="1156"/>
      <c r="Y35" s="1156"/>
      <c r="Z35" s="1156"/>
      <c r="AA35" s="1157"/>
      <c r="AB35" s="66"/>
    </row>
    <row r="36" spans="2:47" s="68" customFormat="1" ht="43.9" customHeight="1" x14ac:dyDescent="0.2">
      <c r="B36" s="69"/>
      <c r="C36" s="1061" t="s">
        <v>653</v>
      </c>
      <c r="D36" s="1062"/>
      <c r="E36" s="1062"/>
      <c r="F36" s="1062"/>
      <c r="G36" s="1063"/>
      <c r="H36" s="39">
        <v>372</v>
      </c>
      <c r="I36" s="174">
        <v>370</v>
      </c>
      <c r="J36" s="36">
        <f>+H36/I36</f>
        <v>1.0054054054054054</v>
      </c>
      <c r="K36" s="1280" t="s">
        <v>677</v>
      </c>
      <c r="L36" s="1281"/>
      <c r="M36" s="1281"/>
      <c r="N36" s="1281"/>
      <c r="O36" s="1281"/>
      <c r="P36" s="1281"/>
      <c r="Q36" s="1281"/>
      <c r="R36" s="1281"/>
      <c r="S36" s="1281"/>
      <c r="T36" s="1281"/>
      <c r="U36" s="1281"/>
      <c r="V36" s="1281"/>
      <c r="W36" s="1281"/>
      <c r="X36" s="1281"/>
      <c r="Y36" s="1281"/>
      <c r="Z36" s="1281"/>
      <c r="AA36" s="1282"/>
      <c r="AB36" s="66"/>
    </row>
    <row r="37" spans="2:47" s="68" customFormat="1" ht="45" customHeight="1" x14ac:dyDescent="0.2">
      <c r="B37" s="69"/>
      <c r="C37" s="1061" t="s">
        <v>652</v>
      </c>
      <c r="D37" s="1062"/>
      <c r="E37" s="1062"/>
      <c r="F37" s="1062"/>
      <c r="G37" s="1063"/>
      <c r="H37" s="38">
        <v>828</v>
      </c>
      <c r="I37" s="173">
        <v>850</v>
      </c>
      <c r="J37" s="36">
        <f>+H37/I37</f>
        <v>0.97411764705882353</v>
      </c>
      <c r="K37" s="1152" t="s">
        <v>676</v>
      </c>
      <c r="L37" s="1153"/>
      <c r="M37" s="1153"/>
      <c r="N37" s="1153"/>
      <c r="O37" s="1153"/>
      <c r="P37" s="1153"/>
      <c r="Q37" s="1153"/>
      <c r="R37" s="1153"/>
      <c r="S37" s="1153"/>
      <c r="T37" s="1153"/>
      <c r="U37" s="1153"/>
      <c r="V37" s="1153"/>
      <c r="W37" s="1153"/>
      <c r="X37" s="1153"/>
      <c r="Y37" s="1153"/>
      <c r="Z37" s="1153"/>
      <c r="AA37" s="1154"/>
      <c r="AB37" s="66"/>
    </row>
    <row r="38" spans="2:47" s="68" customFormat="1" ht="79.5" customHeight="1" x14ac:dyDescent="0.2">
      <c r="B38" s="69"/>
      <c r="C38" s="1061" t="s">
        <v>651</v>
      </c>
      <c r="D38" s="1062"/>
      <c r="E38" s="1062"/>
      <c r="F38" s="1062"/>
      <c r="G38" s="1063"/>
      <c r="H38" s="38">
        <v>760</v>
      </c>
      <c r="I38" s="173">
        <v>810</v>
      </c>
      <c r="J38" s="36">
        <f>+H38/I38</f>
        <v>0.93827160493827155</v>
      </c>
      <c r="K38" s="1152" t="s">
        <v>675</v>
      </c>
      <c r="L38" s="1153"/>
      <c r="M38" s="1153"/>
      <c r="N38" s="1153"/>
      <c r="O38" s="1153"/>
      <c r="P38" s="1153"/>
      <c r="Q38" s="1153"/>
      <c r="R38" s="1153"/>
      <c r="S38" s="1153"/>
      <c r="T38" s="1153"/>
      <c r="U38" s="1153"/>
      <c r="V38" s="1153"/>
      <c r="W38" s="1153"/>
      <c r="X38" s="1153"/>
      <c r="Y38" s="1153"/>
      <c r="Z38" s="1153"/>
      <c r="AA38" s="1154"/>
      <c r="AB38" s="66"/>
    </row>
    <row r="39" spans="2:47" s="68" customFormat="1" ht="84.75" customHeight="1" thickBot="1" x14ac:dyDescent="0.25">
      <c r="B39" s="69"/>
      <c r="C39" s="1061" t="s">
        <v>650</v>
      </c>
      <c r="D39" s="1062"/>
      <c r="E39" s="1062"/>
      <c r="F39" s="1062"/>
      <c r="G39" s="1063"/>
      <c r="H39" s="38">
        <v>877</v>
      </c>
      <c r="I39" s="173">
        <v>870</v>
      </c>
      <c r="J39" s="36">
        <f>+H39/I39</f>
        <v>1.0080459770114942</v>
      </c>
      <c r="K39" s="1152" t="s">
        <v>674</v>
      </c>
      <c r="L39" s="1153"/>
      <c r="M39" s="1153"/>
      <c r="N39" s="1153"/>
      <c r="O39" s="1153"/>
      <c r="P39" s="1153"/>
      <c r="Q39" s="1153"/>
      <c r="R39" s="1153"/>
      <c r="S39" s="1153"/>
      <c r="T39" s="1153"/>
      <c r="U39" s="1153"/>
      <c r="V39" s="1153"/>
      <c r="W39" s="1153"/>
      <c r="X39" s="1153"/>
      <c r="Y39" s="1153"/>
      <c r="Z39" s="1153"/>
      <c r="AA39" s="1154"/>
      <c r="AB39" s="66"/>
    </row>
    <row r="40" spans="2:47" s="68" customFormat="1" ht="15.75" customHeight="1" thickBot="1" x14ac:dyDescent="0.3">
      <c r="B40" s="69"/>
      <c r="C40" s="908" t="s">
        <v>35</v>
      </c>
      <c r="D40" s="909"/>
      <c r="E40" s="909"/>
      <c r="F40" s="909"/>
      <c r="G40" s="910"/>
      <c r="H40" s="40">
        <f>SUM(H36:H39)</f>
        <v>2837</v>
      </c>
      <c r="I40" s="172">
        <f>+I39+I38+I37+I36</f>
        <v>2900</v>
      </c>
      <c r="J40" s="166">
        <f>+H40/I40</f>
        <v>0.97827586206896555</v>
      </c>
      <c r="K40" s="911"/>
      <c r="L40" s="912"/>
      <c r="M40" s="912"/>
      <c r="N40" s="912"/>
      <c r="O40" s="912"/>
      <c r="P40" s="912"/>
      <c r="Q40" s="912"/>
      <c r="R40" s="912"/>
      <c r="S40" s="912"/>
      <c r="T40" s="912"/>
      <c r="U40" s="912"/>
      <c r="V40" s="912"/>
      <c r="W40" s="912"/>
      <c r="X40" s="912"/>
      <c r="Y40" s="912"/>
      <c r="Z40" s="912"/>
      <c r="AA40" s="913"/>
      <c r="AB40" s="66"/>
    </row>
    <row r="41" spans="2:47" s="68" customFormat="1" ht="5.25" customHeight="1" x14ac:dyDescent="0.2">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47" s="68" customFormat="1" ht="15" thickBot="1" x14ac:dyDescent="0.25">
      <c r="B42" s="69"/>
      <c r="C42" s="72"/>
      <c r="D42" s="72"/>
      <c r="E42" s="72"/>
      <c r="F42" s="72"/>
      <c r="G42" s="72"/>
      <c r="H42" s="145"/>
      <c r="I42" s="145"/>
      <c r="J42" s="35"/>
      <c r="K42" s="72"/>
      <c r="L42" s="72"/>
      <c r="M42" s="72"/>
      <c r="N42" s="72"/>
      <c r="O42" s="72"/>
      <c r="P42" s="72"/>
      <c r="Q42" s="72"/>
      <c r="R42" s="72"/>
      <c r="S42" s="72"/>
      <c r="T42" s="72"/>
      <c r="U42" s="72"/>
      <c r="V42" s="72"/>
      <c r="W42" s="72"/>
      <c r="X42" s="72"/>
      <c r="Y42" s="72"/>
      <c r="Z42" s="72"/>
      <c r="AA42" s="72"/>
      <c r="AB42" s="66"/>
    </row>
    <row r="43" spans="2:47" s="68" customForma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row>
    <row r="44" spans="2:47" ht="15"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row>
    <row r="45" spans="2:47" x14ac:dyDescent="0.2">
      <c r="B45" s="67"/>
      <c r="C45" s="1171" t="s">
        <v>70</v>
      </c>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c r="AO45" s="56"/>
      <c r="AP45" s="56"/>
      <c r="AQ45" s="56"/>
      <c r="AR45" s="56" t="s">
        <v>649</v>
      </c>
      <c r="AS45" s="56" t="s">
        <v>673</v>
      </c>
      <c r="AT45" s="56" t="s">
        <v>672</v>
      </c>
      <c r="AU45" s="56" t="s">
        <v>671</v>
      </c>
    </row>
    <row r="46" spans="2:47"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c r="AO46" s="56"/>
      <c r="AP46" s="56"/>
      <c r="AQ46" s="56"/>
      <c r="AR46" s="56" t="s">
        <v>645</v>
      </c>
      <c r="AS46" s="56">
        <v>372</v>
      </c>
      <c r="AT46" s="56">
        <v>372</v>
      </c>
      <c r="AU46" s="56">
        <v>370</v>
      </c>
    </row>
    <row r="47" spans="2:47"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c r="AO47" s="56"/>
      <c r="AP47" s="56"/>
      <c r="AQ47" s="56"/>
      <c r="AR47" s="56" t="s">
        <v>644</v>
      </c>
      <c r="AS47" s="56">
        <v>828</v>
      </c>
      <c r="AT47" s="56">
        <v>1200</v>
      </c>
      <c r="AU47" s="56">
        <v>850</v>
      </c>
    </row>
    <row r="48" spans="2:47"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c r="AO48" s="56"/>
      <c r="AP48" s="56"/>
      <c r="AQ48" s="56"/>
      <c r="AR48" s="56" t="s">
        <v>643</v>
      </c>
      <c r="AS48" s="56">
        <v>760</v>
      </c>
      <c r="AT48" s="56">
        <f>+AS48+AT47</f>
        <v>1960</v>
      </c>
      <c r="AU48" s="56">
        <v>810</v>
      </c>
    </row>
    <row r="49" spans="1:47"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c r="AO49" s="56"/>
      <c r="AP49" s="56"/>
      <c r="AQ49" s="56"/>
      <c r="AR49" s="56" t="s">
        <v>642</v>
      </c>
      <c r="AS49" s="56">
        <v>877</v>
      </c>
      <c r="AT49" s="56">
        <f>AT48+AS49</f>
        <v>2837</v>
      </c>
      <c r="AU49" s="56">
        <v>870</v>
      </c>
    </row>
    <row r="50" spans="1:47"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c r="AO50" s="56"/>
      <c r="AP50" s="56"/>
      <c r="AQ50" s="56"/>
      <c r="AR50" s="56" t="s">
        <v>35</v>
      </c>
      <c r="AS50" s="56">
        <f>SUM(AS46:AS49)</f>
        <v>2837</v>
      </c>
      <c r="AT50" s="56">
        <f>AT49</f>
        <v>2837</v>
      </c>
      <c r="AU50" s="56">
        <f>SUM(AU46:AU49)</f>
        <v>2900</v>
      </c>
    </row>
    <row r="51" spans="1:47"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c r="AO51" s="56"/>
      <c r="AP51" s="56"/>
      <c r="AQ51" s="56"/>
      <c r="AR51" s="56"/>
    </row>
    <row r="52" spans="1:47"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c r="AO52" s="56"/>
      <c r="AP52" s="56"/>
      <c r="AQ52" s="56"/>
      <c r="AR52" s="56"/>
    </row>
    <row r="53" spans="1:47"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c r="AO53" s="56"/>
      <c r="AP53" s="56"/>
      <c r="AQ53" s="56"/>
      <c r="AR53" s="56"/>
    </row>
    <row r="54" spans="1:47"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47"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47"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47" ht="118.5" customHeight="1"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row>
    <row r="58" spans="1:47"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row>
    <row r="59" spans="1:47" ht="15"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row>
    <row r="60" spans="1:47" ht="15.75" x14ac:dyDescent="0.2">
      <c r="B60" s="59"/>
      <c r="C60" s="1072" t="s">
        <v>30</v>
      </c>
      <c r="D60" s="1073"/>
      <c r="E60" s="1073"/>
      <c r="F60" s="1073"/>
      <c r="G60" s="1074"/>
      <c r="H60" s="1072" t="s">
        <v>37</v>
      </c>
      <c r="I60" s="1074"/>
      <c r="J60" s="1072" t="s">
        <v>38</v>
      </c>
      <c r="K60" s="1073"/>
      <c r="L60" s="1073"/>
      <c r="M60" s="1074"/>
      <c r="N60" s="1072" t="s">
        <v>39</v>
      </c>
      <c r="O60" s="1073"/>
      <c r="P60" s="1073"/>
      <c r="Q60" s="1073"/>
      <c r="R60" s="1073"/>
      <c r="S60" s="1073"/>
      <c r="T60" s="1073"/>
      <c r="U60" s="1074"/>
      <c r="V60" s="1165" t="s">
        <v>40</v>
      </c>
      <c r="W60" s="1165"/>
      <c r="X60" s="1165"/>
      <c r="Y60" s="1165"/>
      <c r="Z60" s="1165"/>
      <c r="AA60" s="1166"/>
      <c r="AB60" s="20"/>
    </row>
    <row r="61" spans="1:47" ht="15.75" x14ac:dyDescent="0.2">
      <c r="A61" s="60"/>
      <c r="B61" s="21"/>
      <c r="C61" s="1075"/>
      <c r="D61" s="1164"/>
      <c r="E61" s="1164"/>
      <c r="F61" s="1164"/>
      <c r="G61" s="1077"/>
      <c r="H61" s="1075"/>
      <c r="I61" s="1077"/>
      <c r="J61" s="1075"/>
      <c r="K61" s="1164"/>
      <c r="L61" s="1164"/>
      <c r="M61" s="1077"/>
      <c r="N61" s="1075"/>
      <c r="O61" s="1164"/>
      <c r="P61" s="1164"/>
      <c r="Q61" s="1164"/>
      <c r="R61" s="1164"/>
      <c r="S61" s="1164"/>
      <c r="T61" s="1164"/>
      <c r="U61" s="1077"/>
      <c r="V61" s="1167"/>
      <c r="W61" s="1167"/>
      <c r="X61" s="1167"/>
      <c r="Y61" s="1167"/>
      <c r="Z61" s="1167"/>
      <c r="AA61" s="1168"/>
      <c r="AB61" s="20"/>
    </row>
    <row r="62" spans="1:47" ht="15.75" x14ac:dyDescent="0.2">
      <c r="A62" s="60"/>
      <c r="B62" s="21"/>
      <c r="C62" s="1075"/>
      <c r="D62" s="1164"/>
      <c r="E62" s="1164"/>
      <c r="F62" s="1164"/>
      <c r="G62" s="1077"/>
      <c r="H62" s="1075"/>
      <c r="I62" s="1077"/>
      <c r="J62" s="1075"/>
      <c r="K62" s="1164"/>
      <c r="L62" s="1164"/>
      <c r="M62" s="1077"/>
      <c r="N62" s="1075"/>
      <c r="O62" s="1164"/>
      <c r="P62" s="1164"/>
      <c r="Q62" s="1164"/>
      <c r="R62" s="1164"/>
      <c r="S62" s="1164"/>
      <c r="T62" s="1164"/>
      <c r="U62" s="1077"/>
      <c r="V62" s="1167"/>
      <c r="W62" s="1167"/>
      <c r="X62" s="1167"/>
      <c r="Y62" s="1167"/>
      <c r="Z62" s="1167"/>
      <c r="AA62" s="1168"/>
      <c r="AB62" s="20"/>
    </row>
    <row r="63" spans="1:47" ht="98.25" customHeight="1" x14ac:dyDescent="0.2">
      <c r="B63" s="59"/>
      <c r="C63" s="1274" t="s">
        <v>653</v>
      </c>
      <c r="D63" s="1274"/>
      <c r="E63" s="1274"/>
      <c r="F63" s="1274"/>
      <c r="G63" s="1274"/>
      <c r="H63" s="1274">
        <v>175</v>
      </c>
      <c r="I63" s="1274"/>
      <c r="J63" s="1274">
        <v>372</v>
      </c>
      <c r="K63" s="1274"/>
      <c r="L63" s="1274"/>
      <c r="M63" s="1274"/>
      <c r="N63" s="1276" t="s">
        <v>670</v>
      </c>
      <c r="O63" s="1276"/>
      <c r="P63" s="1276"/>
      <c r="Q63" s="1276"/>
      <c r="R63" s="1276"/>
      <c r="S63" s="1276"/>
      <c r="T63" s="1276"/>
      <c r="U63" s="1276"/>
      <c r="V63" s="1276" t="s">
        <v>620</v>
      </c>
      <c r="W63" s="1276"/>
      <c r="X63" s="1276"/>
      <c r="Y63" s="1276"/>
      <c r="Z63" s="1276"/>
      <c r="AA63" s="1276"/>
      <c r="AB63" s="58"/>
    </row>
    <row r="64" spans="1:47" ht="103.5" customHeight="1" x14ac:dyDescent="0.2">
      <c r="B64" s="59"/>
      <c r="C64" s="1274" t="s">
        <v>652</v>
      </c>
      <c r="D64" s="1274"/>
      <c r="E64" s="1274"/>
      <c r="F64" s="1274"/>
      <c r="G64" s="1274"/>
      <c r="H64" s="1273">
        <v>1005</v>
      </c>
      <c r="I64" s="1273"/>
      <c r="J64" s="1273">
        <v>828</v>
      </c>
      <c r="K64" s="1273"/>
      <c r="L64" s="1273"/>
      <c r="M64" s="1273"/>
      <c r="N64" s="1276" t="s">
        <v>670</v>
      </c>
      <c r="O64" s="1276"/>
      <c r="P64" s="1276"/>
      <c r="Q64" s="1276"/>
      <c r="R64" s="1276"/>
      <c r="S64" s="1276"/>
      <c r="T64" s="1276"/>
      <c r="U64" s="1276"/>
      <c r="V64" s="1273" t="s">
        <v>620</v>
      </c>
      <c r="W64" s="1273"/>
      <c r="X64" s="1273"/>
      <c r="Y64" s="1273"/>
      <c r="Z64" s="1273"/>
      <c r="AA64" s="1273"/>
      <c r="AB64" s="58"/>
    </row>
    <row r="65" spans="2:28" ht="98.25" customHeight="1" x14ac:dyDescent="0.2">
      <c r="B65" s="59"/>
      <c r="C65" s="1274" t="s">
        <v>651</v>
      </c>
      <c r="D65" s="1274"/>
      <c r="E65" s="1274"/>
      <c r="F65" s="1274"/>
      <c r="G65" s="1274"/>
      <c r="H65" s="1273">
        <v>666</v>
      </c>
      <c r="I65" s="1273"/>
      <c r="J65" s="1273">
        <v>760</v>
      </c>
      <c r="K65" s="1273"/>
      <c r="L65" s="1273"/>
      <c r="M65" s="1273"/>
      <c r="N65" s="1275" t="s">
        <v>670</v>
      </c>
      <c r="O65" s="1275"/>
      <c r="P65" s="1275"/>
      <c r="Q65" s="1275"/>
      <c r="R65" s="1275"/>
      <c r="S65" s="1275"/>
      <c r="T65" s="1275"/>
      <c r="U65" s="1275"/>
      <c r="V65" s="1273" t="s">
        <v>620</v>
      </c>
      <c r="W65" s="1273"/>
      <c r="X65" s="1273"/>
      <c r="Y65" s="1273"/>
      <c r="Z65" s="1273"/>
      <c r="AA65" s="1273"/>
      <c r="AB65" s="58"/>
    </row>
    <row r="66" spans="2:28" ht="98.25" customHeight="1" x14ac:dyDescent="0.2">
      <c r="B66" s="59"/>
      <c r="C66" s="1274" t="s">
        <v>650</v>
      </c>
      <c r="D66" s="1274"/>
      <c r="E66" s="1274"/>
      <c r="F66" s="1274"/>
      <c r="G66" s="1274"/>
      <c r="H66" s="1273">
        <v>877</v>
      </c>
      <c r="I66" s="1273"/>
      <c r="J66" s="1273">
        <v>870</v>
      </c>
      <c r="K66" s="1273"/>
      <c r="L66" s="1273"/>
      <c r="M66" s="1273"/>
      <c r="N66" s="1275" t="s">
        <v>670</v>
      </c>
      <c r="O66" s="1275"/>
      <c r="P66" s="1275"/>
      <c r="Q66" s="1275"/>
      <c r="R66" s="1275"/>
      <c r="S66" s="1275"/>
      <c r="T66" s="1275"/>
      <c r="U66" s="1275"/>
      <c r="V66" s="1273" t="s">
        <v>620</v>
      </c>
      <c r="W66" s="1273"/>
      <c r="X66" s="1273"/>
      <c r="Y66" s="1273"/>
      <c r="Z66" s="1273"/>
      <c r="AA66" s="1273"/>
      <c r="AB66" s="58"/>
    </row>
    <row r="67" spans="2:28" x14ac:dyDescent="0.2">
      <c r="B67" s="59"/>
      <c r="C67" s="753"/>
      <c r="D67" s="753"/>
      <c r="E67" s="753"/>
      <c r="F67" s="753"/>
      <c r="G67" s="753"/>
      <c r="H67" s="753"/>
      <c r="I67" s="753"/>
      <c r="J67" s="753"/>
      <c r="K67" s="753"/>
      <c r="L67" s="753"/>
      <c r="M67" s="753"/>
      <c r="N67" s="753"/>
      <c r="O67" s="753"/>
      <c r="P67" s="753"/>
      <c r="Q67" s="753"/>
      <c r="R67" s="753"/>
      <c r="S67" s="753"/>
      <c r="T67" s="753"/>
      <c r="U67" s="753"/>
      <c r="V67" s="753"/>
      <c r="W67" s="753"/>
      <c r="X67" s="753"/>
      <c r="Y67" s="753"/>
      <c r="Z67" s="753"/>
      <c r="AA67" s="753"/>
      <c r="AB67" s="58"/>
    </row>
    <row r="68" spans="2:28" x14ac:dyDescent="0.2">
      <c r="B68" s="59"/>
      <c r="C68" s="753"/>
      <c r="D68" s="753"/>
      <c r="E68" s="753"/>
      <c r="F68" s="753"/>
      <c r="G68" s="753"/>
      <c r="H68" s="753"/>
      <c r="I68" s="753"/>
      <c r="J68" s="753"/>
      <c r="K68" s="753"/>
      <c r="L68" s="753"/>
      <c r="M68" s="753"/>
      <c r="N68" s="753"/>
      <c r="O68" s="753"/>
      <c r="P68" s="753"/>
      <c r="Q68" s="753"/>
      <c r="R68" s="753"/>
      <c r="S68" s="753"/>
      <c r="T68" s="753"/>
      <c r="U68" s="753"/>
      <c r="V68" s="753"/>
      <c r="W68" s="753"/>
      <c r="X68" s="753"/>
      <c r="Y68" s="753"/>
      <c r="Z68" s="753"/>
      <c r="AA68" s="753"/>
      <c r="AB68" s="58"/>
    </row>
    <row r="69" spans="2:28" ht="12" customHeight="1" x14ac:dyDescent="0.2">
      <c r="B69" s="59"/>
      <c r="C69" s="753"/>
      <c r="D69" s="753"/>
      <c r="E69" s="753"/>
      <c r="F69" s="753"/>
      <c r="G69" s="753"/>
      <c r="H69" s="753"/>
      <c r="I69" s="753"/>
      <c r="J69" s="753"/>
      <c r="K69" s="753"/>
      <c r="L69" s="753"/>
      <c r="M69" s="753"/>
      <c r="N69" s="753"/>
      <c r="O69" s="753"/>
      <c r="P69" s="753"/>
      <c r="Q69" s="753"/>
      <c r="R69" s="753"/>
      <c r="S69" s="753"/>
      <c r="T69" s="753"/>
      <c r="U69" s="753"/>
      <c r="V69" s="753"/>
      <c r="W69" s="753"/>
      <c r="X69" s="753"/>
      <c r="Y69" s="753"/>
      <c r="Z69" s="753"/>
      <c r="AA69" s="753"/>
      <c r="AB69" s="58"/>
    </row>
    <row r="70" spans="2:28" hidden="1" x14ac:dyDescent="0.2">
      <c r="B70" s="59"/>
      <c r="C70" s="752"/>
      <c r="D70" s="753"/>
      <c r="E70" s="753"/>
      <c r="F70" s="753"/>
      <c r="G70" s="753"/>
      <c r="H70" s="753"/>
      <c r="I70" s="753"/>
      <c r="J70" s="753"/>
      <c r="K70" s="753"/>
      <c r="L70" s="753"/>
      <c r="M70" s="753"/>
      <c r="N70" s="1113"/>
      <c r="O70" s="1114"/>
      <c r="P70" s="1114"/>
      <c r="Q70" s="1114"/>
      <c r="R70" s="1114"/>
      <c r="S70" s="1114"/>
      <c r="T70" s="1114"/>
      <c r="U70" s="1115"/>
      <c r="V70" s="1113"/>
      <c r="W70" s="1114"/>
      <c r="X70" s="1114"/>
      <c r="Y70" s="1114"/>
      <c r="Z70" s="1114"/>
      <c r="AA70" s="1116"/>
      <c r="AB70" s="58"/>
    </row>
    <row r="71" spans="2:28" hidden="1" x14ac:dyDescent="0.2">
      <c r="B71" s="59"/>
      <c r="C71" s="752"/>
      <c r="D71" s="753"/>
      <c r="E71" s="753"/>
      <c r="F71" s="753"/>
      <c r="G71" s="753"/>
      <c r="H71" s="753"/>
      <c r="I71" s="753"/>
      <c r="J71" s="753"/>
      <c r="K71" s="753"/>
      <c r="L71" s="753"/>
      <c r="M71" s="753"/>
      <c r="N71" s="1113"/>
      <c r="O71" s="1114"/>
      <c r="P71" s="1114"/>
      <c r="Q71" s="1114"/>
      <c r="R71" s="1114"/>
      <c r="S71" s="1114"/>
      <c r="T71" s="1114"/>
      <c r="U71" s="1115"/>
      <c r="V71" s="1113"/>
      <c r="W71" s="1114"/>
      <c r="X71" s="1114"/>
      <c r="Y71" s="1114"/>
      <c r="Z71" s="1114"/>
      <c r="AA71" s="1116"/>
      <c r="AB71" s="58"/>
    </row>
    <row r="72" spans="2:28" hidden="1" x14ac:dyDescent="0.2">
      <c r="B72" s="59"/>
      <c r="C72" s="752"/>
      <c r="D72" s="753"/>
      <c r="E72" s="753"/>
      <c r="F72" s="753"/>
      <c r="G72" s="753"/>
      <c r="H72" s="753"/>
      <c r="I72" s="753"/>
      <c r="J72" s="753"/>
      <c r="K72" s="753"/>
      <c r="L72" s="753"/>
      <c r="M72" s="753"/>
      <c r="N72" s="1113"/>
      <c r="O72" s="1114"/>
      <c r="P72" s="1114"/>
      <c r="Q72" s="1114"/>
      <c r="R72" s="1114"/>
      <c r="S72" s="1114"/>
      <c r="T72" s="1114"/>
      <c r="U72" s="1115"/>
      <c r="V72" s="1113"/>
      <c r="W72" s="1114"/>
      <c r="X72" s="1114"/>
      <c r="Y72" s="1114"/>
      <c r="Z72" s="1114"/>
      <c r="AA72" s="1116"/>
      <c r="AB72" s="58"/>
    </row>
    <row r="73" spans="2:28" hidden="1" x14ac:dyDescent="0.2">
      <c r="B73" s="59"/>
      <c r="C73" s="752"/>
      <c r="D73" s="753"/>
      <c r="E73" s="753"/>
      <c r="F73" s="753"/>
      <c r="G73" s="753"/>
      <c r="H73" s="753"/>
      <c r="I73" s="753"/>
      <c r="J73" s="753"/>
      <c r="K73" s="753"/>
      <c r="L73" s="753"/>
      <c r="M73" s="753"/>
      <c r="N73" s="1113"/>
      <c r="O73" s="1114"/>
      <c r="P73" s="1114"/>
      <c r="Q73" s="1114"/>
      <c r="R73" s="1114"/>
      <c r="S73" s="1114"/>
      <c r="T73" s="1114"/>
      <c r="U73" s="1115"/>
      <c r="V73" s="1113"/>
      <c r="W73" s="1114"/>
      <c r="X73" s="1114"/>
      <c r="Y73" s="1114"/>
      <c r="Z73" s="1114"/>
      <c r="AA73" s="1116"/>
      <c r="AB73" s="58"/>
    </row>
    <row r="74" spans="2:28" ht="15.75" hidden="1" customHeight="1" thickBot="1" x14ac:dyDescent="0.25">
      <c r="B74" s="59"/>
      <c r="C74" s="754"/>
      <c r="D74" s="755"/>
      <c r="E74" s="755"/>
      <c r="F74" s="755"/>
      <c r="G74" s="755"/>
      <c r="H74" s="755"/>
      <c r="I74" s="755"/>
      <c r="J74" s="755"/>
      <c r="K74" s="755"/>
      <c r="L74" s="755"/>
      <c r="M74" s="755"/>
      <c r="N74" s="1104"/>
      <c r="O74" s="1105"/>
      <c r="P74" s="1105"/>
      <c r="Q74" s="1105"/>
      <c r="R74" s="1105"/>
      <c r="S74" s="1105"/>
      <c r="T74" s="1105"/>
      <c r="U74" s="1106"/>
      <c r="V74" s="1104"/>
      <c r="W74" s="1105"/>
      <c r="X74" s="1105"/>
      <c r="Y74" s="1105"/>
      <c r="Z74" s="1105"/>
      <c r="AA74" s="1107"/>
      <c r="AB74" s="58"/>
    </row>
    <row r="75" spans="2:28" hidden="1" x14ac:dyDescent="0.2">
      <c r="B75" s="129"/>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30"/>
    </row>
    <row r="114" ht="6" customHeight="1" x14ac:dyDescent="0.2"/>
  </sheetData>
  <mergeCells count="137">
    <mergeCell ref="C20:H21"/>
    <mergeCell ref="I20:L21"/>
    <mergeCell ref="M20:S20"/>
    <mergeCell ref="T20:AA20"/>
    <mergeCell ref="M21:S21"/>
    <mergeCell ref="T21:Z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 ref="T13:AA13"/>
    <mergeCell ref="T14:AA14"/>
    <mergeCell ref="S32:T32"/>
    <mergeCell ref="U32:W32"/>
    <mergeCell ref="X32:Y32"/>
    <mergeCell ref="Z32:AA32"/>
    <mergeCell ref="C30:J32"/>
    <mergeCell ref="X28:Z28"/>
    <mergeCell ref="T28:V28"/>
    <mergeCell ref="O28:R28"/>
    <mergeCell ref="K30:R30"/>
    <mergeCell ref="S30:W30"/>
    <mergeCell ref="X30:AA30"/>
    <mergeCell ref="K31:N31"/>
    <mergeCell ref="O31:R31"/>
    <mergeCell ref="S31:T31"/>
    <mergeCell ref="U31:W31"/>
    <mergeCell ref="X31:Y31"/>
    <mergeCell ref="Z31:AA31"/>
    <mergeCell ref="C23:I23"/>
    <mergeCell ref="J23:P23"/>
    <mergeCell ref="Q23:AA23"/>
    <mergeCell ref="C24:I24"/>
    <mergeCell ref="J24:P24"/>
    <mergeCell ref="Q24:AA24"/>
    <mergeCell ref="K28:N28"/>
    <mergeCell ref="C34:AA34"/>
    <mergeCell ref="C39:G39"/>
    <mergeCell ref="K39:AA39"/>
    <mergeCell ref="C36:G36"/>
    <mergeCell ref="K36:AA36"/>
    <mergeCell ref="C37:G37"/>
    <mergeCell ref="K37:AA37"/>
    <mergeCell ref="C38:G38"/>
    <mergeCell ref="K38:AA38"/>
    <mergeCell ref="C35:G35"/>
    <mergeCell ref="K35:AA35"/>
    <mergeCell ref="C26:H26"/>
    <mergeCell ref="I26:AA26"/>
    <mergeCell ref="C28:H28"/>
    <mergeCell ref="I28:J28"/>
    <mergeCell ref="K32:N32"/>
    <mergeCell ref="O32:R32"/>
    <mergeCell ref="C40:G40"/>
    <mergeCell ref="K40:AA40"/>
    <mergeCell ref="C43:AA44"/>
    <mergeCell ref="C45:AA57"/>
    <mergeCell ref="C60:G62"/>
    <mergeCell ref="H60:I62"/>
    <mergeCell ref="C65:G65"/>
    <mergeCell ref="H65:I65"/>
    <mergeCell ref="J65:M65"/>
    <mergeCell ref="C63:G63"/>
    <mergeCell ref="H63:I63"/>
    <mergeCell ref="J63:M63"/>
    <mergeCell ref="V60:AA62"/>
    <mergeCell ref="N60:U62"/>
    <mergeCell ref="J60:M62"/>
    <mergeCell ref="N63:U63"/>
    <mergeCell ref="N64:U64"/>
    <mergeCell ref="N65:U65"/>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s>
  <pageMargins left="0.25" right="0.25" top="0.75" bottom="0.75" header="0.3" footer="0.3"/>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pageSetUpPr fitToPage="1"/>
  </sheetPr>
  <dimension ref="A1:AT114"/>
  <sheetViews>
    <sheetView view="pageBreakPreview" topLeftCell="A4" zoomScaleNormal="100" zoomScaleSheetLayoutView="100" zoomScalePageLayoutView="70" workbookViewId="0">
      <selection activeCell="H39" sqref="H39:J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6.7109375" style="131" customWidth="1"/>
    <col min="9" max="9" width="18.1406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42" width="3.7109375" style="131"/>
    <col min="43" max="43" width="18.42578125" style="131" customWidth="1"/>
    <col min="44" max="44" width="30.28515625" style="131" customWidth="1"/>
    <col min="45" max="45" width="26.7109375" style="131" customWidth="1"/>
    <col min="46" max="46" width="18.85546875" style="131" customWidth="1"/>
    <col min="47"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226</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232</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231</v>
      </c>
      <c r="S11" s="740"/>
      <c r="T11" s="740"/>
      <c r="U11" s="741"/>
      <c r="V11" s="715" t="s">
        <v>322</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724</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10</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723</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74.25" customHeight="1" thickBot="1" x14ac:dyDescent="0.25">
      <c r="B18" s="67"/>
      <c r="C18" s="675" t="s">
        <v>336</v>
      </c>
      <c r="D18" s="676"/>
      <c r="E18" s="676"/>
      <c r="F18" s="676"/>
      <c r="G18" s="676"/>
      <c r="H18" s="677"/>
      <c r="I18" s="678" t="s">
        <v>722</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657</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310</v>
      </c>
      <c r="N21" s="713"/>
      <c r="O21" s="713"/>
      <c r="P21" s="713"/>
      <c r="Q21" s="713"/>
      <c r="R21" s="713"/>
      <c r="S21" s="714"/>
      <c r="T21" s="712" t="s">
        <v>17</v>
      </c>
      <c r="U21" s="713"/>
      <c r="V21" s="713"/>
      <c r="W21" s="713"/>
      <c r="X21" s="713"/>
      <c r="Y21" s="713"/>
      <c r="Z21" s="714"/>
      <c r="AA21" s="139"/>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33" customHeight="1" thickBot="1" x14ac:dyDescent="0.25">
      <c r="B24" s="67"/>
      <c r="C24" s="694" t="s">
        <v>721</v>
      </c>
      <c r="D24" s="695"/>
      <c r="E24" s="695"/>
      <c r="F24" s="695"/>
      <c r="G24" s="695"/>
      <c r="H24" s="695"/>
      <c r="I24" s="696"/>
      <c r="J24" s="694" t="s">
        <v>656</v>
      </c>
      <c r="K24" s="695"/>
      <c r="L24" s="695"/>
      <c r="M24" s="695"/>
      <c r="N24" s="695"/>
      <c r="O24" s="695"/>
      <c r="P24" s="696"/>
      <c r="Q24" s="1277" t="s">
        <v>655</v>
      </c>
      <c r="R24" s="1278"/>
      <c r="S24" s="1278"/>
      <c r="T24" s="1278"/>
      <c r="U24" s="1278"/>
      <c r="V24" s="1278"/>
      <c r="W24" s="1278"/>
      <c r="X24" s="1278"/>
      <c r="Y24" s="1278"/>
      <c r="Z24" s="1278"/>
      <c r="AA24" s="127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222</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654</v>
      </c>
      <c r="D28" s="676"/>
      <c r="E28" s="676"/>
      <c r="F28" s="676"/>
      <c r="G28" s="676"/>
      <c r="H28" s="677"/>
      <c r="I28" s="681">
        <v>1</v>
      </c>
      <c r="J28" s="678"/>
      <c r="K28" s="682" t="s">
        <v>24</v>
      </c>
      <c r="L28" s="683"/>
      <c r="M28" s="683"/>
      <c r="N28" s="684"/>
      <c r="O28" s="685" t="s">
        <v>25</v>
      </c>
      <c r="P28" s="686"/>
      <c r="Q28" s="686"/>
      <c r="R28" s="687"/>
      <c r="S28" s="88" t="s">
        <v>28</v>
      </c>
      <c r="T28" s="686" t="s">
        <v>26</v>
      </c>
      <c r="U28" s="686"/>
      <c r="V28" s="687"/>
      <c r="W28" s="34"/>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777">
        <v>0</v>
      </c>
      <c r="L32" s="655"/>
      <c r="M32" s="655"/>
      <c r="N32" s="655"/>
      <c r="O32" s="656">
        <v>0.89</v>
      </c>
      <c r="P32" s="655"/>
      <c r="Q32" s="655"/>
      <c r="R32" s="655"/>
      <c r="S32" s="656">
        <v>0.9</v>
      </c>
      <c r="T32" s="655"/>
      <c r="U32" s="656">
        <v>0.99</v>
      </c>
      <c r="V32" s="655"/>
      <c r="W32" s="655"/>
      <c r="X32" s="656">
        <v>1</v>
      </c>
      <c r="Y32" s="655"/>
      <c r="Z32" s="656">
        <v>1.1000000000000001</v>
      </c>
      <c r="AA32" s="657"/>
      <c r="AB32" s="66"/>
    </row>
    <row r="33" spans="2:46"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46"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46" s="68" customFormat="1" ht="59.25" customHeight="1" thickBot="1" x14ac:dyDescent="0.25">
      <c r="B35" s="69"/>
      <c r="C35" s="922" t="s">
        <v>30</v>
      </c>
      <c r="D35" s="923"/>
      <c r="E35" s="923"/>
      <c r="F35" s="923"/>
      <c r="G35" s="924"/>
      <c r="H35" s="141" t="s">
        <v>309</v>
      </c>
      <c r="I35" s="141" t="s">
        <v>278</v>
      </c>
      <c r="J35" s="141" t="s">
        <v>33</v>
      </c>
      <c r="K35" s="1155" t="s">
        <v>34</v>
      </c>
      <c r="L35" s="1156"/>
      <c r="M35" s="1156"/>
      <c r="N35" s="1156"/>
      <c r="O35" s="1156"/>
      <c r="P35" s="1156"/>
      <c r="Q35" s="1156"/>
      <c r="R35" s="1156"/>
      <c r="S35" s="1156"/>
      <c r="T35" s="1156"/>
      <c r="U35" s="1156"/>
      <c r="V35" s="1156"/>
      <c r="W35" s="1156"/>
      <c r="X35" s="1156"/>
      <c r="Y35" s="1156"/>
      <c r="Z35" s="1156"/>
      <c r="AA35" s="1157"/>
      <c r="AB35" s="66"/>
    </row>
    <row r="36" spans="2:46" s="68" customFormat="1" ht="192.75" customHeight="1" thickBot="1" x14ac:dyDescent="0.25">
      <c r="B36" s="69"/>
      <c r="C36" s="1061" t="s">
        <v>653</v>
      </c>
      <c r="D36" s="1062"/>
      <c r="E36" s="1062"/>
      <c r="F36" s="1062"/>
      <c r="G36" s="1063"/>
      <c r="H36" s="169">
        <v>13.73</v>
      </c>
      <c r="I36" s="169">
        <v>11.57</v>
      </c>
      <c r="J36" s="36">
        <f>+H36/I36</f>
        <v>1.1866897147796025</v>
      </c>
      <c r="K36" s="1283" t="s">
        <v>720</v>
      </c>
      <c r="L36" s="1284"/>
      <c r="M36" s="1284"/>
      <c r="N36" s="1284"/>
      <c r="O36" s="1284"/>
      <c r="P36" s="1284"/>
      <c r="Q36" s="1284"/>
      <c r="R36" s="1284"/>
      <c r="S36" s="1284"/>
      <c r="T36" s="1284"/>
      <c r="U36" s="1284"/>
      <c r="V36" s="1284"/>
      <c r="W36" s="1284"/>
      <c r="X36" s="1284"/>
      <c r="Y36" s="1284"/>
      <c r="Z36" s="1284"/>
      <c r="AA36" s="1285"/>
      <c r="AB36" s="66"/>
    </row>
    <row r="37" spans="2:46" s="68" customFormat="1" ht="43.15" customHeight="1" thickBot="1" x14ac:dyDescent="0.25">
      <c r="B37" s="69"/>
      <c r="C37" s="899" t="s">
        <v>652</v>
      </c>
      <c r="D37" s="900"/>
      <c r="E37" s="900"/>
      <c r="F37" s="900"/>
      <c r="G37" s="901"/>
      <c r="H37" s="168">
        <v>0</v>
      </c>
      <c r="I37" s="168">
        <v>1.1399999999999999</v>
      </c>
      <c r="J37" s="36">
        <f>+H37/I37</f>
        <v>0</v>
      </c>
      <c r="K37" s="1283" t="s">
        <v>719</v>
      </c>
      <c r="L37" s="1284"/>
      <c r="M37" s="1284"/>
      <c r="N37" s="1284"/>
      <c r="O37" s="1284"/>
      <c r="P37" s="1284"/>
      <c r="Q37" s="1284"/>
      <c r="R37" s="1284"/>
      <c r="S37" s="1284"/>
      <c r="T37" s="1284"/>
      <c r="U37" s="1284"/>
      <c r="V37" s="1284"/>
      <c r="W37" s="1284"/>
      <c r="X37" s="1284"/>
      <c r="Y37" s="1284"/>
      <c r="Z37" s="1284"/>
      <c r="AA37" s="1285"/>
      <c r="AB37" s="66"/>
    </row>
    <row r="38" spans="2:46" s="68" customFormat="1" ht="79.5" customHeight="1" thickBot="1" x14ac:dyDescent="0.25">
      <c r="B38" s="69"/>
      <c r="C38" s="899" t="s">
        <v>651</v>
      </c>
      <c r="D38" s="900"/>
      <c r="E38" s="900"/>
      <c r="F38" s="900"/>
      <c r="G38" s="901"/>
      <c r="H38" s="168">
        <v>0.57999999999999996</v>
      </c>
      <c r="I38" s="168">
        <v>1.1399999999999999</v>
      </c>
      <c r="J38" s="36">
        <f>+H38/I38</f>
        <v>0.50877192982456143</v>
      </c>
      <c r="K38" s="1283" t="s">
        <v>718</v>
      </c>
      <c r="L38" s="1284"/>
      <c r="M38" s="1284"/>
      <c r="N38" s="1284"/>
      <c r="O38" s="1284"/>
      <c r="P38" s="1284"/>
      <c r="Q38" s="1284"/>
      <c r="R38" s="1284"/>
      <c r="S38" s="1284"/>
      <c r="T38" s="1284"/>
      <c r="U38" s="1284"/>
      <c r="V38" s="1284"/>
      <c r="W38" s="1284"/>
      <c r="X38" s="1284"/>
      <c r="Y38" s="1284"/>
      <c r="Z38" s="1284"/>
      <c r="AA38" s="1285"/>
      <c r="AB38" s="66"/>
    </row>
    <row r="39" spans="2:46" s="68" customFormat="1" ht="63.75" customHeight="1" thickBot="1" x14ac:dyDescent="0.25">
      <c r="B39" s="69"/>
      <c r="C39" s="899" t="s">
        <v>650</v>
      </c>
      <c r="D39" s="900"/>
      <c r="E39" s="900"/>
      <c r="F39" s="900"/>
      <c r="G39" s="901"/>
      <c r="H39" s="168">
        <v>10.83</v>
      </c>
      <c r="I39" s="168">
        <v>1.1399999999999999</v>
      </c>
      <c r="J39" s="36">
        <f>+H39/I39</f>
        <v>9.5</v>
      </c>
      <c r="K39" s="1283" t="s">
        <v>717</v>
      </c>
      <c r="L39" s="1284"/>
      <c r="M39" s="1284"/>
      <c r="N39" s="1284"/>
      <c r="O39" s="1284"/>
      <c r="P39" s="1284"/>
      <c r="Q39" s="1284"/>
      <c r="R39" s="1284"/>
      <c r="S39" s="1284"/>
      <c r="T39" s="1284"/>
      <c r="U39" s="1284"/>
      <c r="V39" s="1284"/>
      <c r="W39" s="1284"/>
      <c r="X39" s="1284"/>
      <c r="Y39" s="1284"/>
      <c r="Z39" s="1284"/>
      <c r="AA39" s="1285"/>
      <c r="AB39" s="66"/>
    </row>
    <row r="40" spans="2:46" s="68" customFormat="1" ht="15.75" customHeight="1" thickBot="1" x14ac:dyDescent="0.3">
      <c r="B40" s="69"/>
      <c r="C40" s="908" t="s">
        <v>35</v>
      </c>
      <c r="D40" s="909"/>
      <c r="E40" s="909"/>
      <c r="F40" s="909"/>
      <c r="G40" s="910"/>
      <c r="H40" s="167">
        <f>+H36+H37+H38+H39</f>
        <v>25.14</v>
      </c>
      <c r="I40" s="186">
        <v>15</v>
      </c>
      <c r="J40" s="166">
        <f>+H40/I40</f>
        <v>1.6759999999999999</v>
      </c>
      <c r="K40" s="911"/>
      <c r="L40" s="912"/>
      <c r="M40" s="912"/>
      <c r="N40" s="912"/>
      <c r="O40" s="912"/>
      <c r="P40" s="912"/>
      <c r="Q40" s="912"/>
      <c r="R40" s="912"/>
      <c r="S40" s="912"/>
      <c r="T40" s="912"/>
      <c r="U40" s="912"/>
      <c r="V40" s="912"/>
      <c r="W40" s="912"/>
      <c r="X40" s="912"/>
      <c r="Y40" s="912"/>
      <c r="Z40" s="912"/>
      <c r="AA40" s="913"/>
      <c r="AB40" s="66"/>
    </row>
    <row r="41" spans="2:46" s="68" customFormat="1" ht="5.25" customHeight="1" x14ac:dyDescent="0.2">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46" s="68" customFormat="1" ht="15" thickBot="1" x14ac:dyDescent="0.25">
      <c r="B42" s="69"/>
      <c r="C42" s="72"/>
      <c r="D42" s="72"/>
      <c r="E42" s="72"/>
      <c r="F42" s="72"/>
      <c r="G42" s="72"/>
      <c r="H42" s="145"/>
      <c r="I42" s="145"/>
      <c r="J42" s="35"/>
      <c r="K42" s="72"/>
      <c r="L42" s="72"/>
      <c r="M42" s="72"/>
      <c r="N42" s="72"/>
      <c r="O42" s="72"/>
      <c r="P42" s="72"/>
      <c r="Q42" s="72"/>
      <c r="R42" s="72"/>
      <c r="S42" s="72"/>
      <c r="T42" s="72"/>
      <c r="U42" s="72"/>
      <c r="V42" s="72"/>
      <c r="W42" s="72"/>
      <c r="X42" s="72"/>
      <c r="Y42" s="72"/>
      <c r="Z42" s="72"/>
      <c r="AA42" s="72"/>
      <c r="AB42" s="66"/>
    </row>
    <row r="43" spans="2:46" s="68" customForma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row>
    <row r="44" spans="2:46" ht="15"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row>
    <row r="45" spans="2:46" x14ac:dyDescent="0.2">
      <c r="B45" s="67"/>
      <c r="C45" s="1171" t="s">
        <v>608</v>
      </c>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row>
    <row r="46" spans="2:46"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c r="AQ46" s="56" t="s">
        <v>649</v>
      </c>
      <c r="AR46" s="56" t="s">
        <v>648</v>
      </c>
      <c r="AS46" s="56" t="s">
        <v>647</v>
      </c>
      <c r="AT46" s="56" t="s">
        <v>646</v>
      </c>
    </row>
    <row r="47" spans="2:46"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c r="AQ47" s="56" t="s">
        <v>645</v>
      </c>
      <c r="AR47" s="56">
        <v>13.73</v>
      </c>
      <c r="AS47" s="56">
        <v>13.73</v>
      </c>
      <c r="AT47" s="56">
        <v>11.57</v>
      </c>
    </row>
    <row r="48" spans="2:46"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c r="AQ48" s="56" t="s">
        <v>644</v>
      </c>
      <c r="AR48" s="56">
        <v>0</v>
      </c>
      <c r="AS48" s="56">
        <f>+AR48+AS47</f>
        <v>13.73</v>
      </c>
      <c r="AT48" s="56">
        <v>1.1399999999999999</v>
      </c>
    </row>
    <row r="49" spans="1:46"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c r="AQ49" s="56" t="s">
        <v>643</v>
      </c>
      <c r="AR49" s="56">
        <v>0.57999999999999996</v>
      </c>
      <c r="AS49" s="56">
        <f>+AR49+AS48</f>
        <v>14.31</v>
      </c>
      <c r="AT49" s="56">
        <v>1.1399999999999999</v>
      </c>
    </row>
    <row r="50" spans="1:46"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c r="AQ50" s="56" t="s">
        <v>642</v>
      </c>
      <c r="AR50" s="56">
        <v>10.83</v>
      </c>
      <c r="AS50" s="56">
        <f>+AR50+AS49</f>
        <v>25.14</v>
      </c>
      <c r="AT50" s="56">
        <v>1.1399999999999999</v>
      </c>
    </row>
    <row r="51" spans="1:46"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c r="AQ51" s="56" t="s">
        <v>35</v>
      </c>
      <c r="AR51" s="56">
        <f>+AR47+AR48+AR49+AR50</f>
        <v>25.14</v>
      </c>
      <c r="AS51" s="56">
        <f>+AS50</f>
        <v>25.14</v>
      </c>
      <c r="AT51" s="56">
        <f>SUM(AT47:AT50)</f>
        <v>14.990000000000002</v>
      </c>
    </row>
    <row r="52" spans="1:46"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c r="AQ52" s="56"/>
      <c r="AR52" s="56"/>
      <c r="AS52" s="56"/>
      <c r="AT52" s="56"/>
    </row>
    <row r="53" spans="1:46"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c r="AQ53" s="56"/>
      <c r="AR53" s="56"/>
      <c r="AS53" s="56"/>
      <c r="AT53" s="56"/>
    </row>
    <row r="54" spans="1:46"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c r="AQ54" s="56"/>
      <c r="AR54" s="56"/>
      <c r="AS54" s="56"/>
      <c r="AT54" s="56"/>
    </row>
    <row r="55" spans="1:46"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c r="AQ55" s="56"/>
      <c r="AR55" s="56"/>
      <c r="AS55" s="56"/>
      <c r="AT55" s="56"/>
    </row>
    <row r="56" spans="1:46"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c r="AQ56" s="56"/>
      <c r="AR56" s="56"/>
      <c r="AS56" s="56"/>
      <c r="AT56" s="56"/>
    </row>
    <row r="57" spans="1:46" ht="15"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row>
    <row r="58" spans="1:46"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row>
    <row r="59" spans="1:46" ht="15"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row>
    <row r="60" spans="1:46" ht="15.75" x14ac:dyDescent="0.2">
      <c r="B60" s="59"/>
      <c r="C60" s="1072" t="s">
        <v>30</v>
      </c>
      <c r="D60" s="1073"/>
      <c r="E60" s="1073"/>
      <c r="F60" s="1073"/>
      <c r="G60" s="1074"/>
      <c r="H60" s="1072" t="s">
        <v>37</v>
      </c>
      <c r="I60" s="1074"/>
      <c r="J60" s="1072" t="s">
        <v>38</v>
      </c>
      <c r="K60" s="1073"/>
      <c r="L60" s="1073"/>
      <c r="M60" s="1074"/>
      <c r="N60" s="1072" t="s">
        <v>39</v>
      </c>
      <c r="O60" s="1073"/>
      <c r="P60" s="1073"/>
      <c r="Q60" s="1073"/>
      <c r="R60" s="1073"/>
      <c r="S60" s="1073"/>
      <c r="T60" s="1073"/>
      <c r="U60" s="1074"/>
      <c r="V60" s="1165" t="s">
        <v>40</v>
      </c>
      <c r="W60" s="1165"/>
      <c r="X60" s="1165"/>
      <c r="Y60" s="1165"/>
      <c r="Z60" s="1165"/>
      <c r="AA60" s="1166"/>
      <c r="AB60" s="20"/>
    </row>
    <row r="61" spans="1:46" ht="15.75" x14ac:dyDescent="0.2">
      <c r="A61" s="60"/>
      <c r="B61" s="21"/>
      <c r="C61" s="1075"/>
      <c r="D61" s="1164"/>
      <c r="E61" s="1164"/>
      <c r="F61" s="1164"/>
      <c r="G61" s="1077"/>
      <c r="H61" s="1075"/>
      <c r="I61" s="1077"/>
      <c r="J61" s="1075"/>
      <c r="K61" s="1164"/>
      <c r="L61" s="1164"/>
      <c r="M61" s="1077"/>
      <c r="N61" s="1075"/>
      <c r="O61" s="1164"/>
      <c r="P61" s="1164"/>
      <c r="Q61" s="1164"/>
      <c r="R61" s="1164"/>
      <c r="S61" s="1164"/>
      <c r="T61" s="1164"/>
      <c r="U61" s="1077"/>
      <c r="V61" s="1167"/>
      <c r="W61" s="1167"/>
      <c r="X61" s="1167"/>
      <c r="Y61" s="1167"/>
      <c r="Z61" s="1167"/>
      <c r="AA61" s="1168"/>
      <c r="AB61" s="20"/>
    </row>
    <row r="62" spans="1:46" ht="16.5" thickBot="1" x14ac:dyDescent="0.25">
      <c r="A62" s="60"/>
      <c r="B62" s="21"/>
      <c r="C62" s="1075"/>
      <c r="D62" s="1164"/>
      <c r="E62" s="1164"/>
      <c r="F62" s="1164"/>
      <c r="G62" s="1077"/>
      <c r="H62" s="1075"/>
      <c r="I62" s="1077"/>
      <c r="J62" s="1075"/>
      <c r="K62" s="1164"/>
      <c r="L62" s="1164"/>
      <c r="M62" s="1077"/>
      <c r="N62" s="1078"/>
      <c r="O62" s="1079"/>
      <c r="P62" s="1079"/>
      <c r="Q62" s="1079"/>
      <c r="R62" s="1079"/>
      <c r="S62" s="1079"/>
      <c r="T62" s="1079"/>
      <c r="U62" s="1080"/>
      <c r="V62" s="1169"/>
      <c r="W62" s="1169"/>
      <c r="X62" s="1169"/>
      <c r="Y62" s="1169"/>
      <c r="Z62" s="1169"/>
      <c r="AA62" s="1170"/>
      <c r="AB62" s="20"/>
    </row>
    <row r="63" spans="1:46" ht="42.75" customHeight="1" thickBot="1" x14ac:dyDescent="0.25">
      <c r="B63" s="59"/>
      <c r="C63" s="1286" t="s">
        <v>641</v>
      </c>
      <c r="D63" s="1287"/>
      <c r="E63" s="1287"/>
      <c r="F63" s="1287"/>
      <c r="G63" s="1287"/>
      <c r="H63" s="1287">
        <v>0</v>
      </c>
      <c r="I63" s="1287"/>
      <c r="J63" s="1287">
        <v>13.73</v>
      </c>
      <c r="K63" s="1287"/>
      <c r="L63" s="1287"/>
      <c r="M63" s="1287"/>
      <c r="N63" s="1288" t="s">
        <v>716</v>
      </c>
      <c r="O63" s="1289"/>
      <c r="P63" s="1289"/>
      <c r="Q63" s="1289"/>
      <c r="R63" s="1289"/>
      <c r="S63" s="1289"/>
      <c r="T63" s="1289"/>
      <c r="U63" s="1290"/>
      <c r="V63" s="1294" t="s">
        <v>620</v>
      </c>
      <c r="W63" s="1295"/>
      <c r="X63" s="1295"/>
      <c r="Y63" s="1295"/>
      <c r="Z63" s="1295"/>
      <c r="AA63" s="1296"/>
      <c r="AB63" s="58"/>
    </row>
    <row r="64" spans="1:46" ht="51" customHeight="1" thickBot="1" x14ac:dyDescent="0.25">
      <c r="B64" s="59"/>
      <c r="C64" s="1286" t="s">
        <v>640</v>
      </c>
      <c r="D64" s="1287"/>
      <c r="E64" s="1287"/>
      <c r="F64" s="1287"/>
      <c r="G64" s="1287"/>
      <c r="H64" s="1273">
        <v>17.43</v>
      </c>
      <c r="I64" s="1273"/>
      <c r="J64" s="1273">
        <v>0</v>
      </c>
      <c r="K64" s="1273"/>
      <c r="L64" s="1273"/>
      <c r="M64" s="1273"/>
      <c r="N64" s="1291" t="s">
        <v>715</v>
      </c>
      <c r="O64" s="1292"/>
      <c r="P64" s="1292"/>
      <c r="Q64" s="1292"/>
      <c r="R64" s="1292"/>
      <c r="S64" s="1292"/>
      <c r="T64" s="1292"/>
      <c r="U64" s="1293"/>
      <c r="V64" s="1294" t="s">
        <v>620</v>
      </c>
      <c r="W64" s="1295"/>
      <c r="X64" s="1295"/>
      <c r="Y64" s="1295"/>
      <c r="Z64" s="1295"/>
      <c r="AA64" s="1296"/>
      <c r="AB64" s="58"/>
    </row>
    <row r="65" spans="2:28" ht="42.75" customHeight="1" thickBot="1" x14ac:dyDescent="0.25">
      <c r="B65" s="59"/>
      <c r="C65" s="1286" t="s">
        <v>319</v>
      </c>
      <c r="D65" s="1287"/>
      <c r="E65" s="1287"/>
      <c r="F65" s="1287"/>
      <c r="G65" s="1287"/>
      <c r="H65" s="1273">
        <v>0</v>
      </c>
      <c r="I65" s="1273"/>
      <c r="J65" s="1273">
        <v>0.57999999999999996</v>
      </c>
      <c r="K65" s="1273"/>
      <c r="L65" s="1273"/>
      <c r="M65" s="1273"/>
      <c r="N65" s="1291" t="s">
        <v>715</v>
      </c>
      <c r="O65" s="1292"/>
      <c r="P65" s="1292"/>
      <c r="Q65" s="1292"/>
      <c r="R65" s="1292"/>
      <c r="S65" s="1292"/>
      <c r="T65" s="1292"/>
      <c r="U65" s="1293"/>
      <c r="V65" s="1294" t="s">
        <v>620</v>
      </c>
      <c r="W65" s="1295"/>
      <c r="X65" s="1295"/>
      <c r="Y65" s="1295"/>
      <c r="Z65" s="1295"/>
      <c r="AA65" s="1296"/>
      <c r="AB65" s="58"/>
    </row>
    <row r="66" spans="2:28" ht="103.5" customHeight="1" x14ac:dyDescent="0.2">
      <c r="B66" s="59"/>
      <c r="C66" s="1286" t="s">
        <v>318</v>
      </c>
      <c r="D66" s="1287"/>
      <c r="E66" s="1287"/>
      <c r="F66" s="1287"/>
      <c r="G66" s="1287"/>
      <c r="H66" s="1273">
        <v>0.91</v>
      </c>
      <c r="I66" s="1273"/>
      <c r="J66" s="1273">
        <v>10.83</v>
      </c>
      <c r="K66" s="1273"/>
      <c r="L66" s="1273"/>
      <c r="M66" s="1273"/>
      <c r="N66" s="1291" t="s">
        <v>714</v>
      </c>
      <c r="O66" s="1292"/>
      <c r="P66" s="1292"/>
      <c r="Q66" s="1292"/>
      <c r="R66" s="1292"/>
      <c r="S66" s="1292"/>
      <c r="T66" s="1292"/>
      <c r="U66" s="1293"/>
      <c r="V66" s="1294" t="s">
        <v>620</v>
      </c>
      <c r="W66" s="1295"/>
      <c r="X66" s="1295"/>
      <c r="Y66" s="1295"/>
      <c r="Z66" s="1295"/>
      <c r="AA66" s="1296"/>
      <c r="AB66" s="58"/>
    </row>
    <row r="67" spans="2:28" x14ac:dyDescent="0.2">
      <c r="B67" s="59"/>
      <c r="C67" s="752"/>
      <c r="D67" s="753"/>
      <c r="E67" s="753"/>
      <c r="F67" s="753"/>
      <c r="G67" s="753"/>
      <c r="H67" s="753"/>
      <c r="I67" s="753"/>
      <c r="J67" s="753"/>
      <c r="K67" s="753"/>
      <c r="L67" s="753"/>
      <c r="M67" s="753"/>
      <c r="N67" s="1113"/>
      <c r="O67" s="1114"/>
      <c r="P67" s="1114"/>
      <c r="Q67" s="1114"/>
      <c r="R67" s="1114"/>
      <c r="S67" s="1114"/>
      <c r="T67" s="1114"/>
      <c r="U67" s="1115"/>
      <c r="V67" s="1113"/>
      <c r="W67" s="1114"/>
      <c r="X67" s="1114"/>
      <c r="Y67" s="1114"/>
      <c r="Z67" s="1114"/>
      <c r="AA67" s="1116"/>
      <c r="AB67" s="58"/>
    </row>
    <row r="68" spans="2:28" x14ac:dyDescent="0.2">
      <c r="B68" s="59"/>
      <c r="C68" s="752"/>
      <c r="D68" s="753"/>
      <c r="E68" s="753"/>
      <c r="F68" s="753"/>
      <c r="G68" s="753"/>
      <c r="H68" s="753"/>
      <c r="I68" s="753"/>
      <c r="J68" s="753"/>
      <c r="K68" s="753"/>
      <c r="L68" s="753"/>
      <c r="M68" s="753"/>
      <c r="N68" s="1113"/>
      <c r="O68" s="1114"/>
      <c r="P68" s="1114"/>
      <c r="Q68" s="1114"/>
      <c r="R68" s="1114"/>
      <c r="S68" s="1114"/>
      <c r="T68" s="1114"/>
      <c r="U68" s="1115"/>
      <c r="V68" s="1113"/>
      <c r="W68" s="1114"/>
      <c r="X68" s="1114"/>
      <c r="Y68" s="1114"/>
      <c r="Z68" s="1114"/>
      <c r="AA68" s="1116"/>
      <c r="AB68" s="58"/>
    </row>
    <row r="69" spans="2:28" x14ac:dyDescent="0.2">
      <c r="B69" s="59"/>
      <c r="C69" s="752"/>
      <c r="D69" s="753"/>
      <c r="E69" s="753"/>
      <c r="F69" s="753"/>
      <c r="G69" s="753"/>
      <c r="H69" s="753"/>
      <c r="I69" s="753"/>
      <c r="J69" s="753"/>
      <c r="K69" s="753"/>
      <c r="L69" s="753"/>
      <c r="M69" s="753"/>
      <c r="N69" s="1113"/>
      <c r="O69" s="1114"/>
      <c r="P69" s="1114"/>
      <c r="Q69" s="1114"/>
      <c r="R69" s="1114"/>
      <c r="S69" s="1114"/>
      <c r="T69" s="1114"/>
      <c r="U69" s="1115"/>
      <c r="V69" s="1113"/>
      <c r="W69" s="1114"/>
      <c r="X69" s="1114"/>
      <c r="Y69" s="1114"/>
      <c r="Z69" s="1114"/>
      <c r="AA69" s="1116"/>
      <c r="AB69" s="58"/>
    </row>
    <row r="70" spans="2:28" x14ac:dyDescent="0.2">
      <c r="B70" s="59"/>
      <c r="C70" s="752"/>
      <c r="D70" s="753"/>
      <c r="E70" s="753"/>
      <c r="F70" s="753"/>
      <c r="G70" s="753"/>
      <c r="H70" s="753"/>
      <c r="I70" s="753"/>
      <c r="J70" s="753"/>
      <c r="K70" s="753"/>
      <c r="L70" s="753"/>
      <c r="M70" s="753"/>
      <c r="N70" s="1113"/>
      <c r="O70" s="1114"/>
      <c r="P70" s="1114"/>
      <c r="Q70" s="1114"/>
      <c r="R70" s="1114"/>
      <c r="S70" s="1114"/>
      <c r="T70" s="1114"/>
      <c r="U70" s="1115"/>
      <c r="V70" s="1113"/>
      <c r="W70" s="1114"/>
      <c r="X70" s="1114"/>
      <c r="Y70" s="1114"/>
      <c r="Z70" s="1114"/>
      <c r="AA70" s="1116"/>
      <c r="AB70" s="58"/>
    </row>
    <row r="71" spans="2:28" x14ac:dyDescent="0.2">
      <c r="B71" s="59"/>
      <c r="C71" s="752"/>
      <c r="D71" s="753"/>
      <c r="E71" s="753"/>
      <c r="F71" s="753"/>
      <c r="G71" s="753"/>
      <c r="H71" s="753"/>
      <c r="I71" s="753"/>
      <c r="J71" s="753"/>
      <c r="K71" s="753"/>
      <c r="L71" s="753"/>
      <c r="M71" s="753"/>
      <c r="N71" s="1113"/>
      <c r="O71" s="1114"/>
      <c r="P71" s="1114"/>
      <c r="Q71" s="1114"/>
      <c r="R71" s="1114"/>
      <c r="S71" s="1114"/>
      <c r="T71" s="1114"/>
      <c r="U71" s="1115"/>
      <c r="V71" s="1113"/>
      <c r="W71" s="1114"/>
      <c r="X71" s="1114"/>
      <c r="Y71" s="1114"/>
      <c r="Z71" s="1114"/>
      <c r="AA71" s="1116"/>
      <c r="AB71" s="58"/>
    </row>
    <row r="72" spans="2:28" x14ac:dyDescent="0.2">
      <c r="B72" s="59"/>
      <c r="C72" s="752"/>
      <c r="D72" s="753"/>
      <c r="E72" s="753"/>
      <c r="F72" s="753"/>
      <c r="G72" s="753"/>
      <c r="H72" s="753"/>
      <c r="I72" s="753"/>
      <c r="J72" s="753"/>
      <c r="K72" s="753"/>
      <c r="L72" s="753"/>
      <c r="M72" s="753"/>
      <c r="N72" s="1113"/>
      <c r="O72" s="1114"/>
      <c r="P72" s="1114"/>
      <c r="Q72" s="1114"/>
      <c r="R72" s="1114"/>
      <c r="S72" s="1114"/>
      <c r="T72" s="1114"/>
      <c r="U72" s="1115"/>
      <c r="V72" s="1113"/>
      <c r="W72" s="1114"/>
      <c r="X72" s="1114"/>
      <c r="Y72" s="1114"/>
      <c r="Z72" s="1114"/>
      <c r="AA72" s="1116"/>
      <c r="AB72" s="58"/>
    </row>
    <row r="73" spans="2:28" x14ac:dyDescent="0.2">
      <c r="B73" s="59"/>
      <c r="C73" s="752"/>
      <c r="D73" s="753"/>
      <c r="E73" s="753"/>
      <c r="F73" s="753"/>
      <c r="G73" s="753"/>
      <c r="H73" s="753"/>
      <c r="I73" s="753"/>
      <c r="J73" s="753"/>
      <c r="K73" s="753"/>
      <c r="L73" s="753"/>
      <c r="M73" s="753"/>
      <c r="N73" s="1113"/>
      <c r="O73" s="1114"/>
      <c r="P73" s="1114"/>
      <c r="Q73" s="1114"/>
      <c r="R73" s="1114"/>
      <c r="S73" s="1114"/>
      <c r="T73" s="1114"/>
      <c r="U73" s="1115"/>
      <c r="V73" s="1113"/>
      <c r="W73" s="1114"/>
      <c r="X73" s="1114"/>
      <c r="Y73" s="1114"/>
      <c r="Z73" s="1114"/>
      <c r="AA73" s="1116"/>
      <c r="AB73" s="58"/>
    </row>
    <row r="74" spans="2:28" ht="15.75" customHeight="1" thickBot="1" x14ac:dyDescent="0.25">
      <c r="B74" s="59"/>
      <c r="C74" s="754"/>
      <c r="D74" s="755"/>
      <c r="E74" s="755"/>
      <c r="F74" s="755"/>
      <c r="G74" s="755"/>
      <c r="H74" s="755"/>
      <c r="I74" s="755"/>
      <c r="J74" s="755"/>
      <c r="K74" s="755"/>
      <c r="L74" s="755"/>
      <c r="M74" s="755"/>
      <c r="N74" s="1104"/>
      <c r="O74" s="1105"/>
      <c r="P74" s="1105"/>
      <c r="Q74" s="1105"/>
      <c r="R74" s="1105"/>
      <c r="S74" s="1105"/>
      <c r="T74" s="1105"/>
      <c r="U74" s="1106"/>
      <c r="V74" s="1104"/>
      <c r="W74" s="1105"/>
      <c r="X74" s="1105"/>
      <c r="Y74" s="1105"/>
      <c r="Z74" s="1105"/>
      <c r="AA74" s="1107"/>
      <c r="AB74" s="58"/>
    </row>
    <row r="75" spans="2:28" x14ac:dyDescent="0.2">
      <c r="B75" s="129"/>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30"/>
    </row>
    <row r="114" ht="6" customHeight="1" x14ac:dyDescent="0.2"/>
  </sheetData>
  <mergeCells count="137">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C65:G65"/>
    <mergeCell ref="H65:I65"/>
    <mergeCell ref="J65:M65"/>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C63:G63"/>
    <mergeCell ref="H63:I63"/>
    <mergeCell ref="J63:M63"/>
    <mergeCell ref="V60:AA62"/>
    <mergeCell ref="N60:U62"/>
    <mergeCell ref="N63:U63"/>
    <mergeCell ref="N64:U64"/>
    <mergeCell ref="N65:U65"/>
    <mergeCell ref="C39:G39"/>
    <mergeCell ref="K39:AA39"/>
    <mergeCell ref="C36:G36"/>
    <mergeCell ref="K36:AA36"/>
    <mergeCell ref="C37:G37"/>
    <mergeCell ref="K37:AA37"/>
    <mergeCell ref="C38:G38"/>
    <mergeCell ref="K38:AA38"/>
    <mergeCell ref="J60:M62"/>
    <mergeCell ref="C40:G40"/>
    <mergeCell ref="K40:AA40"/>
    <mergeCell ref="C43:AA44"/>
    <mergeCell ref="C45:AA57"/>
    <mergeCell ref="C60:G62"/>
    <mergeCell ref="H60:I62"/>
    <mergeCell ref="U31:W31"/>
    <mergeCell ref="X31:Y31"/>
    <mergeCell ref="C34:AA34"/>
    <mergeCell ref="C35:G35"/>
    <mergeCell ref="K35:AA35"/>
    <mergeCell ref="C26:H26"/>
    <mergeCell ref="I26:AA26"/>
    <mergeCell ref="C28:H28"/>
    <mergeCell ref="I28:J28"/>
    <mergeCell ref="K32:N32"/>
    <mergeCell ref="O32:R32"/>
    <mergeCell ref="Z31:AA31"/>
    <mergeCell ref="T13:AA13"/>
    <mergeCell ref="T14:AA14"/>
    <mergeCell ref="T21:Z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X30:AA30"/>
    <mergeCell ref="K31:N31"/>
    <mergeCell ref="O31:R31"/>
    <mergeCell ref="S31:T31"/>
    <mergeCell ref="C20:H21"/>
    <mergeCell ref="I20:L21"/>
    <mergeCell ref="M20:S20"/>
    <mergeCell ref="T20:AA20"/>
    <mergeCell ref="M21:S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pageSetUpPr fitToPage="1"/>
  </sheetPr>
  <dimension ref="A1:AP114"/>
  <sheetViews>
    <sheetView view="pageBreakPreview" topLeftCell="A7" zoomScaleNormal="100" zoomScaleSheetLayoutView="100" zoomScalePageLayoutView="70" workbookViewId="0">
      <selection activeCell="H39" sqref="H39:J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9" width="18.8554687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32" width="3.7109375" style="131"/>
    <col min="33" max="33" width="7.7109375" style="131" customWidth="1"/>
    <col min="34" max="38" width="3.7109375" style="131"/>
    <col min="39" max="39" width="15" style="131" customWidth="1"/>
    <col min="40" max="40" width="30" style="131" customWidth="1"/>
    <col min="41" max="41" width="26.28515625" style="131" customWidth="1"/>
    <col min="42" max="42" width="17.42578125" style="131" customWidth="1"/>
    <col min="43"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226</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236</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235</v>
      </c>
      <c r="S11" s="740"/>
      <c r="T11" s="740"/>
      <c r="U11" s="741"/>
      <c r="V11" s="715" t="s">
        <v>325</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234</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10</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669</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73.900000000000006" customHeight="1" thickBot="1" x14ac:dyDescent="0.25">
      <c r="B18" s="67"/>
      <c r="C18" s="675" t="s">
        <v>336</v>
      </c>
      <c r="D18" s="676"/>
      <c r="E18" s="676"/>
      <c r="F18" s="676"/>
      <c r="G18" s="676"/>
      <c r="H18" s="677"/>
      <c r="I18" s="678" t="s">
        <v>668</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657</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310</v>
      </c>
      <c r="N21" s="713"/>
      <c r="O21" s="713"/>
      <c r="P21" s="713"/>
      <c r="Q21" s="713"/>
      <c r="R21" s="713"/>
      <c r="S21" s="714"/>
      <c r="T21" s="712" t="s">
        <v>17</v>
      </c>
      <c r="U21" s="713"/>
      <c r="V21" s="713"/>
      <c r="W21" s="713"/>
      <c r="X21" s="713"/>
      <c r="Y21" s="713"/>
      <c r="Z21" s="714"/>
      <c r="AA21" s="171"/>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15.75" customHeight="1" thickBot="1" x14ac:dyDescent="0.25">
      <c r="B24" s="67"/>
      <c r="C24" s="694" t="s">
        <v>667</v>
      </c>
      <c r="D24" s="695"/>
      <c r="E24" s="695"/>
      <c r="F24" s="695"/>
      <c r="G24" s="695"/>
      <c r="H24" s="695"/>
      <c r="I24" s="696"/>
      <c r="J24" s="694" t="s">
        <v>656</v>
      </c>
      <c r="K24" s="695"/>
      <c r="L24" s="695"/>
      <c r="M24" s="695"/>
      <c r="N24" s="695"/>
      <c r="O24" s="695"/>
      <c r="P24" s="696"/>
      <c r="Q24" s="1269" t="s">
        <v>655</v>
      </c>
      <c r="R24" s="655"/>
      <c r="S24" s="655"/>
      <c r="T24" s="655"/>
      <c r="U24" s="655"/>
      <c r="V24" s="655"/>
      <c r="W24" s="655"/>
      <c r="X24" s="655"/>
      <c r="Y24" s="655"/>
      <c r="Z24" s="655"/>
      <c r="AA24" s="657"/>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323</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654</v>
      </c>
      <c r="D28" s="676"/>
      <c r="E28" s="676"/>
      <c r="F28" s="676"/>
      <c r="G28" s="676"/>
      <c r="H28" s="677"/>
      <c r="I28" s="681">
        <v>1</v>
      </c>
      <c r="J28" s="678"/>
      <c r="K28" s="682" t="s">
        <v>24</v>
      </c>
      <c r="L28" s="683"/>
      <c r="M28" s="683"/>
      <c r="N28" s="684"/>
      <c r="O28" s="685" t="s">
        <v>25</v>
      </c>
      <c r="P28" s="686"/>
      <c r="Q28" s="686"/>
      <c r="R28" s="687"/>
      <c r="S28" s="88" t="s">
        <v>28</v>
      </c>
      <c r="T28" s="686" t="s">
        <v>26</v>
      </c>
      <c r="U28" s="686"/>
      <c r="V28" s="687"/>
      <c r="W28" s="34"/>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1301">
        <v>0</v>
      </c>
      <c r="L32" s="1302"/>
      <c r="M32" s="1302"/>
      <c r="N32" s="1302"/>
      <c r="O32" s="1302">
        <v>0.89</v>
      </c>
      <c r="P32" s="1302"/>
      <c r="Q32" s="1302"/>
      <c r="R32" s="1302"/>
      <c r="S32" s="1302">
        <v>0.9</v>
      </c>
      <c r="T32" s="1302"/>
      <c r="U32" s="1302">
        <v>0.99</v>
      </c>
      <c r="V32" s="1302"/>
      <c r="W32" s="1302"/>
      <c r="X32" s="1302">
        <v>1</v>
      </c>
      <c r="Y32" s="1302"/>
      <c r="Z32" s="1302">
        <v>1</v>
      </c>
      <c r="AA32" s="1303"/>
      <c r="AB32" s="66"/>
    </row>
    <row r="33" spans="2:42"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42"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42" s="68" customFormat="1" ht="60.75" thickBot="1" x14ac:dyDescent="0.25">
      <c r="B35" s="69"/>
      <c r="C35" s="922" t="s">
        <v>30</v>
      </c>
      <c r="D35" s="923"/>
      <c r="E35" s="923"/>
      <c r="F35" s="923"/>
      <c r="G35" s="924"/>
      <c r="H35" s="132" t="s">
        <v>666</v>
      </c>
      <c r="I35" s="132" t="s">
        <v>278</v>
      </c>
      <c r="J35" s="132" t="s">
        <v>33</v>
      </c>
      <c r="K35" s="1155" t="s">
        <v>34</v>
      </c>
      <c r="L35" s="1156"/>
      <c r="M35" s="1156"/>
      <c r="N35" s="1156"/>
      <c r="O35" s="1156"/>
      <c r="P35" s="1156"/>
      <c r="Q35" s="1156"/>
      <c r="R35" s="1156"/>
      <c r="S35" s="1156"/>
      <c r="T35" s="1156"/>
      <c r="U35" s="1156"/>
      <c r="V35" s="1156"/>
      <c r="W35" s="1156"/>
      <c r="X35" s="1156"/>
      <c r="Y35" s="1156"/>
      <c r="Z35" s="1156"/>
      <c r="AA35" s="1157"/>
      <c r="AB35" s="66"/>
    </row>
    <row r="36" spans="2:42" s="68" customFormat="1" ht="63.75" customHeight="1" thickBot="1" x14ac:dyDescent="0.25">
      <c r="B36" s="69"/>
      <c r="C36" s="1061" t="s">
        <v>653</v>
      </c>
      <c r="D36" s="1062"/>
      <c r="E36" s="1062"/>
      <c r="F36" s="1062"/>
      <c r="G36" s="1063"/>
      <c r="H36" s="169">
        <v>5.84</v>
      </c>
      <c r="I36" s="169">
        <v>4.2699999999999996</v>
      </c>
      <c r="J36" s="36">
        <f>+H36/I36</f>
        <v>1.36768149882904</v>
      </c>
      <c r="K36" s="1283" t="s">
        <v>665</v>
      </c>
      <c r="L36" s="1284"/>
      <c r="M36" s="1284"/>
      <c r="N36" s="1284"/>
      <c r="O36" s="1284"/>
      <c r="P36" s="1284"/>
      <c r="Q36" s="1284"/>
      <c r="R36" s="1284"/>
      <c r="S36" s="1284"/>
      <c r="T36" s="1284"/>
      <c r="U36" s="1284"/>
      <c r="V36" s="1284"/>
      <c r="W36" s="1284"/>
      <c r="X36" s="1284"/>
      <c r="Y36" s="1284"/>
      <c r="Z36" s="1284"/>
      <c r="AA36" s="1285"/>
      <c r="AB36" s="66"/>
    </row>
    <row r="37" spans="2:42" s="68" customFormat="1" ht="45" customHeight="1" thickBot="1" x14ac:dyDescent="0.25">
      <c r="B37" s="69"/>
      <c r="C37" s="1061" t="s">
        <v>652</v>
      </c>
      <c r="D37" s="1062"/>
      <c r="E37" s="1062"/>
      <c r="F37" s="1062"/>
      <c r="G37" s="1063"/>
      <c r="H37" s="168">
        <v>0</v>
      </c>
      <c r="I37" s="168">
        <v>0.16</v>
      </c>
      <c r="J37" s="36">
        <f>+H37/I37</f>
        <v>0</v>
      </c>
      <c r="K37" s="1283" t="s">
        <v>664</v>
      </c>
      <c r="L37" s="1284"/>
      <c r="M37" s="1284"/>
      <c r="N37" s="1284"/>
      <c r="O37" s="1284"/>
      <c r="P37" s="1284"/>
      <c r="Q37" s="1284"/>
      <c r="R37" s="1284"/>
      <c r="S37" s="1284"/>
      <c r="T37" s="1284"/>
      <c r="U37" s="1284"/>
      <c r="V37" s="1284"/>
      <c r="W37" s="1284"/>
      <c r="X37" s="1284"/>
      <c r="Y37" s="1284"/>
      <c r="Z37" s="1284"/>
      <c r="AA37" s="1285"/>
      <c r="AB37" s="66"/>
    </row>
    <row r="38" spans="2:42" s="68" customFormat="1" ht="45.75" customHeight="1" x14ac:dyDescent="0.2">
      <c r="B38" s="69"/>
      <c r="C38" s="1061" t="s">
        <v>651</v>
      </c>
      <c r="D38" s="1062"/>
      <c r="E38" s="1062"/>
      <c r="F38" s="1062"/>
      <c r="G38" s="1063"/>
      <c r="H38" s="168">
        <v>0.37</v>
      </c>
      <c r="I38" s="168">
        <v>0.37</v>
      </c>
      <c r="J38" s="36">
        <f>+H38/I38</f>
        <v>1</v>
      </c>
      <c r="K38" s="1283" t="s">
        <v>663</v>
      </c>
      <c r="L38" s="1284"/>
      <c r="M38" s="1284"/>
      <c r="N38" s="1284"/>
      <c r="O38" s="1284"/>
      <c r="P38" s="1284"/>
      <c r="Q38" s="1284"/>
      <c r="R38" s="1284"/>
      <c r="S38" s="1284"/>
      <c r="T38" s="1284"/>
      <c r="U38" s="1284"/>
      <c r="V38" s="1284"/>
      <c r="W38" s="1284"/>
      <c r="X38" s="1284"/>
      <c r="Y38" s="1284"/>
      <c r="Z38" s="1284"/>
      <c r="AA38" s="1285"/>
      <c r="AB38" s="66"/>
    </row>
    <row r="39" spans="2:42" s="68" customFormat="1" ht="20.25" customHeight="1" thickBot="1" x14ac:dyDescent="0.25">
      <c r="B39" s="69"/>
      <c r="C39" s="1061" t="s">
        <v>650</v>
      </c>
      <c r="D39" s="1062"/>
      <c r="E39" s="1062"/>
      <c r="F39" s="1062"/>
      <c r="G39" s="1063"/>
      <c r="H39" s="168">
        <v>0</v>
      </c>
      <c r="I39" s="168">
        <v>1.2</v>
      </c>
      <c r="J39" s="36">
        <f>+H39/I39</f>
        <v>0</v>
      </c>
      <c r="K39" s="1298" t="s">
        <v>662</v>
      </c>
      <c r="L39" s="1299"/>
      <c r="M39" s="1299"/>
      <c r="N39" s="1299"/>
      <c r="O39" s="1299"/>
      <c r="P39" s="1299"/>
      <c r="Q39" s="1299"/>
      <c r="R39" s="1299"/>
      <c r="S39" s="1299"/>
      <c r="T39" s="1299"/>
      <c r="U39" s="1299"/>
      <c r="V39" s="1299"/>
      <c r="W39" s="1299"/>
      <c r="X39" s="1299"/>
      <c r="Y39" s="1299"/>
      <c r="Z39" s="1299"/>
      <c r="AA39" s="1300"/>
      <c r="AB39" s="66"/>
    </row>
    <row r="40" spans="2:42" s="68" customFormat="1" ht="15.75" customHeight="1" thickBot="1" x14ac:dyDescent="0.3">
      <c r="B40" s="69"/>
      <c r="C40" s="908" t="s">
        <v>35</v>
      </c>
      <c r="D40" s="909"/>
      <c r="E40" s="909"/>
      <c r="F40" s="909"/>
      <c r="G40" s="910"/>
      <c r="H40" s="167">
        <f>+H36+H37+H38+H39</f>
        <v>6.21</v>
      </c>
      <c r="I40" s="170">
        <f>+I39+I38+I37+I36</f>
        <v>5.9999999999999991</v>
      </c>
      <c r="J40" s="166">
        <f>+H40/I40</f>
        <v>1.0350000000000001</v>
      </c>
      <c r="K40" s="911"/>
      <c r="L40" s="912"/>
      <c r="M40" s="912"/>
      <c r="N40" s="912"/>
      <c r="O40" s="912"/>
      <c r="P40" s="912"/>
      <c r="Q40" s="912"/>
      <c r="R40" s="912"/>
      <c r="S40" s="912"/>
      <c r="T40" s="912"/>
      <c r="U40" s="912"/>
      <c r="V40" s="912"/>
      <c r="W40" s="912"/>
      <c r="X40" s="912"/>
      <c r="Y40" s="912"/>
      <c r="Z40" s="912"/>
      <c r="AA40" s="913"/>
      <c r="AB40" s="66"/>
    </row>
    <row r="41" spans="2:42" s="68" customFormat="1" ht="5.25" customHeight="1" x14ac:dyDescent="0.2">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42" s="68" customFormat="1" ht="15" thickBot="1" x14ac:dyDescent="0.25">
      <c r="B42" s="69"/>
      <c r="C42" s="72"/>
      <c r="D42" s="72"/>
      <c r="E42" s="72"/>
      <c r="F42" s="72"/>
      <c r="G42" s="72"/>
      <c r="H42" s="145"/>
      <c r="I42" s="145"/>
      <c r="J42" s="35"/>
      <c r="K42" s="72"/>
      <c r="L42" s="72"/>
      <c r="M42" s="72"/>
      <c r="N42" s="72"/>
      <c r="O42" s="72"/>
      <c r="P42" s="72"/>
      <c r="Q42" s="72"/>
      <c r="R42" s="72"/>
      <c r="S42" s="72"/>
      <c r="T42" s="72"/>
      <c r="U42" s="72"/>
      <c r="V42" s="72"/>
      <c r="W42" s="72"/>
      <c r="X42" s="72"/>
      <c r="Y42" s="72"/>
      <c r="Z42" s="72"/>
      <c r="AA42" s="72"/>
      <c r="AB42" s="66"/>
    </row>
    <row r="43" spans="2:42" s="68" customForma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row>
    <row r="44" spans="2:42" ht="15"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row>
    <row r="45" spans="2:42" x14ac:dyDescent="0.2">
      <c r="B45" s="67"/>
      <c r="C45" s="1171" t="s">
        <v>608</v>
      </c>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c r="AM45" s="56" t="s">
        <v>649</v>
      </c>
      <c r="AN45" s="56" t="s">
        <v>648</v>
      </c>
      <c r="AO45" s="56" t="s">
        <v>647</v>
      </c>
      <c r="AP45" s="56" t="s">
        <v>646</v>
      </c>
    </row>
    <row r="46" spans="2:42"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c r="AM46" s="56" t="s">
        <v>645</v>
      </c>
      <c r="AN46" s="56">
        <v>5.84</v>
      </c>
      <c r="AO46" s="56">
        <f>+AN46</f>
        <v>5.84</v>
      </c>
      <c r="AP46" s="56">
        <v>4.2699999999999996</v>
      </c>
    </row>
    <row r="47" spans="2:42"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c r="AM47" s="56" t="s">
        <v>644</v>
      </c>
      <c r="AN47" s="56">
        <v>0</v>
      </c>
      <c r="AO47" s="56">
        <f>+AN47+AO46</f>
        <v>5.84</v>
      </c>
      <c r="AP47" s="56">
        <v>0.16</v>
      </c>
    </row>
    <row r="48" spans="2:42"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c r="AM48" s="56" t="s">
        <v>643</v>
      </c>
      <c r="AN48" s="56">
        <v>0.37</v>
      </c>
      <c r="AO48" s="56">
        <f>+AN48+AO47</f>
        <v>6.21</v>
      </c>
      <c r="AP48" s="56">
        <v>0.37</v>
      </c>
    </row>
    <row r="49" spans="1:42"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c r="AM49" s="56" t="s">
        <v>642</v>
      </c>
      <c r="AN49" s="56">
        <v>0</v>
      </c>
      <c r="AO49" s="56">
        <f>+AN49+AO48</f>
        <v>6.21</v>
      </c>
      <c r="AP49" s="56">
        <v>1.2</v>
      </c>
    </row>
    <row r="50" spans="1:42"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c r="AM50" s="56" t="s">
        <v>35</v>
      </c>
      <c r="AN50" s="56">
        <f>+AN46+AN47+AN48+AN49</f>
        <v>6.21</v>
      </c>
      <c r="AO50" s="56">
        <f>+AO49</f>
        <v>6.21</v>
      </c>
      <c r="AP50" s="56">
        <f>SUM(AP46:AP49)</f>
        <v>6</v>
      </c>
    </row>
    <row r="51" spans="1:42"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42"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42"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42"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42"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42"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42" ht="15"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row>
    <row r="58" spans="1:42"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row>
    <row r="59" spans="1:42" ht="15"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row>
    <row r="60" spans="1:42" ht="15.75" x14ac:dyDescent="0.2">
      <c r="B60" s="59"/>
      <c r="C60" s="1072" t="s">
        <v>30</v>
      </c>
      <c r="D60" s="1073"/>
      <c r="E60" s="1073"/>
      <c r="F60" s="1073"/>
      <c r="G60" s="1074"/>
      <c r="H60" s="1072" t="s">
        <v>37</v>
      </c>
      <c r="I60" s="1074"/>
      <c r="J60" s="1072" t="s">
        <v>38</v>
      </c>
      <c r="K60" s="1073"/>
      <c r="L60" s="1073"/>
      <c r="M60" s="1074"/>
      <c r="N60" s="1072" t="s">
        <v>39</v>
      </c>
      <c r="O60" s="1073"/>
      <c r="P60" s="1073"/>
      <c r="Q60" s="1073"/>
      <c r="R60" s="1073"/>
      <c r="S60" s="1073"/>
      <c r="T60" s="1073"/>
      <c r="U60" s="1074"/>
      <c r="V60" s="1165" t="s">
        <v>40</v>
      </c>
      <c r="W60" s="1165"/>
      <c r="X60" s="1165"/>
      <c r="Y60" s="1165"/>
      <c r="Z60" s="1165"/>
      <c r="AA60" s="1166"/>
      <c r="AB60" s="20"/>
    </row>
    <row r="61" spans="1:42" ht="15.75" x14ac:dyDescent="0.2">
      <c r="A61" s="60"/>
      <c r="B61" s="21"/>
      <c r="C61" s="1075"/>
      <c r="D61" s="1164"/>
      <c r="E61" s="1164"/>
      <c r="F61" s="1164"/>
      <c r="G61" s="1077"/>
      <c r="H61" s="1075"/>
      <c r="I61" s="1077"/>
      <c r="J61" s="1075"/>
      <c r="K61" s="1164"/>
      <c r="L61" s="1164"/>
      <c r="M61" s="1077"/>
      <c r="N61" s="1075"/>
      <c r="O61" s="1164"/>
      <c r="P61" s="1164"/>
      <c r="Q61" s="1164"/>
      <c r="R61" s="1164"/>
      <c r="S61" s="1164"/>
      <c r="T61" s="1164"/>
      <c r="U61" s="1077"/>
      <c r="V61" s="1167"/>
      <c r="W61" s="1167"/>
      <c r="X61" s="1167"/>
      <c r="Y61" s="1167"/>
      <c r="Z61" s="1167"/>
      <c r="AA61" s="1168"/>
      <c r="AB61" s="20"/>
    </row>
    <row r="62" spans="1:42" ht="16.5" thickBot="1" x14ac:dyDescent="0.25">
      <c r="A62" s="60"/>
      <c r="B62" s="21"/>
      <c r="C62" s="1075"/>
      <c r="D62" s="1164"/>
      <c r="E62" s="1164"/>
      <c r="F62" s="1164"/>
      <c r="G62" s="1077"/>
      <c r="H62" s="1075"/>
      <c r="I62" s="1077"/>
      <c r="J62" s="1075"/>
      <c r="K62" s="1164"/>
      <c r="L62" s="1164"/>
      <c r="M62" s="1077"/>
      <c r="N62" s="1078"/>
      <c r="O62" s="1079"/>
      <c r="P62" s="1079"/>
      <c r="Q62" s="1079"/>
      <c r="R62" s="1079"/>
      <c r="S62" s="1079"/>
      <c r="T62" s="1079"/>
      <c r="U62" s="1080"/>
      <c r="V62" s="1169"/>
      <c r="W62" s="1169"/>
      <c r="X62" s="1169"/>
      <c r="Y62" s="1169"/>
      <c r="Z62" s="1169"/>
      <c r="AA62" s="1170"/>
      <c r="AB62" s="20"/>
    </row>
    <row r="63" spans="1:42" ht="45.75" customHeight="1" thickBot="1" x14ac:dyDescent="0.25">
      <c r="B63" s="59"/>
      <c r="C63" s="1286" t="s">
        <v>641</v>
      </c>
      <c r="D63" s="1287"/>
      <c r="E63" s="1287"/>
      <c r="F63" s="1287"/>
      <c r="G63" s="1287"/>
      <c r="H63" s="1287">
        <v>2.5099999999999998</v>
      </c>
      <c r="I63" s="1287"/>
      <c r="J63" s="1287">
        <v>4.2699999999999996</v>
      </c>
      <c r="K63" s="1287"/>
      <c r="L63" s="1287"/>
      <c r="M63" s="1287"/>
      <c r="N63" s="1294" t="s">
        <v>661</v>
      </c>
      <c r="O63" s="1295"/>
      <c r="P63" s="1295"/>
      <c r="Q63" s="1295"/>
      <c r="R63" s="1295"/>
      <c r="S63" s="1295"/>
      <c r="T63" s="1295"/>
      <c r="U63" s="1297"/>
      <c r="V63" s="1294" t="s">
        <v>620</v>
      </c>
      <c r="W63" s="1295"/>
      <c r="X63" s="1295"/>
      <c r="Y63" s="1295"/>
      <c r="Z63" s="1295"/>
      <c r="AA63" s="1296"/>
      <c r="AB63" s="58"/>
    </row>
    <row r="64" spans="1:42" ht="43.5" customHeight="1" thickBot="1" x14ac:dyDescent="0.25">
      <c r="B64" s="59"/>
      <c r="C64" s="1286" t="s">
        <v>640</v>
      </c>
      <c r="D64" s="1287"/>
      <c r="E64" s="1287"/>
      <c r="F64" s="1287"/>
      <c r="G64" s="1287"/>
      <c r="H64" s="1273">
        <v>7.32</v>
      </c>
      <c r="I64" s="1273"/>
      <c r="J64" s="1273">
        <v>0.16</v>
      </c>
      <c r="K64" s="1273"/>
      <c r="L64" s="1273"/>
      <c r="M64" s="1273"/>
      <c r="N64" s="1291" t="s">
        <v>660</v>
      </c>
      <c r="O64" s="1292"/>
      <c r="P64" s="1292"/>
      <c r="Q64" s="1292"/>
      <c r="R64" s="1292"/>
      <c r="S64" s="1292"/>
      <c r="T64" s="1292"/>
      <c r="U64" s="1293"/>
      <c r="V64" s="1294" t="s">
        <v>620</v>
      </c>
      <c r="W64" s="1295"/>
      <c r="X64" s="1295"/>
      <c r="Y64" s="1295"/>
      <c r="Z64" s="1295"/>
      <c r="AA64" s="1296"/>
      <c r="AB64" s="58"/>
    </row>
    <row r="65" spans="2:28" ht="48" customHeight="1" thickBot="1" x14ac:dyDescent="0.25">
      <c r="B65" s="59"/>
      <c r="C65" s="1286" t="s">
        <v>319</v>
      </c>
      <c r="D65" s="1287"/>
      <c r="E65" s="1287"/>
      <c r="F65" s="1287"/>
      <c r="G65" s="1287"/>
      <c r="H65" s="753">
        <v>1.87</v>
      </c>
      <c r="I65" s="753"/>
      <c r="J65" s="753">
        <v>0.37</v>
      </c>
      <c r="K65" s="753"/>
      <c r="L65" s="753"/>
      <c r="M65" s="753"/>
      <c r="N65" s="1291" t="s">
        <v>659</v>
      </c>
      <c r="O65" s="1292"/>
      <c r="P65" s="1292"/>
      <c r="Q65" s="1292"/>
      <c r="R65" s="1292"/>
      <c r="S65" s="1292"/>
      <c r="T65" s="1292"/>
      <c r="U65" s="1293"/>
      <c r="V65" s="1294" t="s">
        <v>620</v>
      </c>
      <c r="W65" s="1295"/>
      <c r="X65" s="1295"/>
      <c r="Y65" s="1295"/>
      <c r="Z65" s="1295"/>
      <c r="AA65" s="1296"/>
      <c r="AB65" s="58"/>
    </row>
    <row r="66" spans="2:28" ht="72.75" customHeight="1" x14ac:dyDescent="0.2">
      <c r="B66" s="59"/>
      <c r="C66" s="1286" t="s">
        <v>318</v>
      </c>
      <c r="D66" s="1287"/>
      <c r="E66" s="1287"/>
      <c r="F66" s="1287"/>
      <c r="G66" s="1287"/>
      <c r="H66" s="753">
        <v>0</v>
      </c>
      <c r="I66" s="753"/>
      <c r="J66" s="753">
        <v>0</v>
      </c>
      <c r="K66" s="753"/>
      <c r="L66" s="753"/>
      <c r="M66" s="753"/>
      <c r="N66" s="1291" t="s">
        <v>658</v>
      </c>
      <c r="O66" s="1292"/>
      <c r="P66" s="1292"/>
      <c r="Q66" s="1292"/>
      <c r="R66" s="1292"/>
      <c r="S66" s="1292"/>
      <c r="T66" s="1292"/>
      <c r="U66" s="1293"/>
      <c r="V66" s="1294" t="s">
        <v>620</v>
      </c>
      <c r="W66" s="1295"/>
      <c r="X66" s="1295"/>
      <c r="Y66" s="1295"/>
      <c r="Z66" s="1295"/>
      <c r="AA66" s="1296"/>
      <c r="AB66" s="58"/>
    </row>
    <row r="67" spans="2:28" x14ac:dyDescent="0.2">
      <c r="B67" s="59"/>
      <c r="C67" s="752"/>
      <c r="D67" s="753"/>
      <c r="E67" s="753"/>
      <c r="F67" s="753"/>
      <c r="G67" s="753"/>
      <c r="H67" s="753"/>
      <c r="I67" s="753"/>
      <c r="J67" s="753"/>
      <c r="K67" s="753"/>
      <c r="L67" s="753"/>
      <c r="M67" s="753"/>
      <c r="N67" s="1113"/>
      <c r="O67" s="1114"/>
      <c r="P67" s="1114"/>
      <c r="Q67" s="1114"/>
      <c r="R67" s="1114"/>
      <c r="S67" s="1114"/>
      <c r="T67" s="1114"/>
      <c r="U67" s="1115"/>
      <c r="V67" s="1113"/>
      <c r="W67" s="1114"/>
      <c r="X67" s="1114"/>
      <c r="Y67" s="1114"/>
      <c r="Z67" s="1114"/>
      <c r="AA67" s="1116"/>
      <c r="AB67" s="58"/>
    </row>
    <row r="68" spans="2:28" x14ac:dyDescent="0.2">
      <c r="B68" s="59"/>
      <c r="C68" s="752"/>
      <c r="D68" s="753"/>
      <c r="E68" s="753"/>
      <c r="F68" s="753"/>
      <c r="G68" s="753"/>
      <c r="H68" s="753"/>
      <c r="I68" s="753"/>
      <c r="J68" s="753"/>
      <c r="K68" s="753"/>
      <c r="L68" s="753"/>
      <c r="M68" s="753"/>
      <c r="N68" s="1113"/>
      <c r="O68" s="1114"/>
      <c r="P68" s="1114"/>
      <c r="Q68" s="1114"/>
      <c r="R68" s="1114"/>
      <c r="S68" s="1114"/>
      <c r="T68" s="1114"/>
      <c r="U68" s="1115"/>
      <c r="V68" s="1113"/>
      <c r="W68" s="1114"/>
      <c r="X68" s="1114"/>
      <c r="Y68" s="1114"/>
      <c r="Z68" s="1114"/>
      <c r="AA68" s="1116"/>
      <c r="AB68" s="58"/>
    </row>
    <row r="69" spans="2:28" x14ac:dyDescent="0.2">
      <c r="B69" s="59"/>
      <c r="C69" s="752"/>
      <c r="D69" s="753"/>
      <c r="E69" s="753"/>
      <c r="F69" s="753"/>
      <c r="G69" s="753"/>
      <c r="H69" s="753"/>
      <c r="I69" s="753"/>
      <c r="J69" s="753"/>
      <c r="K69" s="753"/>
      <c r="L69" s="753"/>
      <c r="M69" s="753"/>
      <c r="N69" s="1113"/>
      <c r="O69" s="1114"/>
      <c r="P69" s="1114"/>
      <c r="Q69" s="1114"/>
      <c r="R69" s="1114"/>
      <c r="S69" s="1114"/>
      <c r="T69" s="1114"/>
      <c r="U69" s="1115"/>
      <c r="V69" s="1113"/>
      <c r="W69" s="1114"/>
      <c r="X69" s="1114"/>
      <c r="Y69" s="1114"/>
      <c r="Z69" s="1114"/>
      <c r="AA69" s="1116"/>
      <c r="AB69" s="58"/>
    </row>
    <row r="70" spans="2:28" x14ac:dyDescent="0.2">
      <c r="B70" s="59"/>
      <c r="C70" s="752"/>
      <c r="D70" s="753"/>
      <c r="E70" s="753"/>
      <c r="F70" s="753"/>
      <c r="G70" s="753"/>
      <c r="H70" s="753"/>
      <c r="I70" s="753"/>
      <c r="J70" s="753"/>
      <c r="K70" s="753"/>
      <c r="L70" s="753"/>
      <c r="M70" s="753"/>
      <c r="N70" s="1113"/>
      <c r="O70" s="1114"/>
      <c r="P70" s="1114"/>
      <c r="Q70" s="1114"/>
      <c r="R70" s="1114"/>
      <c r="S70" s="1114"/>
      <c r="T70" s="1114"/>
      <c r="U70" s="1115"/>
      <c r="V70" s="1113"/>
      <c r="W70" s="1114"/>
      <c r="X70" s="1114"/>
      <c r="Y70" s="1114"/>
      <c r="Z70" s="1114"/>
      <c r="AA70" s="1116"/>
      <c r="AB70" s="58"/>
    </row>
    <row r="71" spans="2:28" x14ac:dyDescent="0.2">
      <c r="B71" s="59"/>
      <c r="C71" s="752"/>
      <c r="D71" s="753"/>
      <c r="E71" s="753"/>
      <c r="F71" s="753"/>
      <c r="G71" s="753"/>
      <c r="H71" s="753"/>
      <c r="I71" s="753"/>
      <c r="J71" s="753"/>
      <c r="K71" s="753"/>
      <c r="L71" s="753"/>
      <c r="M71" s="753"/>
      <c r="N71" s="1113"/>
      <c r="O71" s="1114"/>
      <c r="P71" s="1114"/>
      <c r="Q71" s="1114"/>
      <c r="R71" s="1114"/>
      <c r="S71" s="1114"/>
      <c r="T71" s="1114"/>
      <c r="U71" s="1115"/>
      <c r="V71" s="1113"/>
      <c r="W71" s="1114"/>
      <c r="X71" s="1114"/>
      <c r="Y71" s="1114"/>
      <c r="Z71" s="1114"/>
      <c r="AA71" s="1116"/>
      <c r="AB71" s="58"/>
    </row>
    <row r="72" spans="2:28" x14ac:dyDescent="0.2">
      <c r="B72" s="59"/>
      <c r="C72" s="752"/>
      <c r="D72" s="753"/>
      <c r="E72" s="753"/>
      <c r="F72" s="753"/>
      <c r="G72" s="753"/>
      <c r="H72" s="753"/>
      <c r="I72" s="753"/>
      <c r="J72" s="753"/>
      <c r="K72" s="753"/>
      <c r="L72" s="753"/>
      <c r="M72" s="753"/>
      <c r="N72" s="1113"/>
      <c r="O72" s="1114"/>
      <c r="P72" s="1114"/>
      <c r="Q72" s="1114"/>
      <c r="R72" s="1114"/>
      <c r="S72" s="1114"/>
      <c r="T72" s="1114"/>
      <c r="U72" s="1115"/>
      <c r="V72" s="1113"/>
      <c r="W72" s="1114"/>
      <c r="X72" s="1114"/>
      <c r="Y72" s="1114"/>
      <c r="Z72" s="1114"/>
      <c r="AA72" s="1116"/>
      <c r="AB72" s="58"/>
    </row>
    <row r="73" spans="2:28" x14ac:dyDescent="0.2">
      <c r="B73" s="59"/>
      <c r="C73" s="752"/>
      <c r="D73" s="753"/>
      <c r="E73" s="753"/>
      <c r="F73" s="753"/>
      <c r="G73" s="753"/>
      <c r="H73" s="753"/>
      <c r="I73" s="753"/>
      <c r="J73" s="753"/>
      <c r="K73" s="753"/>
      <c r="L73" s="753"/>
      <c r="M73" s="753"/>
      <c r="N73" s="1113"/>
      <c r="O73" s="1114"/>
      <c r="P73" s="1114"/>
      <c r="Q73" s="1114"/>
      <c r="R73" s="1114"/>
      <c r="S73" s="1114"/>
      <c r="T73" s="1114"/>
      <c r="U73" s="1115"/>
      <c r="V73" s="1113"/>
      <c r="W73" s="1114"/>
      <c r="X73" s="1114"/>
      <c r="Y73" s="1114"/>
      <c r="Z73" s="1114"/>
      <c r="AA73" s="1116"/>
      <c r="AB73" s="58"/>
    </row>
    <row r="74" spans="2:28" ht="15.75" customHeight="1" thickBot="1" x14ac:dyDescent="0.25">
      <c r="B74" s="59"/>
      <c r="C74" s="754"/>
      <c r="D74" s="755"/>
      <c r="E74" s="755"/>
      <c r="F74" s="755"/>
      <c r="G74" s="755"/>
      <c r="H74" s="755"/>
      <c r="I74" s="755"/>
      <c r="J74" s="755"/>
      <c r="K74" s="755"/>
      <c r="L74" s="755"/>
      <c r="M74" s="755"/>
      <c r="N74" s="1104"/>
      <c r="O74" s="1105"/>
      <c r="P74" s="1105"/>
      <c r="Q74" s="1105"/>
      <c r="R74" s="1105"/>
      <c r="S74" s="1105"/>
      <c r="T74" s="1105"/>
      <c r="U74" s="1106"/>
      <c r="V74" s="1104"/>
      <c r="W74" s="1105"/>
      <c r="X74" s="1105"/>
      <c r="Y74" s="1105"/>
      <c r="Z74" s="1105"/>
      <c r="AA74" s="1107"/>
      <c r="AB74" s="58"/>
    </row>
    <row r="75" spans="2:28" x14ac:dyDescent="0.2">
      <c r="B75" s="129"/>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30"/>
    </row>
    <row r="114" ht="6" customHeight="1" x14ac:dyDescent="0.2"/>
  </sheetData>
  <mergeCells count="137">
    <mergeCell ref="C20:H21"/>
    <mergeCell ref="I20:L21"/>
    <mergeCell ref="M20:S20"/>
    <mergeCell ref="T20:AA20"/>
    <mergeCell ref="M21:S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 ref="T13:AA13"/>
    <mergeCell ref="T14:AA14"/>
    <mergeCell ref="T21:Z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X30:AA30"/>
    <mergeCell ref="K31:N31"/>
    <mergeCell ref="O31:R31"/>
    <mergeCell ref="S31:T31"/>
    <mergeCell ref="U31:W31"/>
    <mergeCell ref="X31:Y31"/>
    <mergeCell ref="C34:AA34"/>
    <mergeCell ref="C35:G35"/>
    <mergeCell ref="K35:AA35"/>
    <mergeCell ref="C26:H26"/>
    <mergeCell ref="I26:AA26"/>
    <mergeCell ref="C28:H28"/>
    <mergeCell ref="I28:J28"/>
    <mergeCell ref="K32:N32"/>
    <mergeCell ref="O32:R32"/>
    <mergeCell ref="Z31:AA31"/>
    <mergeCell ref="C36:G36"/>
    <mergeCell ref="K36:AA36"/>
    <mergeCell ref="C37:G37"/>
    <mergeCell ref="K37:AA37"/>
    <mergeCell ref="C38:G38"/>
    <mergeCell ref="K38:AA38"/>
    <mergeCell ref="J60:M62"/>
    <mergeCell ref="C40:G40"/>
    <mergeCell ref="K40:AA40"/>
    <mergeCell ref="C43:AA44"/>
    <mergeCell ref="C45:AA57"/>
    <mergeCell ref="C60:G62"/>
    <mergeCell ref="H60:I62"/>
    <mergeCell ref="C63:G63"/>
    <mergeCell ref="H63:I63"/>
    <mergeCell ref="J63:M63"/>
    <mergeCell ref="V60:AA62"/>
    <mergeCell ref="N60:U62"/>
    <mergeCell ref="N63:U63"/>
    <mergeCell ref="N64:U64"/>
    <mergeCell ref="N65:U65"/>
    <mergeCell ref="C39:G39"/>
    <mergeCell ref="K39:AA39"/>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C65:G65"/>
    <mergeCell ref="H65:I65"/>
    <mergeCell ref="J65:M65"/>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pageSetUpPr fitToPage="1"/>
  </sheetPr>
  <dimension ref="A1:AV114"/>
  <sheetViews>
    <sheetView view="pageBreakPreview" topLeftCell="A10" zoomScaleNormal="100" zoomScaleSheetLayoutView="100" zoomScalePageLayoutView="70" workbookViewId="0">
      <selection activeCell="H39" sqref="H39:J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6" style="131" customWidth="1"/>
    <col min="9" max="9" width="16.1406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43" width="3.7109375" style="131"/>
    <col min="44" max="44" width="13.28515625" style="131" customWidth="1"/>
    <col min="45" max="45" width="33" style="131" customWidth="1"/>
    <col min="46" max="46" width="27.42578125" style="131" customWidth="1"/>
    <col min="47" max="47" width="19.28515625" style="131" customWidth="1"/>
    <col min="48"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226</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237</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238</v>
      </c>
      <c r="S11" s="740"/>
      <c r="T11" s="740"/>
      <c r="U11" s="741"/>
      <c r="V11" s="715" t="s">
        <v>322</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331</v>
      </c>
      <c r="J13" s="723"/>
      <c r="K13" s="723"/>
      <c r="L13" s="723"/>
      <c r="M13" s="723"/>
      <c r="N13" s="723"/>
      <c r="O13" s="723"/>
      <c r="P13" s="723"/>
      <c r="Q13" s="723"/>
      <c r="R13" s="723"/>
      <c r="S13" s="724"/>
      <c r="T13" s="716" t="s">
        <v>9</v>
      </c>
      <c r="U13" s="717"/>
      <c r="V13" s="717"/>
      <c r="W13" s="717"/>
      <c r="X13" s="717"/>
      <c r="Y13" s="717"/>
      <c r="Z13" s="717"/>
      <c r="AA13" s="718"/>
      <c r="AB13" s="66"/>
    </row>
    <row r="14" spans="1:28" ht="42" customHeight="1" thickBot="1" x14ac:dyDescent="0.25">
      <c r="B14" s="67"/>
      <c r="C14" s="719"/>
      <c r="D14" s="720"/>
      <c r="E14" s="720"/>
      <c r="F14" s="720"/>
      <c r="G14" s="720"/>
      <c r="H14" s="721"/>
      <c r="I14" s="725"/>
      <c r="J14" s="726"/>
      <c r="K14" s="726"/>
      <c r="L14" s="726"/>
      <c r="M14" s="726"/>
      <c r="N14" s="726"/>
      <c r="O14" s="726"/>
      <c r="P14" s="726"/>
      <c r="Q14" s="726"/>
      <c r="R14" s="726"/>
      <c r="S14" s="727"/>
      <c r="T14" s="728" t="s">
        <v>10</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239</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63" customHeight="1" thickBot="1" x14ac:dyDescent="0.25">
      <c r="B18" s="67"/>
      <c r="C18" s="675" t="s">
        <v>12</v>
      </c>
      <c r="D18" s="676"/>
      <c r="E18" s="676"/>
      <c r="F18" s="676"/>
      <c r="G18" s="676"/>
      <c r="H18" s="677"/>
      <c r="I18" s="678" t="s">
        <v>240</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657</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310</v>
      </c>
      <c r="N21" s="713"/>
      <c r="O21" s="713"/>
      <c r="P21" s="713"/>
      <c r="Q21" s="713"/>
      <c r="R21" s="713"/>
      <c r="S21" s="714"/>
      <c r="T21" s="712" t="s">
        <v>17</v>
      </c>
      <c r="U21" s="713"/>
      <c r="V21" s="713"/>
      <c r="W21" s="713"/>
      <c r="X21" s="713"/>
      <c r="Y21" s="713"/>
      <c r="Z21" s="713"/>
      <c r="AA21" s="713"/>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31.9" customHeight="1" thickBot="1" x14ac:dyDescent="0.25">
      <c r="B24" s="67"/>
      <c r="C24" s="694" t="s">
        <v>700</v>
      </c>
      <c r="D24" s="695"/>
      <c r="E24" s="695"/>
      <c r="F24" s="695"/>
      <c r="G24" s="695"/>
      <c r="H24" s="695"/>
      <c r="I24" s="696"/>
      <c r="J24" s="694" t="s">
        <v>656</v>
      </c>
      <c r="K24" s="695"/>
      <c r="L24" s="695"/>
      <c r="M24" s="695"/>
      <c r="N24" s="695"/>
      <c r="O24" s="695"/>
      <c r="P24" s="696"/>
      <c r="Q24" s="1277" t="s">
        <v>655</v>
      </c>
      <c r="R24" s="1278"/>
      <c r="S24" s="1278"/>
      <c r="T24" s="1278"/>
      <c r="U24" s="1278"/>
      <c r="V24" s="1278"/>
      <c r="W24" s="1278"/>
      <c r="X24" s="1278"/>
      <c r="Y24" s="1278"/>
      <c r="Z24" s="1278"/>
      <c r="AA24" s="127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699</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64.5" customHeight="1" thickBot="1" x14ac:dyDescent="0.25">
      <c r="B28" s="67"/>
      <c r="C28" s="675" t="s">
        <v>23</v>
      </c>
      <c r="D28" s="676"/>
      <c r="E28" s="676"/>
      <c r="F28" s="676"/>
      <c r="G28" s="676"/>
      <c r="H28" s="677"/>
      <c r="I28" s="681">
        <v>1</v>
      </c>
      <c r="J28" s="678"/>
      <c r="K28" s="682" t="s">
        <v>24</v>
      </c>
      <c r="L28" s="683"/>
      <c r="M28" s="683"/>
      <c r="N28" s="684"/>
      <c r="O28" s="685" t="s">
        <v>25</v>
      </c>
      <c r="P28" s="686"/>
      <c r="Q28" s="686"/>
      <c r="R28" s="687"/>
      <c r="S28" s="88" t="s">
        <v>28</v>
      </c>
      <c r="T28" s="686" t="s">
        <v>26</v>
      </c>
      <c r="U28" s="686"/>
      <c r="V28" s="687"/>
      <c r="W28" s="34"/>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1301">
        <v>0</v>
      </c>
      <c r="L32" s="1302"/>
      <c r="M32" s="1302"/>
      <c r="N32" s="1302"/>
      <c r="O32" s="1302">
        <v>0.89</v>
      </c>
      <c r="P32" s="1302"/>
      <c r="Q32" s="1302"/>
      <c r="R32" s="1302"/>
      <c r="S32" s="1302">
        <v>0.9</v>
      </c>
      <c r="T32" s="1302"/>
      <c r="U32" s="1302">
        <v>0.99</v>
      </c>
      <c r="V32" s="1302"/>
      <c r="W32" s="1302"/>
      <c r="X32" s="1302">
        <v>1</v>
      </c>
      <c r="Y32" s="1302"/>
      <c r="Z32" s="1302">
        <v>1.1000000000000001</v>
      </c>
      <c r="AA32" s="1303"/>
      <c r="AB32" s="66"/>
    </row>
    <row r="33" spans="2:4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4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48" s="68" customFormat="1" ht="39" thickBot="1" x14ac:dyDescent="0.25">
      <c r="B35" s="69"/>
      <c r="C35" s="922" t="s">
        <v>30</v>
      </c>
      <c r="D35" s="923"/>
      <c r="E35" s="923"/>
      <c r="F35" s="923"/>
      <c r="G35" s="924"/>
      <c r="H35" s="179" t="s">
        <v>698</v>
      </c>
      <c r="I35" s="179" t="s">
        <v>697</v>
      </c>
      <c r="J35" s="132" t="s">
        <v>33</v>
      </c>
      <c r="K35" s="1155" t="s">
        <v>34</v>
      </c>
      <c r="L35" s="1156"/>
      <c r="M35" s="1156"/>
      <c r="N35" s="1156"/>
      <c r="O35" s="1156"/>
      <c r="P35" s="1156"/>
      <c r="Q35" s="1156"/>
      <c r="R35" s="1156"/>
      <c r="S35" s="1156"/>
      <c r="T35" s="1156"/>
      <c r="U35" s="1156"/>
      <c r="V35" s="1156"/>
      <c r="W35" s="1156"/>
      <c r="X35" s="1156"/>
      <c r="Y35" s="1156"/>
      <c r="Z35" s="1156"/>
      <c r="AA35" s="1157"/>
      <c r="AB35" s="66"/>
    </row>
    <row r="36" spans="2:48" s="68" customFormat="1" ht="99" customHeight="1" x14ac:dyDescent="0.2">
      <c r="B36" s="69"/>
      <c r="C36" s="1061" t="s">
        <v>330</v>
      </c>
      <c r="D36" s="1062"/>
      <c r="E36" s="1062"/>
      <c r="F36" s="1062"/>
      <c r="G36" s="1063"/>
      <c r="H36" s="39">
        <v>31</v>
      </c>
      <c r="I36" s="39">
        <v>31</v>
      </c>
      <c r="J36" s="36">
        <f>+H36/I36</f>
        <v>1</v>
      </c>
      <c r="K36" s="1280" t="s">
        <v>696</v>
      </c>
      <c r="L36" s="1281"/>
      <c r="M36" s="1281"/>
      <c r="N36" s="1281"/>
      <c r="O36" s="1281"/>
      <c r="P36" s="1281"/>
      <c r="Q36" s="1281"/>
      <c r="R36" s="1281"/>
      <c r="S36" s="1281"/>
      <c r="T36" s="1281"/>
      <c r="U36" s="1281"/>
      <c r="V36" s="1281"/>
      <c r="W36" s="1281"/>
      <c r="X36" s="1281"/>
      <c r="Y36" s="1281"/>
      <c r="Z36" s="1281"/>
      <c r="AA36" s="1282"/>
      <c r="AB36" s="66"/>
    </row>
    <row r="37" spans="2:48" s="68" customFormat="1" ht="46.5" customHeight="1" x14ac:dyDescent="0.2">
      <c r="B37" s="69"/>
      <c r="C37" s="1061" t="s">
        <v>329</v>
      </c>
      <c r="D37" s="1062"/>
      <c r="E37" s="1062"/>
      <c r="F37" s="1062"/>
      <c r="G37" s="1063"/>
      <c r="H37" s="38">
        <v>10</v>
      </c>
      <c r="I37" s="38">
        <v>10</v>
      </c>
      <c r="J37" s="36">
        <f>+H37/I37</f>
        <v>1</v>
      </c>
      <c r="K37" s="1152" t="s">
        <v>695</v>
      </c>
      <c r="L37" s="1153"/>
      <c r="M37" s="1153"/>
      <c r="N37" s="1153"/>
      <c r="O37" s="1153"/>
      <c r="P37" s="1153"/>
      <c r="Q37" s="1153"/>
      <c r="R37" s="1153"/>
      <c r="S37" s="1153"/>
      <c r="T37" s="1153"/>
      <c r="U37" s="1153"/>
      <c r="V37" s="1153"/>
      <c r="W37" s="1153"/>
      <c r="X37" s="1153"/>
      <c r="Y37" s="1153"/>
      <c r="Z37" s="1153"/>
      <c r="AA37" s="1154"/>
      <c r="AB37" s="66"/>
    </row>
    <row r="38" spans="2:48" s="68" customFormat="1" ht="64.5" customHeight="1" x14ac:dyDescent="0.2">
      <c r="B38" s="69"/>
      <c r="C38" s="1061" t="s">
        <v>328</v>
      </c>
      <c r="D38" s="1062"/>
      <c r="E38" s="1062"/>
      <c r="F38" s="1062"/>
      <c r="G38" s="1063"/>
      <c r="H38" s="39">
        <v>1</v>
      </c>
      <c r="I38" s="39">
        <v>1</v>
      </c>
      <c r="J38" s="36">
        <f>+H38/I38</f>
        <v>1</v>
      </c>
      <c r="K38" s="1152" t="s">
        <v>694</v>
      </c>
      <c r="L38" s="1153"/>
      <c r="M38" s="1153"/>
      <c r="N38" s="1153"/>
      <c r="O38" s="1153"/>
      <c r="P38" s="1153"/>
      <c r="Q38" s="1153"/>
      <c r="R38" s="1153"/>
      <c r="S38" s="1153"/>
      <c r="T38" s="1153"/>
      <c r="U38" s="1153"/>
      <c r="V38" s="1153"/>
      <c r="W38" s="1153"/>
      <c r="X38" s="1153"/>
      <c r="Y38" s="1153"/>
      <c r="Z38" s="1153"/>
      <c r="AA38" s="1154"/>
      <c r="AB38" s="66"/>
    </row>
    <row r="39" spans="2:48" s="68" customFormat="1" ht="45" customHeight="1" thickBot="1" x14ac:dyDescent="0.25">
      <c r="B39" s="69"/>
      <c r="C39" s="1061" t="s">
        <v>327</v>
      </c>
      <c r="D39" s="1062"/>
      <c r="E39" s="1062"/>
      <c r="F39" s="1062"/>
      <c r="G39" s="1063"/>
      <c r="H39" s="39">
        <v>0</v>
      </c>
      <c r="I39" s="39">
        <v>0</v>
      </c>
      <c r="J39" s="36">
        <v>0</v>
      </c>
      <c r="K39" s="1152" t="s">
        <v>693</v>
      </c>
      <c r="L39" s="1153"/>
      <c r="M39" s="1153"/>
      <c r="N39" s="1153"/>
      <c r="O39" s="1153"/>
      <c r="P39" s="1153"/>
      <c r="Q39" s="1153"/>
      <c r="R39" s="1153"/>
      <c r="S39" s="1153"/>
      <c r="T39" s="1153"/>
      <c r="U39" s="1153"/>
      <c r="V39" s="1153"/>
      <c r="W39" s="1153"/>
      <c r="X39" s="1153"/>
      <c r="Y39" s="1153"/>
      <c r="Z39" s="1153"/>
      <c r="AA39" s="1154"/>
      <c r="AB39" s="66"/>
    </row>
    <row r="40" spans="2:48" s="68" customFormat="1" ht="15.75" customHeight="1" thickBot="1" x14ac:dyDescent="0.3">
      <c r="B40" s="69"/>
      <c r="C40" s="908" t="s">
        <v>35</v>
      </c>
      <c r="D40" s="909"/>
      <c r="E40" s="909"/>
      <c r="F40" s="909"/>
      <c r="G40" s="910"/>
      <c r="H40" s="178">
        <f>+H36+H37+H38+H39</f>
        <v>42</v>
      </c>
      <c r="I40" s="177">
        <v>42</v>
      </c>
      <c r="J40" s="176">
        <f>+H40/I40</f>
        <v>1</v>
      </c>
      <c r="K40" s="911"/>
      <c r="L40" s="912"/>
      <c r="M40" s="912"/>
      <c r="N40" s="912"/>
      <c r="O40" s="912"/>
      <c r="P40" s="912"/>
      <c r="Q40" s="912"/>
      <c r="R40" s="912"/>
      <c r="S40" s="912"/>
      <c r="T40" s="912"/>
      <c r="U40" s="912"/>
      <c r="V40" s="912"/>
      <c r="W40" s="912"/>
      <c r="X40" s="912"/>
      <c r="Y40" s="912"/>
      <c r="Z40" s="912"/>
      <c r="AA40" s="913"/>
      <c r="AB40" s="66"/>
    </row>
    <row r="41" spans="2:48" s="68" customFormat="1" ht="5.25" customHeight="1" x14ac:dyDescent="0.2">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48" s="68" customFormat="1" ht="15" thickBot="1" x14ac:dyDescent="0.25">
      <c r="B42" s="69"/>
      <c r="C42" s="72"/>
      <c r="D42" s="72"/>
      <c r="E42" s="72"/>
      <c r="F42" s="72"/>
      <c r="G42" s="72"/>
      <c r="H42" s="145"/>
      <c r="I42" s="145"/>
      <c r="J42" s="35"/>
      <c r="K42" s="72"/>
      <c r="L42" s="72"/>
      <c r="M42" s="72"/>
      <c r="N42" s="72"/>
      <c r="O42" s="72"/>
      <c r="P42" s="72"/>
      <c r="Q42" s="72"/>
      <c r="R42" s="72"/>
      <c r="S42" s="72"/>
      <c r="T42" s="72"/>
      <c r="U42" s="72"/>
      <c r="V42" s="72"/>
      <c r="W42" s="72"/>
      <c r="X42" s="72"/>
      <c r="Y42" s="72"/>
      <c r="Z42" s="72"/>
      <c r="AA42" s="72"/>
      <c r="AB42" s="66"/>
    </row>
    <row r="43" spans="2:48" s="68" customForma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row>
    <row r="44" spans="2:48" ht="15"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row>
    <row r="45" spans="2:48" x14ac:dyDescent="0.2">
      <c r="B45" s="67"/>
      <c r="C45" s="1171" t="s">
        <v>70</v>
      </c>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row>
    <row r="46" spans="2:48"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48"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c r="AR47" s="14" t="s">
        <v>649</v>
      </c>
      <c r="AS47" s="14" t="s">
        <v>692</v>
      </c>
      <c r="AT47" s="14" t="s">
        <v>691</v>
      </c>
      <c r="AU47" s="14" t="s">
        <v>690</v>
      </c>
      <c r="AV47" s="14"/>
    </row>
    <row r="48" spans="2:4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c r="AR48" s="14" t="s">
        <v>645</v>
      </c>
      <c r="AS48" s="14">
        <v>31</v>
      </c>
      <c r="AT48" s="14">
        <v>31</v>
      </c>
      <c r="AU48" s="14">
        <v>31</v>
      </c>
      <c r="AV48" s="14"/>
    </row>
    <row r="49" spans="1:4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c r="AR49" s="14" t="s">
        <v>644</v>
      </c>
      <c r="AS49" s="14">
        <v>10</v>
      </c>
      <c r="AT49" s="14">
        <f>+AT48+AS49</f>
        <v>41</v>
      </c>
      <c r="AU49" s="14">
        <v>10</v>
      </c>
      <c r="AV49" s="14"/>
    </row>
    <row r="50" spans="1:4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c r="AR50" s="14" t="s">
        <v>643</v>
      </c>
      <c r="AS50" s="14">
        <v>1</v>
      </c>
      <c r="AT50" s="14">
        <f>AT49+AS50</f>
        <v>42</v>
      </c>
      <c r="AU50" s="14">
        <v>1</v>
      </c>
      <c r="AV50" s="14"/>
    </row>
    <row r="51" spans="1:4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c r="AR51" s="14" t="s">
        <v>642</v>
      </c>
      <c r="AS51" s="14">
        <v>0</v>
      </c>
      <c r="AT51" s="14">
        <v>42</v>
      </c>
      <c r="AU51" s="14">
        <v>0</v>
      </c>
      <c r="AV51" s="14"/>
    </row>
    <row r="52" spans="1:4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c r="AR52" s="14" t="s">
        <v>35</v>
      </c>
      <c r="AS52" s="14">
        <f>+AS48+AS49+AS50+AS51</f>
        <v>42</v>
      </c>
      <c r="AT52" s="14">
        <f>+AT50</f>
        <v>42</v>
      </c>
      <c r="AU52" s="14">
        <v>40</v>
      </c>
      <c r="AV52" s="14"/>
    </row>
    <row r="53" spans="1:4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4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4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4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48" ht="15"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row>
    <row r="58" spans="1:48"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row>
    <row r="59" spans="1:48" ht="15"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row>
    <row r="60" spans="1:48" ht="15.75" x14ac:dyDescent="0.2">
      <c r="B60" s="59"/>
      <c r="C60" s="1072" t="s">
        <v>30</v>
      </c>
      <c r="D60" s="1073"/>
      <c r="E60" s="1073"/>
      <c r="F60" s="1073"/>
      <c r="G60" s="1074"/>
      <c r="H60" s="1072" t="s">
        <v>37</v>
      </c>
      <c r="I60" s="1074"/>
      <c r="J60" s="1072" t="s">
        <v>38</v>
      </c>
      <c r="K60" s="1073"/>
      <c r="L60" s="1073"/>
      <c r="M60" s="1074"/>
      <c r="N60" s="1072" t="s">
        <v>39</v>
      </c>
      <c r="O60" s="1073"/>
      <c r="P60" s="1073"/>
      <c r="Q60" s="1073"/>
      <c r="R60" s="1073"/>
      <c r="S60" s="1073"/>
      <c r="T60" s="1073"/>
      <c r="U60" s="1074"/>
      <c r="V60" s="1165" t="s">
        <v>40</v>
      </c>
      <c r="W60" s="1165"/>
      <c r="X60" s="1165"/>
      <c r="Y60" s="1165"/>
      <c r="Z60" s="1165"/>
      <c r="AA60" s="1166"/>
      <c r="AB60" s="20"/>
    </row>
    <row r="61" spans="1:48" ht="15.75" x14ac:dyDescent="0.2">
      <c r="A61" s="60"/>
      <c r="B61" s="21"/>
      <c r="C61" s="1075"/>
      <c r="D61" s="1164"/>
      <c r="E61" s="1164"/>
      <c r="F61" s="1164"/>
      <c r="G61" s="1077"/>
      <c r="H61" s="1075"/>
      <c r="I61" s="1077"/>
      <c r="J61" s="1075"/>
      <c r="K61" s="1164"/>
      <c r="L61" s="1164"/>
      <c r="M61" s="1077"/>
      <c r="N61" s="1075"/>
      <c r="O61" s="1164"/>
      <c r="P61" s="1164"/>
      <c r="Q61" s="1164"/>
      <c r="R61" s="1164"/>
      <c r="S61" s="1164"/>
      <c r="T61" s="1164"/>
      <c r="U61" s="1077"/>
      <c r="V61" s="1167"/>
      <c r="W61" s="1167"/>
      <c r="X61" s="1167"/>
      <c r="Y61" s="1167"/>
      <c r="Z61" s="1167"/>
      <c r="AA61" s="1168"/>
      <c r="AB61" s="20"/>
    </row>
    <row r="62" spans="1:48" ht="16.5" thickBot="1" x14ac:dyDescent="0.25">
      <c r="A62" s="60"/>
      <c r="B62" s="21"/>
      <c r="C62" s="1075"/>
      <c r="D62" s="1164"/>
      <c r="E62" s="1164"/>
      <c r="F62" s="1164"/>
      <c r="G62" s="1077"/>
      <c r="H62" s="1075"/>
      <c r="I62" s="1077"/>
      <c r="J62" s="1075"/>
      <c r="K62" s="1164"/>
      <c r="L62" s="1164"/>
      <c r="M62" s="1077"/>
      <c r="N62" s="1078"/>
      <c r="O62" s="1079"/>
      <c r="P62" s="1079"/>
      <c r="Q62" s="1079"/>
      <c r="R62" s="1079"/>
      <c r="S62" s="1079"/>
      <c r="T62" s="1079"/>
      <c r="U62" s="1080"/>
      <c r="V62" s="1169"/>
      <c r="W62" s="1169"/>
      <c r="X62" s="1169"/>
      <c r="Y62" s="1169"/>
      <c r="Z62" s="1169"/>
      <c r="AA62" s="1170"/>
      <c r="AB62" s="20"/>
    </row>
    <row r="63" spans="1:48" ht="43.5" customHeight="1" thickBot="1" x14ac:dyDescent="0.25">
      <c r="B63" s="59"/>
      <c r="C63" s="1061" t="s">
        <v>689</v>
      </c>
      <c r="D63" s="1062"/>
      <c r="E63" s="1062"/>
      <c r="F63" s="1062"/>
      <c r="G63" s="1063"/>
      <c r="H63" s="1287">
        <v>21</v>
      </c>
      <c r="I63" s="1287"/>
      <c r="J63" s="1287">
        <v>31</v>
      </c>
      <c r="K63" s="1287"/>
      <c r="L63" s="1287"/>
      <c r="M63" s="1287"/>
      <c r="N63" s="1181" t="s">
        <v>688</v>
      </c>
      <c r="O63" s="1182"/>
      <c r="P63" s="1182"/>
      <c r="Q63" s="1182"/>
      <c r="R63" s="1182"/>
      <c r="S63" s="1182"/>
      <c r="T63" s="1182"/>
      <c r="U63" s="1183"/>
      <c r="V63" s="1181" t="s">
        <v>685</v>
      </c>
      <c r="W63" s="1182"/>
      <c r="X63" s="1182"/>
      <c r="Y63" s="1182"/>
      <c r="Z63" s="1182"/>
      <c r="AA63" s="1184"/>
      <c r="AB63" s="58"/>
    </row>
    <row r="64" spans="1:48" ht="51" customHeight="1" thickBot="1" x14ac:dyDescent="0.25">
      <c r="B64" s="59"/>
      <c r="C64" s="1061" t="s">
        <v>687</v>
      </c>
      <c r="D64" s="1062"/>
      <c r="E64" s="1062"/>
      <c r="F64" s="1062"/>
      <c r="G64" s="1063"/>
      <c r="H64" s="1273">
        <v>1</v>
      </c>
      <c r="I64" s="1273"/>
      <c r="J64" s="1273">
        <v>10</v>
      </c>
      <c r="K64" s="1273"/>
      <c r="L64" s="1273"/>
      <c r="M64" s="1273"/>
      <c r="N64" s="1304" t="s">
        <v>326</v>
      </c>
      <c r="O64" s="1305"/>
      <c r="P64" s="1305"/>
      <c r="Q64" s="1305"/>
      <c r="R64" s="1305"/>
      <c r="S64" s="1305"/>
      <c r="T64" s="1305"/>
      <c r="U64" s="1306"/>
      <c r="V64" s="1181" t="s">
        <v>685</v>
      </c>
      <c r="W64" s="1182"/>
      <c r="X64" s="1182"/>
      <c r="Y64" s="1182"/>
      <c r="Z64" s="1182"/>
      <c r="AA64" s="1184"/>
      <c r="AB64" s="58"/>
    </row>
    <row r="65" spans="2:28" ht="42" customHeight="1" x14ac:dyDescent="0.2">
      <c r="B65" s="59"/>
      <c r="C65" s="1061" t="s">
        <v>686</v>
      </c>
      <c r="D65" s="1062"/>
      <c r="E65" s="1062"/>
      <c r="F65" s="1062"/>
      <c r="G65" s="1063"/>
      <c r="H65" s="1273">
        <v>20</v>
      </c>
      <c r="I65" s="1273"/>
      <c r="J65" s="1273">
        <v>1</v>
      </c>
      <c r="K65" s="1273"/>
      <c r="L65" s="1273"/>
      <c r="M65" s="1273"/>
      <c r="N65" s="1304" t="s">
        <v>326</v>
      </c>
      <c r="O65" s="1305"/>
      <c r="P65" s="1305"/>
      <c r="Q65" s="1305"/>
      <c r="R65" s="1305"/>
      <c r="S65" s="1305"/>
      <c r="T65" s="1305"/>
      <c r="U65" s="1306"/>
      <c r="V65" s="1181" t="s">
        <v>685</v>
      </c>
      <c r="W65" s="1182"/>
      <c r="X65" s="1182"/>
      <c r="Y65" s="1182"/>
      <c r="Z65" s="1182"/>
      <c r="AA65" s="1184"/>
      <c r="AB65" s="58"/>
    </row>
    <row r="66" spans="2:28" ht="21.75" customHeight="1" x14ac:dyDescent="0.2">
      <c r="B66" s="59"/>
      <c r="C66" s="1061" t="s">
        <v>684</v>
      </c>
      <c r="D66" s="1062"/>
      <c r="E66" s="1062"/>
      <c r="F66" s="1062"/>
      <c r="G66" s="1063"/>
      <c r="H66" s="1273">
        <v>0</v>
      </c>
      <c r="I66" s="1273"/>
      <c r="J66" s="1273">
        <v>0</v>
      </c>
      <c r="K66" s="1273"/>
      <c r="L66" s="1273"/>
      <c r="M66" s="1273"/>
      <c r="N66" s="1304" t="s">
        <v>326</v>
      </c>
      <c r="O66" s="1305"/>
      <c r="P66" s="1305"/>
      <c r="Q66" s="1305"/>
      <c r="R66" s="1305"/>
      <c r="S66" s="1305"/>
      <c r="T66" s="1305"/>
      <c r="U66" s="1306"/>
      <c r="V66" s="1304" t="s">
        <v>326</v>
      </c>
      <c r="W66" s="1305"/>
      <c r="X66" s="1305"/>
      <c r="Y66" s="1305"/>
      <c r="Z66" s="1305"/>
      <c r="AA66" s="1307"/>
      <c r="AB66" s="58"/>
    </row>
    <row r="67" spans="2:28" x14ac:dyDescent="0.2">
      <c r="B67" s="59"/>
      <c r="C67" s="752"/>
      <c r="D67" s="753"/>
      <c r="E67" s="753"/>
      <c r="F67" s="753"/>
      <c r="G67" s="753"/>
      <c r="H67" s="753"/>
      <c r="I67" s="753"/>
      <c r="J67" s="753"/>
      <c r="K67" s="753"/>
      <c r="L67" s="753"/>
      <c r="M67" s="753"/>
      <c r="N67" s="1113"/>
      <c r="O67" s="1114"/>
      <c r="P67" s="1114"/>
      <c r="Q67" s="1114"/>
      <c r="R67" s="1114"/>
      <c r="S67" s="1114"/>
      <c r="T67" s="1114"/>
      <c r="U67" s="1115"/>
      <c r="V67" s="1113"/>
      <c r="W67" s="1114"/>
      <c r="X67" s="1114"/>
      <c r="Y67" s="1114"/>
      <c r="Z67" s="1114"/>
      <c r="AA67" s="1116"/>
      <c r="AB67" s="58"/>
    </row>
    <row r="68" spans="2:28" x14ac:dyDescent="0.2">
      <c r="B68" s="59"/>
      <c r="C68" s="752"/>
      <c r="D68" s="753"/>
      <c r="E68" s="753"/>
      <c r="F68" s="753"/>
      <c r="G68" s="753"/>
      <c r="H68" s="753"/>
      <c r="I68" s="753"/>
      <c r="J68" s="753"/>
      <c r="K68" s="753"/>
      <c r="L68" s="753"/>
      <c r="M68" s="753"/>
      <c r="N68" s="1113"/>
      <c r="O68" s="1114"/>
      <c r="P68" s="1114"/>
      <c r="Q68" s="1114"/>
      <c r="R68" s="1114"/>
      <c r="S68" s="1114"/>
      <c r="T68" s="1114"/>
      <c r="U68" s="1115"/>
      <c r="V68" s="1113"/>
      <c r="W68" s="1114"/>
      <c r="X68" s="1114"/>
      <c r="Y68" s="1114"/>
      <c r="Z68" s="1114"/>
      <c r="AA68" s="1116"/>
      <c r="AB68" s="58"/>
    </row>
    <row r="69" spans="2:28" x14ac:dyDescent="0.2">
      <c r="B69" s="59"/>
      <c r="C69" s="752"/>
      <c r="D69" s="753"/>
      <c r="E69" s="753"/>
      <c r="F69" s="753"/>
      <c r="G69" s="753"/>
      <c r="H69" s="753"/>
      <c r="I69" s="753"/>
      <c r="J69" s="753"/>
      <c r="K69" s="753"/>
      <c r="L69" s="753"/>
      <c r="M69" s="753"/>
      <c r="N69" s="1113"/>
      <c r="O69" s="1114"/>
      <c r="P69" s="1114"/>
      <c r="Q69" s="1114"/>
      <c r="R69" s="1114"/>
      <c r="S69" s="1114"/>
      <c r="T69" s="1114"/>
      <c r="U69" s="1115"/>
      <c r="V69" s="1113"/>
      <c r="W69" s="1114"/>
      <c r="X69" s="1114"/>
      <c r="Y69" s="1114"/>
      <c r="Z69" s="1114"/>
      <c r="AA69" s="1116"/>
      <c r="AB69" s="58"/>
    </row>
    <row r="70" spans="2:28" x14ac:dyDescent="0.2">
      <c r="B70" s="59"/>
      <c r="C70" s="752"/>
      <c r="D70" s="753"/>
      <c r="E70" s="753"/>
      <c r="F70" s="753"/>
      <c r="G70" s="753"/>
      <c r="H70" s="753"/>
      <c r="I70" s="753"/>
      <c r="J70" s="753"/>
      <c r="K70" s="753"/>
      <c r="L70" s="753"/>
      <c r="M70" s="753"/>
      <c r="N70" s="1113"/>
      <c r="O70" s="1114"/>
      <c r="P70" s="1114"/>
      <c r="Q70" s="1114"/>
      <c r="R70" s="1114"/>
      <c r="S70" s="1114"/>
      <c r="T70" s="1114"/>
      <c r="U70" s="1115"/>
      <c r="V70" s="1113"/>
      <c r="W70" s="1114"/>
      <c r="X70" s="1114"/>
      <c r="Y70" s="1114"/>
      <c r="Z70" s="1114"/>
      <c r="AA70" s="1116"/>
      <c r="AB70" s="58"/>
    </row>
    <row r="71" spans="2:28" x14ac:dyDescent="0.2">
      <c r="B71" s="59"/>
      <c r="C71" s="752"/>
      <c r="D71" s="753"/>
      <c r="E71" s="753"/>
      <c r="F71" s="753"/>
      <c r="G71" s="753"/>
      <c r="H71" s="753"/>
      <c r="I71" s="753"/>
      <c r="J71" s="753"/>
      <c r="K71" s="753"/>
      <c r="L71" s="753"/>
      <c r="M71" s="753"/>
      <c r="N71" s="1113"/>
      <c r="O71" s="1114"/>
      <c r="P71" s="1114"/>
      <c r="Q71" s="1114"/>
      <c r="R71" s="1114"/>
      <c r="S71" s="1114"/>
      <c r="T71" s="1114"/>
      <c r="U71" s="1115"/>
      <c r="V71" s="1113"/>
      <c r="W71" s="1114"/>
      <c r="X71" s="1114"/>
      <c r="Y71" s="1114"/>
      <c r="Z71" s="1114"/>
      <c r="AA71" s="1116"/>
      <c r="AB71" s="58"/>
    </row>
    <row r="72" spans="2:28" x14ac:dyDescent="0.2">
      <c r="B72" s="59"/>
      <c r="C72" s="752"/>
      <c r="D72" s="753"/>
      <c r="E72" s="753"/>
      <c r="F72" s="753"/>
      <c r="G72" s="753"/>
      <c r="H72" s="753"/>
      <c r="I72" s="753"/>
      <c r="J72" s="753"/>
      <c r="K72" s="753"/>
      <c r="L72" s="753"/>
      <c r="M72" s="753"/>
      <c r="N72" s="1113"/>
      <c r="O72" s="1114"/>
      <c r="P72" s="1114"/>
      <c r="Q72" s="1114"/>
      <c r="R72" s="1114"/>
      <c r="S72" s="1114"/>
      <c r="T72" s="1114"/>
      <c r="U72" s="1115"/>
      <c r="V72" s="1113"/>
      <c r="W72" s="1114"/>
      <c r="X72" s="1114"/>
      <c r="Y72" s="1114"/>
      <c r="Z72" s="1114"/>
      <c r="AA72" s="1116"/>
      <c r="AB72" s="58"/>
    </row>
    <row r="73" spans="2:28" x14ac:dyDescent="0.2">
      <c r="B73" s="59"/>
      <c r="C73" s="752"/>
      <c r="D73" s="753"/>
      <c r="E73" s="753"/>
      <c r="F73" s="753"/>
      <c r="G73" s="753"/>
      <c r="H73" s="753"/>
      <c r="I73" s="753"/>
      <c r="J73" s="753"/>
      <c r="K73" s="753"/>
      <c r="L73" s="753"/>
      <c r="M73" s="753"/>
      <c r="N73" s="1113"/>
      <c r="O73" s="1114"/>
      <c r="P73" s="1114"/>
      <c r="Q73" s="1114"/>
      <c r="R73" s="1114"/>
      <c r="S73" s="1114"/>
      <c r="T73" s="1114"/>
      <c r="U73" s="1115"/>
      <c r="V73" s="1113"/>
      <c r="W73" s="1114"/>
      <c r="X73" s="1114"/>
      <c r="Y73" s="1114"/>
      <c r="Z73" s="1114"/>
      <c r="AA73" s="1116"/>
      <c r="AB73" s="58"/>
    </row>
    <row r="74" spans="2:28" ht="15.75" customHeight="1" thickBot="1" x14ac:dyDescent="0.25">
      <c r="B74" s="59"/>
      <c r="C74" s="754"/>
      <c r="D74" s="755"/>
      <c r="E74" s="755"/>
      <c r="F74" s="755"/>
      <c r="G74" s="755"/>
      <c r="H74" s="755"/>
      <c r="I74" s="755"/>
      <c r="J74" s="755"/>
      <c r="K74" s="755"/>
      <c r="L74" s="755"/>
      <c r="M74" s="755"/>
      <c r="N74" s="1104"/>
      <c r="O74" s="1105"/>
      <c r="P74" s="1105"/>
      <c r="Q74" s="1105"/>
      <c r="R74" s="1105"/>
      <c r="S74" s="1105"/>
      <c r="T74" s="1105"/>
      <c r="U74" s="1106"/>
      <c r="V74" s="1104"/>
      <c r="W74" s="1105"/>
      <c r="X74" s="1105"/>
      <c r="Y74" s="1105"/>
      <c r="Z74" s="1105"/>
      <c r="AA74" s="1107"/>
      <c r="AB74" s="58"/>
    </row>
    <row r="75" spans="2:28" x14ac:dyDescent="0.2">
      <c r="B75" s="129"/>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30"/>
    </row>
    <row r="114" ht="6" customHeight="1" x14ac:dyDescent="0.2"/>
  </sheetData>
  <mergeCells count="137">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C66:G66"/>
    <mergeCell ref="H66:I66"/>
    <mergeCell ref="J66:M66"/>
    <mergeCell ref="C40:G40"/>
    <mergeCell ref="K40:AA40"/>
    <mergeCell ref="C43:AA44"/>
    <mergeCell ref="C45:AA57"/>
    <mergeCell ref="C60:G62"/>
    <mergeCell ref="H60:I62"/>
    <mergeCell ref="J60:M62"/>
    <mergeCell ref="N63:U63"/>
    <mergeCell ref="N64:U64"/>
    <mergeCell ref="N65:U65"/>
    <mergeCell ref="N66:U66"/>
    <mergeCell ref="V63:AA63"/>
    <mergeCell ref="V64:AA64"/>
    <mergeCell ref="V65:AA65"/>
    <mergeCell ref="V66:AA66"/>
    <mergeCell ref="V60:AA62"/>
    <mergeCell ref="N60:U62"/>
    <mergeCell ref="C63:G63"/>
    <mergeCell ref="H63:I63"/>
    <mergeCell ref="J63:M63"/>
    <mergeCell ref="C64:G64"/>
    <mergeCell ref="C39:G39"/>
    <mergeCell ref="K39:AA39"/>
    <mergeCell ref="C36:G36"/>
    <mergeCell ref="K36:AA36"/>
    <mergeCell ref="C37:G37"/>
    <mergeCell ref="K37:AA37"/>
    <mergeCell ref="C38:G38"/>
    <mergeCell ref="K38:AA38"/>
    <mergeCell ref="S32:T32"/>
    <mergeCell ref="U32:W32"/>
    <mergeCell ref="X32:Y32"/>
    <mergeCell ref="Z32:AA32"/>
    <mergeCell ref="C30:J32"/>
    <mergeCell ref="X28:Z28"/>
    <mergeCell ref="T28:V28"/>
    <mergeCell ref="O28:R28"/>
    <mergeCell ref="K28:N28"/>
    <mergeCell ref="C34:AA34"/>
    <mergeCell ref="C35:G35"/>
    <mergeCell ref="K35:AA35"/>
    <mergeCell ref="C26:H26"/>
    <mergeCell ref="I26:AA26"/>
    <mergeCell ref="C28:H28"/>
    <mergeCell ref="I28:J28"/>
    <mergeCell ref="K32:N32"/>
    <mergeCell ref="O32:R32"/>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pageSetUpPr fitToPage="1"/>
  </sheetPr>
  <dimension ref="A1:AN114"/>
  <sheetViews>
    <sheetView view="pageBreakPreview" topLeftCell="A7" zoomScaleNormal="100" zoomScaleSheetLayoutView="100" zoomScalePageLayoutView="70" workbookViewId="0">
      <selection activeCell="K39" sqref="K39:AA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32" width="2" style="131" customWidth="1"/>
    <col min="33" max="33" width="1.7109375" style="131" customWidth="1"/>
    <col min="34" max="34" width="2" style="131" hidden="1" customWidth="1"/>
    <col min="35" max="35" width="43.85546875" style="131" customWidth="1"/>
    <col min="36" max="36" width="13.7109375" style="131" customWidth="1"/>
    <col min="37" max="37" width="14" style="131" customWidth="1"/>
    <col min="38" max="38" width="14.5703125" style="131" customWidth="1"/>
    <col min="39" max="39" width="17.28515625" style="131" customWidth="1"/>
    <col min="40" max="40" width="7.5703125" style="131" customWidth="1"/>
    <col min="41" max="16384" width="3.7109375" style="131"/>
  </cols>
  <sheetData>
    <row r="1" spans="1:35" ht="15" thickBot="1" x14ac:dyDescent="0.25">
      <c r="A1" s="60"/>
      <c r="B1" s="87"/>
      <c r="C1" s="87"/>
      <c r="D1" s="87"/>
      <c r="E1" s="87"/>
      <c r="F1" s="87"/>
    </row>
    <row r="2" spans="1:35"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c r="AC2" s="197"/>
      <c r="AD2" s="197"/>
      <c r="AE2" s="197"/>
      <c r="AF2" s="197"/>
      <c r="AG2" s="197"/>
      <c r="AH2" s="197"/>
      <c r="AI2" s="197"/>
    </row>
    <row r="3" spans="1:35"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c r="AC3" s="86"/>
      <c r="AD3" s="86"/>
      <c r="AE3" s="86"/>
      <c r="AF3" s="86"/>
      <c r="AG3" s="86"/>
      <c r="AH3" s="86"/>
      <c r="AI3" s="86"/>
    </row>
    <row r="4" spans="1:35"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c r="AC4" s="86"/>
      <c r="AD4" s="86"/>
      <c r="AE4" s="86"/>
      <c r="AF4" s="86"/>
      <c r="AG4" s="86"/>
      <c r="AH4" s="86"/>
      <c r="AI4" s="86"/>
    </row>
    <row r="5" spans="1:35"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row>
    <row r="6" spans="1:35"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c r="AC6" s="79"/>
      <c r="AD6" s="79"/>
      <c r="AE6" s="79"/>
      <c r="AF6" s="79"/>
      <c r="AG6" s="79"/>
      <c r="AH6" s="79"/>
      <c r="AI6" s="79"/>
    </row>
    <row r="7" spans="1:35" ht="15" customHeight="1" x14ac:dyDescent="0.2">
      <c r="B7" s="78"/>
      <c r="C7" s="716" t="s">
        <v>2</v>
      </c>
      <c r="D7" s="717"/>
      <c r="E7" s="717"/>
      <c r="F7" s="717"/>
      <c r="G7" s="717"/>
      <c r="H7" s="718"/>
      <c r="I7" s="744" t="s">
        <v>226</v>
      </c>
      <c r="J7" s="745"/>
      <c r="K7" s="745"/>
      <c r="L7" s="745"/>
      <c r="M7" s="745"/>
      <c r="N7" s="745"/>
      <c r="O7" s="745"/>
      <c r="P7" s="745"/>
      <c r="Q7" s="745"/>
      <c r="R7" s="745"/>
      <c r="S7" s="745"/>
      <c r="T7" s="745"/>
      <c r="U7" s="745"/>
      <c r="V7" s="745"/>
      <c r="W7" s="745"/>
      <c r="X7" s="745"/>
      <c r="Y7" s="745"/>
      <c r="Z7" s="745"/>
      <c r="AA7" s="746"/>
      <c r="AB7" s="77"/>
      <c r="AC7" s="79"/>
      <c r="AD7" s="79"/>
      <c r="AE7" s="79"/>
      <c r="AF7" s="79"/>
      <c r="AG7" s="79"/>
      <c r="AH7" s="79"/>
      <c r="AI7" s="79"/>
    </row>
    <row r="8" spans="1:35"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c r="AC8" s="79"/>
      <c r="AD8" s="79"/>
      <c r="AE8" s="79"/>
      <c r="AF8" s="79"/>
      <c r="AG8" s="79"/>
      <c r="AH8" s="79"/>
      <c r="AI8" s="79"/>
    </row>
    <row r="9" spans="1:35"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c r="AC9" s="79"/>
      <c r="AD9" s="79"/>
      <c r="AE9" s="79"/>
      <c r="AF9" s="79"/>
      <c r="AG9" s="79"/>
      <c r="AH9" s="79"/>
      <c r="AI9" s="79"/>
    </row>
    <row r="10" spans="1:35" ht="15" customHeight="1" thickBot="1" x14ac:dyDescent="0.25">
      <c r="B10" s="78"/>
      <c r="C10" s="716" t="s">
        <v>3</v>
      </c>
      <c r="D10" s="717"/>
      <c r="E10" s="717"/>
      <c r="F10" s="717"/>
      <c r="G10" s="717"/>
      <c r="H10" s="718"/>
      <c r="I10" s="731" t="s">
        <v>241</v>
      </c>
      <c r="J10" s="732"/>
      <c r="K10" s="732"/>
      <c r="L10" s="732"/>
      <c r="M10" s="732"/>
      <c r="N10" s="732"/>
      <c r="O10" s="732"/>
      <c r="P10" s="732"/>
      <c r="Q10" s="733"/>
      <c r="R10" s="737" t="s">
        <v>4</v>
      </c>
      <c r="S10" s="738"/>
      <c r="T10" s="738"/>
      <c r="U10" s="739"/>
      <c r="V10" s="691" t="s">
        <v>5</v>
      </c>
      <c r="W10" s="692"/>
      <c r="X10" s="692"/>
      <c r="Y10" s="692"/>
      <c r="Z10" s="692"/>
      <c r="AA10" s="693"/>
      <c r="AB10" s="77"/>
      <c r="AC10" s="79"/>
      <c r="AD10" s="79"/>
      <c r="AE10" s="79"/>
      <c r="AF10" s="79"/>
      <c r="AG10" s="79"/>
      <c r="AH10" s="79"/>
      <c r="AI10" s="79"/>
    </row>
    <row r="11" spans="1:35" ht="28.5" customHeight="1" thickBot="1" x14ac:dyDescent="0.25">
      <c r="B11" s="78"/>
      <c r="C11" s="719"/>
      <c r="D11" s="720"/>
      <c r="E11" s="720"/>
      <c r="F11" s="720"/>
      <c r="G11" s="720"/>
      <c r="H11" s="721"/>
      <c r="I11" s="734"/>
      <c r="J11" s="735"/>
      <c r="K11" s="735"/>
      <c r="L11" s="735"/>
      <c r="M11" s="735"/>
      <c r="N11" s="735"/>
      <c r="O11" s="735"/>
      <c r="P11" s="735"/>
      <c r="Q11" s="736"/>
      <c r="R11" s="681" t="s">
        <v>242</v>
      </c>
      <c r="S11" s="740"/>
      <c r="T11" s="740"/>
      <c r="U11" s="741"/>
      <c r="V11" s="715" t="s">
        <v>325</v>
      </c>
      <c r="W11" s="742"/>
      <c r="X11" s="742"/>
      <c r="Y11" s="742"/>
      <c r="Z11" s="742"/>
      <c r="AA11" s="743"/>
      <c r="AB11" s="77"/>
      <c r="AC11" s="79"/>
      <c r="AD11" s="79"/>
      <c r="AE11" s="79"/>
      <c r="AF11" s="79"/>
      <c r="AG11" s="79"/>
      <c r="AH11" s="79"/>
      <c r="AI11" s="79"/>
    </row>
    <row r="12" spans="1:35"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c r="AC12" s="72"/>
      <c r="AD12" s="72"/>
      <c r="AE12" s="72"/>
      <c r="AF12" s="72"/>
      <c r="AG12" s="72"/>
      <c r="AH12" s="72"/>
      <c r="AI12" s="72"/>
    </row>
    <row r="13" spans="1:35" ht="15" customHeight="1" x14ac:dyDescent="0.2">
      <c r="B13" s="67"/>
      <c r="C13" s="716" t="s">
        <v>7</v>
      </c>
      <c r="D13" s="717"/>
      <c r="E13" s="717"/>
      <c r="F13" s="717"/>
      <c r="G13" s="717"/>
      <c r="H13" s="718"/>
      <c r="I13" s="722" t="s">
        <v>736</v>
      </c>
      <c r="J13" s="723"/>
      <c r="K13" s="723"/>
      <c r="L13" s="723"/>
      <c r="M13" s="723"/>
      <c r="N13" s="723"/>
      <c r="O13" s="723"/>
      <c r="P13" s="723"/>
      <c r="Q13" s="723"/>
      <c r="R13" s="723"/>
      <c r="S13" s="724"/>
      <c r="T13" s="716" t="s">
        <v>9</v>
      </c>
      <c r="U13" s="717"/>
      <c r="V13" s="717"/>
      <c r="W13" s="717"/>
      <c r="X13" s="717"/>
      <c r="Y13" s="717"/>
      <c r="Z13" s="717"/>
      <c r="AA13" s="718"/>
      <c r="AB13" s="66"/>
      <c r="AC13" s="72"/>
      <c r="AD13" s="72"/>
      <c r="AE13" s="72"/>
      <c r="AF13" s="72"/>
      <c r="AG13" s="72"/>
      <c r="AH13" s="72"/>
      <c r="AI13" s="72"/>
    </row>
    <row r="14" spans="1:35" ht="30" customHeight="1" thickBot="1" x14ac:dyDescent="0.25">
      <c r="B14" s="67"/>
      <c r="C14" s="719"/>
      <c r="D14" s="720"/>
      <c r="E14" s="720"/>
      <c r="F14" s="720"/>
      <c r="G14" s="720"/>
      <c r="H14" s="721"/>
      <c r="I14" s="725"/>
      <c r="J14" s="726"/>
      <c r="K14" s="726"/>
      <c r="L14" s="726"/>
      <c r="M14" s="726"/>
      <c r="N14" s="726"/>
      <c r="O14" s="726"/>
      <c r="P14" s="726"/>
      <c r="Q14" s="726"/>
      <c r="R14" s="726"/>
      <c r="S14" s="727"/>
      <c r="T14" s="728" t="s">
        <v>10</v>
      </c>
      <c r="U14" s="729"/>
      <c r="V14" s="729"/>
      <c r="W14" s="729"/>
      <c r="X14" s="729"/>
      <c r="Y14" s="729"/>
      <c r="Z14" s="729"/>
      <c r="AA14" s="730"/>
      <c r="AB14" s="66"/>
      <c r="AC14" s="72"/>
      <c r="AD14" s="72"/>
      <c r="AE14" s="72"/>
      <c r="AF14" s="72"/>
      <c r="AG14" s="72"/>
      <c r="AH14" s="72"/>
      <c r="AI14" s="72"/>
    </row>
    <row r="15" spans="1:35"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c r="AC15" s="72"/>
      <c r="AD15" s="72"/>
      <c r="AE15" s="72"/>
      <c r="AF15" s="72"/>
      <c r="AG15" s="72"/>
      <c r="AH15" s="72"/>
      <c r="AI15" s="72"/>
    </row>
    <row r="16" spans="1:35" ht="57.75" customHeight="1" thickBot="1" x14ac:dyDescent="0.25">
      <c r="B16" s="67"/>
      <c r="C16" s="675" t="s">
        <v>11</v>
      </c>
      <c r="D16" s="676"/>
      <c r="E16" s="676"/>
      <c r="F16" s="676"/>
      <c r="G16" s="676"/>
      <c r="H16" s="677"/>
      <c r="I16" s="678" t="s">
        <v>334</v>
      </c>
      <c r="J16" s="679"/>
      <c r="K16" s="679"/>
      <c r="L16" s="679"/>
      <c r="M16" s="679"/>
      <c r="N16" s="679"/>
      <c r="O16" s="679"/>
      <c r="P16" s="679"/>
      <c r="Q16" s="679"/>
      <c r="R16" s="679"/>
      <c r="S16" s="679"/>
      <c r="T16" s="679"/>
      <c r="U16" s="679"/>
      <c r="V16" s="679"/>
      <c r="W16" s="679"/>
      <c r="X16" s="679"/>
      <c r="Y16" s="679"/>
      <c r="Z16" s="679"/>
      <c r="AA16" s="680"/>
      <c r="AB16" s="66"/>
      <c r="AC16" s="72"/>
      <c r="AD16" s="72"/>
      <c r="AE16" s="72"/>
      <c r="AF16" s="72"/>
      <c r="AG16" s="72"/>
      <c r="AH16" s="72"/>
      <c r="AI16" s="72"/>
    </row>
    <row r="17" spans="2:35"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c r="AC17" s="72"/>
      <c r="AD17" s="72"/>
      <c r="AE17" s="72"/>
      <c r="AF17" s="72"/>
      <c r="AG17" s="72"/>
      <c r="AH17" s="72"/>
      <c r="AI17" s="72"/>
    </row>
    <row r="18" spans="2:35" ht="57.6" customHeight="1" thickBot="1" x14ac:dyDescent="0.25">
      <c r="B18" s="67"/>
      <c r="C18" s="675" t="s">
        <v>336</v>
      </c>
      <c r="D18" s="676"/>
      <c r="E18" s="676"/>
      <c r="F18" s="676"/>
      <c r="G18" s="676"/>
      <c r="H18" s="677"/>
      <c r="I18" s="678" t="s">
        <v>333</v>
      </c>
      <c r="J18" s="679"/>
      <c r="K18" s="679"/>
      <c r="L18" s="679"/>
      <c r="M18" s="679"/>
      <c r="N18" s="679"/>
      <c r="O18" s="679"/>
      <c r="P18" s="679"/>
      <c r="Q18" s="679"/>
      <c r="R18" s="679"/>
      <c r="S18" s="679"/>
      <c r="T18" s="679"/>
      <c r="U18" s="679"/>
      <c r="V18" s="679"/>
      <c r="W18" s="679"/>
      <c r="X18" s="679"/>
      <c r="Y18" s="679"/>
      <c r="Z18" s="679"/>
      <c r="AA18" s="680"/>
      <c r="AB18" s="66"/>
      <c r="AC18" s="72"/>
      <c r="AD18" s="72"/>
      <c r="AE18" s="72"/>
      <c r="AF18" s="72"/>
      <c r="AG18" s="72"/>
      <c r="AH18" s="72"/>
      <c r="AI18" s="72"/>
    </row>
    <row r="19" spans="2:35"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c r="AC19" s="72"/>
      <c r="AD19" s="72"/>
      <c r="AE19" s="72"/>
      <c r="AF19" s="72"/>
      <c r="AG19" s="72"/>
      <c r="AH19" s="72"/>
      <c r="AI19" s="72"/>
    </row>
    <row r="20" spans="2:35" s="60" customFormat="1" ht="22.5" customHeight="1" x14ac:dyDescent="0.2">
      <c r="B20" s="67"/>
      <c r="C20" s="700" t="s">
        <v>13</v>
      </c>
      <c r="D20" s="701"/>
      <c r="E20" s="701"/>
      <c r="F20" s="701"/>
      <c r="G20" s="701"/>
      <c r="H20" s="702"/>
      <c r="I20" s="706" t="s">
        <v>657</v>
      </c>
      <c r="J20" s="707"/>
      <c r="K20" s="707"/>
      <c r="L20" s="708"/>
      <c r="M20" s="691" t="s">
        <v>14</v>
      </c>
      <c r="N20" s="692"/>
      <c r="O20" s="692"/>
      <c r="P20" s="692"/>
      <c r="Q20" s="692"/>
      <c r="R20" s="692"/>
      <c r="S20" s="693"/>
      <c r="T20" s="691" t="s">
        <v>15</v>
      </c>
      <c r="U20" s="692"/>
      <c r="V20" s="692"/>
      <c r="W20" s="692"/>
      <c r="X20" s="692"/>
      <c r="Y20" s="692"/>
      <c r="Z20" s="692"/>
      <c r="AA20" s="693"/>
      <c r="AB20" s="66"/>
      <c r="AC20" s="72"/>
      <c r="AD20" s="72"/>
      <c r="AE20" s="72"/>
      <c r="AF20" s="72"/>
      <c r="AG20" s="72"/>
      <c r="AH20" s="72"/>
      <c r="AI20" s="72"/>
    </row>
    <row r="21" spans="2:35" s="60" customFormat="1" ht="30.75" customHeight="1" thickBot="1" x14ac:dyDescent="0.25">
      <c r="B21" s="67"/>
      <c r="C21" s="703"/>
      <c r="D21" s="704"/>
      <c r="E21" s="704"/>
      <c r="F21" s="704"/>
      <c r="G21" s="704"/>
      <c r="H21" s="705"/>
      <c r="I21" s="709"/>
      <c r="J21" s="710"/>
      <c r="K21" s="710"/>
      <c r="L21" s="711"/>
      <c r="M21" s="712" t="s">
        <v>310</v>
      </c>
      <c r="N21" s="713"/>
      <c r="O21" s="713"/>
      <c r="P21" s="713"/>
      <c r="Q21" s="713"/>
      <c r="R21" s="713"/>
      <c r="S21" s="714"/>
      <c r="T21" s="712" t="s">
        <v>17</v>
      </c>
      <c r="U21" s="713"/>
      <c r="V21" s="713"/>
      <c r="W21" s="713"/>
      <c r="X21" s="713"/>
      <c r="Y21" s="713"/>
      <c r="Z21" s="714"/>
      <c r="AA21" s="139"/>
      <c r="AB21" s="66"/>
      <c r="AC21" s="72"/>
      <c r="AD21" s="72"/>
      <c r="AE21" s="72"/>
      <c r="AF21" s="72"/>
      <c r="AG21" s="72"/>
      <c r="AH21" s="72"/>
      <c r="AI21" s="72"/>
    </row>
    <row r="22" spans="2:35"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c r="AC22" s="72"/>
      <c r="AD22" s="72"/>
      <c r="AE22" s="72"/>
      <c r="AF22" s="72"/>
      <c r="AG22" s="72"/>
      <c r="AH22" s="72"/>
      <c r="AI22" s="72"/>
    </row>
    <row r="23" spans="2:35"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c r="AC23" s="72"/>
      <c r="AD23" s="72"/>
      <c r="AE23" s="72"/>
      <c r="AF23" s="72"/>
      <c r="AG23" s="72"/>
      <c r="AH23" s="72"/>
      <c r="AI23" s="72"/>
    </row>
    <row r="24" spans="2:35" ht="15.75" customHeight="1" thickBot="1" x14ac:dyDescent="0.25">
      <c r="B24" s="67"/>
      <c r="C24" s="694" t="s">
        <v>735</v>
      </c>
      <c r="D24" s="695"/>
      <c r="E24" s="695"/>
      <c r="F24" s="695"/>
      <c r="G24" s="695"/>
      <c r="H24" s="695"/>
      <c r="I24" s="696"/>
      <c r="J24" s="694" t="s">
        <v>656</v>
      </c>
      <c r="K24" s="695"/>
      <c r="L24" s="695"/>
      <c r="M24" s="695"/>
      <c r="N24" s="695"/>
      <c r="O24" s="695"/>
      <c r="P24" s="696"/>
      <c r="Q24" s="1269" t="s">
        <v>655</v>
      </c>
      <c r="R24" s="655"/>
      <c r="S24" s="655"/>
      <c r="T24" s="655"/>
      <c r="U24" s="655"/>
      <c r="V24" s="655"/>
      <c r="W24" s="655"/>
      <c r="X24" s="655"/>
      <c r="Y24" s="655"/>
      <c r="Z24" s="655"/>
      <c r="AA24" s="657"/>
      <c r="AB24" s="66"/>
      <c r="AC24" s="72"/>
      <c r="AD24" s="72"/>
      <c r="AE24" s="72"/>
      <c r="AF24" s="72"/>
      <c r="AG24" s="72"/>
      <c r="AH24" s="72"/>
      <c r="AI24" s="72"/>
    </row>
    <row r="25" spans="2:35"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c r="AC25" s="72"/>
      <c r="AD25" s="72"/>
      <c r="AE25" s="72"/>
      <c r="AF25" s="72"/>
      <c r="AG25" s="72"/>
      <c r="AH25" s="72"/>
      <c r="AI25" s="72"/>
    </row>
    <row r="26" spans="2:35" ht="33" customHeight="1" thickBot="1" x14ac:dyDescent="0.25">
      <c r="B26" s="67"/>
      <c r="C26" s="675" t="s">
        <v>21</v>
      </c>
      <c r="D26" s="676"/>
      <c r="E26" s="676"/>
      <c r="F26" s="676"/>
      <c r="G26" s="676"/>
      <c r="H26" s="677"/>
      <c r="I26" s="678" t="s">
        <v>332</v>
      </c>
      <c r="J26" s="679"/>
      <c r="K26" s="679"/>
      <c r="L26" s="679"/>
      <c r="M26" s="679"/>
      <c r="N26" s="679"/>
      <c r="O26" s="679"/>
      <c r="P26" s="679"/>
      <c r="Q26" s="679"/>
      <c r="R26" s="679"/>
      <c r="S26" s="679"/>
      <c r="T26" s="679"/>
      <c r="U26" s="679"/>
      <c r="V26" s="679"/>
      <c r="W26" s="679"/>
      <c r="X26" s="679"/>
      <c r="Y26" s="679"/>
      <c r="Z26" s="679"/>
      <c r="AA26" s="680"/>
      <c r="AB26" s="66"/>
      <c r="AC26" s="72"/>
      <c r="AD26" s="72"/>
      <c r="AE26" s="72"/>
      <c r="AF26" s="72"/>
      <c r="AG26" s="72"/>
      <c r="AH26" s="72"/>
      <c r="AI26" s="72"/>
    </row>
    <row r="27" spans="2:35"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c r="AC27" s="72"/>
      <c r="AD27" s="72"/>
      <c r="AE27" s="72"/>
      <c r="AF27" s="72"/>
      <c r="AG27" s="72"/>
      <c r="AH27" s="72"/>
      <c r="AI27" s="72"/>
    </row>
    <row r="28" spans="2:35" ht="53.25" customHeight="1" thickBot="1" x14ac:dyDescent="0.25">
      <c r="B28" s="67"/>
      <c r="C28" s="675" t="s">
        <v>654</v>
      </c>
      <c r="D28" s="676"/>
      <c r="E28" s="676"/>
      <c r="F28" s="676"/>
      <c r="G28" s="676"/>
      <c r="H28" s="677"/>
      <c r="I28" s="681">
        <v>1</v>
      </c>
      <c r="J28" s="678"/>
      <c r="K28" s="682" t="s">
        <v>24</v>
      </c>
      <c r="L28" s="683"/>
      <c r="M28" s="683"/>
      <c r="N28" s="684"/>
      <c r="O28" s="685" t="s">
        <v>25</v>
      </c>
      <c r="P28" s="686"/>
      <c r="Q28" s="686"/>
      <c r="R28" s="687"/>
      <c r="S28" s="88" t="s">
        <v>28</v>
      </c>
      <c r="T28" s="686" t="s">
        <v>26</v>
      </c>
      <c r="U28" s="686"/>
      <c r="V28" s="687"/>
      <c r="W28" s="34"/>
      <c r="X28" s="688" t="s">
        <v>27</v>
      </c>
      <c r="Y28" s="689"/>
      <c r="Z28" s="690"/>
      <c r="AA28" s="73"/>
      <c r="AB28" s="66"/>
      <c r="AC28" s="72"/>
      <c r="AD28" s="72"/>
      <c r="AE28" s="72"/>
      <c r="AF28" s="72"/>
      <c r="AG28" s="72"/>
      <c r="AH28" s="72"/>
      <c r="AI28" s="72"/>
    </row>
    <row r="29" spans="2:35"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c r="AC29" s="72"/>
      <c r="AD29" s="72"/>
      <c r="AE29" s="72"/>
      <c r="AF29" s="72"/>
      <c r="AG29" s="72"/>
      <c r="AH29" s="72"/>
      <c r="AI29" s="72"/>
    </row>
    <row r="30" spans="2:35"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c r="AC30" s="72"/>
      <c r="AD30" s="72"/>
      <c r="AE30" s="72"/>
      <c r="AF30" s="72"/>
      <c r="AG30" s="72"/>
      <c r="AH30" s="72"/>
      <c r="AI30" s="72"/>
    </row>
    <row r="31" spans="2:35"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c r="AC31" s="72"/>
      <c r="AD31" s="72"/>
      <c r="AE31" s="72"/>
      <c r="AF31" s="72"/>
      <c r="AG31" s="72"/>
      <c r="AH31" s="72"/>
      <c r="AI31" s="72"/>
    </row>
    <row r="32" spans="2:35" ht="15" customHeight="1" thickBot="1" x14ac:dyDescent="0.25">
      <c r="B32" s="67"/>
      <c r="C32" s="664"/>
      <c r="D32" s="665"/>
      <c r="E32" s="665"/>
      <c r="F32" s="665"/>
      <c r="G32" s="665"/>
      <c r="H32" s="665"/>
      <c r="I32" s="665"/>
      <c r="J32" s="666"/>
      <c r="K32" s="1301">
        <v>0</v>
      </c>
      <c r="L32" s="1302"/>
      <c r="M32" s="1302"/>
      <c r="N32" s="1302"/>
      <c r="O32" s="1302">
        <v>0.89</v>
      </c>
      <c r="P32" s="1302"/>
      <c r="Q32" s="1302"/>
      <c r="R32" s="1302"/>
      <c r="S32" s="1302">
        <v>0.9</v>
      </c>
      <c r="T32" s="1302"/>
      <c r="U32" s="1302">
        <v>0.99</v>
      </c>
      <c r="V32" s="1302"/>
      <c r="W32" s="1302"/>
      <c r="X32" s="1302">
        <v>1</v>
      </c>
      <c r="Y32" s="1302"/>
      <c r="Z32" s="1302">
        <v>1.1000000000000001</v>
      </c>
      <c r="AA32" s="1303"/>
      <c r="AB32" s="66"/>
      <c r="AC32" s="72"/>
      <c r="AD32" s="72"/>
      <c r="AE32" s="72"/>
      <c r="AF32" s="72"/>
      <c r="AG32" s="72"/>
      <c r="AH32" s="72"/>
      <c r="AI32" s="72"/>
    </row>
    <row r="33" spans="2:40"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c r="AC33" s="72"/>
      <c r="AD33" s="72"/>
      <c r="AE33" s="72"/>
      <c r="AF33" s="72"/>
      <c r="AG33" s="72"/>
      <c r="AH33" s="72"/>
      <c r="AI33" s="72"/>
    </row>
    <row r="34" spans="2:40"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c r="AC34" s="72"/>
      <c r="AD34" s="72"/>
      <c r="AE34" s="72"/>
      <c r="AF34" s="72"/>
      <c r="AG34" s="72"/>
      <c r="AH34" s="72"/>
      <c r="AI34" s="72"/>
    </row>
    <row r="35" spans="2:40" s="68" customFormat="1" ht="54.6" customHeight="1" thickBot="1" x14ac:dyDescent="0.25">
      <c r="B35" s="69"/>
      <c r="C35" s="922" t="s">
        <v>30</v>
      </c>
      <c r="D35" s="923"/>
      <c r="E35" s="923"/>
      <c r="F35" s="923"/>
      <c r="G35" s="924"/>
      <c r="H35" s="164" t="s">
        <v>734</v>
      </c>
      <c r="I35" s="164" t="s">
        <v>733</v>
      </c>
      <c r="J35" s="141" t="s">
        <v>33</v>
      </c>
      <c r="K35" s="1155" t="s">
        <v>34</v>
      </c>
      <c r="L35" s="1156"/>
      <c r="M35" s="1156"/>
      <c r="N35" s="1156"/>
      <c r="O35" s="1156"/>
      <c r="P35" s="1156"/>
      <c r="Q35" s="1156"/>
      <c r="R35" s="1156"/>
      <c r="S35" s="1156"/>
      <c r="T35" s="1156"/>
      <c r="U35" s="1156"/>
      <c r="V35" s="1156"/>
      <c r="W35" s="1156"/>
      <c r="X35" s="1156"/>
      <c r="Y35" s="1156"/>
      <c r="Z35" s="1156"/>
      <c r="AA35" s="1157"/>
      <c r="AB35" s="66"/>
      <c r="AC35" s="72"/>
      <c r="AD35" s="72"/>
      <c r="AE35" s="72"/>
      <c r="AF35" s="72"/>
      <c r="AG35" s="72"/>
      <c r="AH35" s="72"/>
      <c r="AI35" s="72"/>
    </row>
    <row r="36" spans="2:40" s="68" customFormat="1" ht="124.9" customHeight="1" thickBot="1" x14ac:dyDescent="0.25">
      <c r="B36" s="69"/>
      <c r="C36" s="1061" t="s">
        <v>330</v>
      </c>
      <c r="D36" s="1062"/>
      <c r="E36" s="1062"/>
      <c r="F36" s="1062"/>
      <c r="G36" s="1063"/>
      <c r="H36" s="39">
        <v>3576</v>
      </c>
      <c r="I36" s="38">
        <v>3576</v>
      </c>
      <c r="J36" s="196">
        <f>H36/I36</f>
        <v>1</v>
      </c>
      <c r="K36" s="1270" t="s">
        <v>732</v>
      </c>
      <c r="L36" s="1271"/>
      <c r="M36" s="1271"/>
      <c r="N36" s="1271"/>
      <c r="O36" s="1271"/>
      <c r="P36" s="1271"/>
      <c r="Q36" s="1271"/>
      <c r="R36" s="1271"/>
      <c r="S36" s="1271"/>
      <c r="T36" s="1271"/>
      <c r="U36" s="1271"/>
      <c r="V36" s="1271"/>
      <c r="W36" s="1271"/>
      <c r="X36" s="1271"/>
      <c r="Y36" s="1271"/>
      <c r="Z36" s="1271"/>
      <c r="AA36" s="1272"/>
      <c r="AB36" s="66"/>
      <c r="AC36" s="72"/>
      <c r="AD36" s="72"/>
      <c r="AE36" s="72"/>
      <c r="AF36" s="72"/>
      <c r="AG36" s="72"/>
      <c r="AH36" s="72"/>
      <c r="AI36" s="72"/>
    </row>
    <row r="37" spans="2:40" s="68" customFormat="1" ht="79.900000000000006" customHeight="1" thickBot="1" x14ac:dyDescent="0.25">
      <c r="B37" s="69"/>
      <c r="C37" s="1061" t="s">
        <v>329</v>
      </c>
      <c r="D37" s="1062"/>
      <c r="E37" s="1062"/>
      <c r="F37" s="1062"/>
      <c r="G37" s="1063"/>
      <c r="H37" s="38">
        <v>4425</v>
      </c>
      <c r="I37" s="38">
        <v>4424</v>
      </c>
      <c r="J37" s="196">
        <f>H37/I37</f>
        <v>1.0002260397830018</v>
      </c>
      <c r="K37" s="1270" t="s">
        <v>731</v>
      </c>
      <c r="L37" s="1271"/>
      <c r="M37" s="1271"/>
      <c r="N37" s="1271"/>
      <c r="O37" s="1271"/>
      <c r="P37" s="1271"/>
      <c r="Q37" s="1271"/>
      <c r="R37" s="1271"/>
      <c r="S37" s="1271"/>
      <c r="T37" s="1271"/>
      <c r="U37" s="1271"/>
      <c r="V37" s="1271"/>
      <c r="W37" s="1271"/>
      <c r="X37" s="1271"/>
      <c r="Y37" s="1271"/>
      <c r="Z37" s="1271"/>
      <c r="AA37" s="1272"/>
      <c r="AB37" s="66"/>
      <c r="AC37" s="72"/>
      <c r="AD37" s="72"/>
      <c r="AE37" s="72"/>
      <c r="AF37" s="72"/>
      <c r="AG37" s="72"/>
      <c r="AH37" s="72"/>
      <c r="AI37" s="72"/>
    </row>
    <row r="38" spans="2:40" s="68" customFormat="1" ht="90" customHeight="1" thickBot="1" x14ac:dyDescent="0.25">
      <c r="B38" s="69"/>
      <c r="C38" s="1061" t="s">
        <v>328</v>
      </c>
      <c r="D38" s="1062"/>
      <c r="E38" s="1062"/>
      <c r="F38" s="1062"/>
      <c r="G38" s="1063"/>
      <c r="H38" s="39">
        <v>8848</v>
      </c>
      <c r="I38" s="38">
        <v>8000</v>
      </c>
      <c r="J38" s="196">
        <f>H38/I38</f>
        <v>1.1060000000000001</v>
      </c>
      <c r="K38" s="1270" t="s">
        <v>730</v>
      </c>
      <c r="L38" s="1271"/>
      <c r="M38" s="1271"/>
      <c r="N38" s="1271"/>
      <c r="O38" s="1271"/>
      <c r="P38" s="1271"/>
      <c r="Q38" s="1271"/>
      <c r="R38" s="1271"/>
      <c r="S38" s="1271"/>
      <c r="T38" s="1271"/>
      <c r="U38" s="1271"/>
      <c r="V38" s="1271"/>
      <c r="W38" s="1271"/>
      <c r="X38" s="1271"/>
      <c r="Y38" s="1271"/>
      <c r="Z38" s="1271"/>
      <c r="AA38" s="1272"/>
      <c r="AB38" s="66"/>
      <c r="AC38" s="72"/>
      <c r="AD38" s="72"/>
      <c r="AE38" s="72"/>
      <c r="AF38" s="72"/>
      <c r="AG38" s="72"/>
      <c r="AH38" s="72"/>
      <c r="AI38" s="72"/>
    </row>
    <row r="39" spans="2:40" s="68" customFormat="1" ht="58.15" customHeight="1" thickBot="1" x14ac:dyDescent="0.25">
      <c r="B39" s="69"/>
      <c r="C39" s="1061" t="s">
        <v>327</v>
      </c>
      <c r="D39" s="1062"/>
      <c r="E39" s="1062"/>
      <c r="F39" s="1062"/>
      <c r="G39" s="1063"/>
      <c r="H39" s="39">
        <v>18018</v>
      </c>
      <c r="I39" s="38">
        <v>6500</v>
      </c>
      <c r="J39" s="195">
        <f>H39/I39</f>
        <v>2.7719999999999998</v>
      </c>
      <c r="K39" s="1270" t="s">
        <v>729</v>
      </c>
      <c r="L39" s="1271"/>
      <c r="M39" s="1271"/>
      <c r="N39" s="1271"/>
      <c r="O39" s="1271"/>
      <c r="P39" s="1271"/>
      <c r="Q39" s="1271"/>
      <c r="R39" s="1271"/>
      <c r="S39" s="1271"/>
      <c r="T39" s="1271"/>
      <c r="U39" s="1271"/>
      <c r="V39" s="1271"/>
      <c r="W39" s="1271"/>
      <c r="X39" s="1271"/>
      <c r="Y39" s="1271"/>
      <c r="Z39" s="1271"/>
      <c r="AA39" s="1272"/>
      <c r="AB39" s="66"/>
      <c r="AC39" s="72"/>
      <c r="AD39" s="72"/>
      <c r="AE39" s="72"/>
      <c r="AF39" s="72"/>
      <c r="AG39" s="72"/>
      <c r="AH39" s="72"/>
      <c r="AI39" s="72"/>
    </row>
    <row r="40" spans="2:40" s="68" customFormat="1" ht="15.75" customHeight="1" thickBot="1" x14ac:dyDescent="0.3">
      <c r="B40" s="69"/>
      <c r="C40" s="908" t="s">
        <v>35</v>
      </c>
      <c r="D40" s="909"/>
      <c r="E40" s="909"/>
      <c r="F40" s="909"/>
      <c r="G40" s="910"/>
      <c r="H40" s="186">
        <f>SUM(H36:H39)</f>
        <v>34867</v>
      </c>
      <c r="I40" s="172">
        <f>SUM(I36:I39)</f>
        <v>22500</v>
      </c>
      <c r="J40" s="194">
        <f>H40/I40</f>
        <v>1.5496444444444444</v>
      </c>
      <c r="K40" s="911"/>
      <c r="L40" s="912"/>
      <c r="M40" s="912"/>
      <c r="N40" s="912"/>
      <c r="O40" s="912"/>
      <c r="P40" s="912"/>
      <c r="Q40" s="912"/>
      <c r="R40" s="912"/>
      <c r="S40" s="912"/>
      <c r="T40" s="912"/>
      <c r="U40" s="912"/>
      <c r="V40" s="912"/>
      <c r="W40" s="912"/>
      <c r="X40" s="912"/>
      <c r="Y40" s="912"/>
      <c r="Z40" s="912"/>
      <c r="AA40" s="913"/>
      <c r="AB40" s="66"/>
      <c r="AC40" s="72"/>
      <c r="AD40" s="72"/>
      <c r="AE40" s="72"/>
      <c r="AF40" s="72"/>
      <c r="AG40" s="72"/>
      <c r="AH40" s="72"/>
      <c r="AI40" s="72"/>
    </row>
    <row r="41" spans="2:40" s="68" customFormat="1" ht="5.25" customHeight="1" x14ac:dyDescent="0.2">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c r="AC41" s="72"/>
      <c r="AD41" s="72"/>
      <c r="AE41" s="72"/>
      <c r="AF41" s="72"/>
      <c r="AG41" s="72"/>
      <c r="AH41" s="72"/>
      <c r="AI41" s="72"/>
    </row>
    <row r="42" spans="2:40" s="68" customFormat="1" ht="15" thickBot="1" x14ac:dyDescent="0.25">
      <c r="B42" s="69"/>
      <c r="C42" s="72"/>
      <c r="D42" s="72"/>
      <c r="E42" s="72"/>
      <c r="F42" s="72"/>
      <c r="G42" s="72"/>
      <c r="H42" s="145"/>
      <c r="I42" s="145"/>
      <c r="J42" s="35"/>
      <c r="K42" s="72"/>
      <c r="L42" s="72"/>
      <c r="M42" s="72"/>
      <c r="N42" s="72"/>
      <c r="O42" s="72"/>
      <c r="P42" s="72"/>
      <c r="Q42" s="72"/>
      <c r="R42" s="72"/>
      <c r="S42" s="72"/>
      <c r="T42" s="72"/>
      <c r="U42" s="72"/>
      <c r="V42" s="72"/>
      <c r="W42" s="72"/>
      <c r="Y42" s="72"/>
      <c r="Z42" s="72"/>
      <c r="AA42" s="72"/>
      <c r="AB42" s="66"/>
      <c r="AC42" s="72"/>
      <c r="AD42" s="72"/>
      <c r="AE42" s="72"/>
      <c r="AF42" s="72"/>
      <c r="AG42" s="72"/>
      <c r="AH42" s="72"/>
      <c r="AI42" s="72"/>
    </row>
    <row r="43" spans="2:40" s="68" customForma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c r="AC43" s="72"/>
      <c r="AD43" s="72"/>
      <c r="AE43" s="72"/>
      <c r="AF43" s="72"/>
      <c r="AG43" s="72"/>
      <c r="AH43" s="72"/>
      <c r="AI43" s="72"/>
    </row>
    <row r="44" spans="2:40" ht="15"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c r="AC44" s="72"/>
      <c r="AD44" s="72"/>
      <c r="AE44" s="72"/>
      <c r="AF44" s="72"/>
      <c r="AG44" s="72"/>
      <c r="AH44" s="72"/>
      <c r="AI44" s="72"/>
      <c r="AJ44" s="193" t="s">
        <v>649</v>
      </c>
      <c r="AK44" s="193" t="s">
        <v>648</v>
      </c>
      <c r="AL44" s="193" t="s">
        <v>647</v>
      </c>
      <c r="AM44" s="193" t="s">
        <v>646</v>
      </c>
      <c r="AN44" s="14"/>
    </row>
    <row r="45" spans="2:40" x14ac:dyDescent="0.2">
      <c r="B45" s="67"/>
      <c r="C45" s="1171"/>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c r="AC45" s="72"/>
      <c r="AD45" s="72"/>
      <c r="AE45" s="72"/>
      <c r="AF45" s="72"/>
      <c r="AG45" s="72"/>
      <c r="AH45" s="72"/>
      <c r="AI45" s="72"/>
      <c r="AJ45" s="193" t="s">
        <v>645</v>
      </c>
      <c r="AK45" s="191">
        <v>3576</v>
      </c>
      <c r="AL45" s="191">
        <v>3576</v>
      </c>
      <c r="AM45" s="191">
        <v>3576</v>
      </c>
      <c r="AN45" s="14"/>
    </row>
    <row r="46" spans="2:40"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c r="AC46" s="72"/>
      <c r="AD46" s="72"/>
      <c r="AE46" s="72"/>
      <c r="AF46" s="72"/>
      <c r="AG46" s="72"/>
      <c r="AH46" s="72"/>
      <c r="AI46" s="72"/>
      <c r="AJ46" s="193" t="s">
        <v>644</v>
      </c>
      <c r="AK46" s="191">
        <v>4425</v>
      </c>
      <c r="AL46" s="191">
        <f>+AK46+AL45</f>
        <v>8001</v>
      </c>
      <c r="AM46" s="191">
        <v>4424</v>
      </c>
      <c r="AN46" s="14"/>
    </row>
    <row r="47" spans="2:40"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c r="AC47" s="72"/>
      <c r="AD47" s="72"/>
      <c r="AE47" s="72"/>
      <c r="AF47" s="72"/>
      <c r="AG47" s="72"/>
      <c r="AH47" s="72"/>
      <c r="AI47" s="72"/>
      <c r="AJ47" s="193" t="s">
        <v>643</v>
      </c>
      <c r="AK47" s="191">
        <v>8848</v>
      </c>
      <c r="AL47" s="191">
        <f>+AL46+AK47</f>
        <v>16849</v>
      </c>
      <c r="AM47" s="191">
        <v>8000</v>
      </c>
      <c r="AN47" s="14"/>
    </row>
    <row r="48" spans="2:40"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c r="AC48" s="72"/>
      <c r="AD48" s="72"/>
      <c r="AE48" s="72"/>
      <c r="AF48" s="72"/>
      <c r="AG48" s="72"/>
      <c r="AH48" s="72"/>
      <c r="AI48" s="72"/>
      <c r="AJ48" s="192" t="s">
        <v>650</v>
      </c>
      <c r="AK48" s="188">
        <v>18018</v>
      </c>
      <c r="AL48" s="190">
        <f>AK48+AL47</f>
        <v>34867</v>
      </c>
      <c r="AM48" s="191">
        <v>6500</v>
      </c>
      <c r="AN48" s="56"/>
    </row>
    <row r="49" spans="1:40"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c r="AC49" s="72"/>
      <c r="AD49" s="72"/>
      <c r="AE49" s="72"/>
      <c r="AF49" s="72"/>
      <c r="AG49" s="72"/>
      <c r="AH49" s="72"/>
      <c r="AI49" s="72"/>
      <c r="AJ49" s="142" t="s">
        <v>35</v>
      </c>
      <c r="AK49" s="190">
        <f>SUM(AK45:AK48)</f>
        <v>34867</v>
      </c>
      <c r="AL49" s="189">
        <f>AL48</f>
        <v>34867</v>
      </c>
      <c r="AM49" s="188">
        <f>SUM(AM45:AM48)</f>
        <v>22500</v>
      </c>
      <c r="AN49" s="56"/>
    </row>
    <row r="50" spans="1:40"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c r="AC50" s="72"/>
      <c r="AD50" s="72"/>
      <c r="AE50" s="72"/>
      <c r="AF50" s="72"/>
      <c r="AG50" s="72"/>
      <c r="AH50" s="72"/>
      <c r="AI50" s="72"/>
    </row>
    <row r="51" spans="1:40"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c r="AC51" s="72"/>
      <c r="AD51" s="72"/>
      <c r="AE51" s="72"/>
      <c r="AF51" s="72"/>
      <c r="AG51" s="72"/>
      <c r="AH51" s="72"/>
      <c r="AI51" s="72"/>
    </row>
    <row r="52" spans="1:40"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c r="AC52" s="72"/>
      <c r="AD52" s="72"/>
      <c r="AE52" s="72"/>
      <c r="AF52" s="72"/>
      <c r="AG52" s="72"/>
      <c r="AH52" s="72"/>
      <c r="AI52" s="72"/>
    </row>
    <row r="53" spans="1:40"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c r="AC53" s="72"/>
      <c r="AD53" s="72"/>
      <c r="AE53" s="72"/>
      <c r="AF53" s="72"/>
      <c r="AG53" s="72"/>
      <c r="AH53" s="72"/>
      <c r="AI53" s="72"/>
    </row>
    <row r="54" spans="1:40"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c r="AC54" s="72"/>
      <c r="AD54" s="72"/>
      <c r="AE54" s="72"/>
      <c r="AF54" s="72"/>
      <c r="AG54" s="72"/>
      <c r="AH54" s="72"/>
      <c r="AI54" s="72"/>
    </row>
    <row r="55" spans="1:40"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c r="AC55" s="72"/>
      <c r="AD55" s="72"/>
      <c r="AE55" s="72"/>
      <c r="AF55" s="72"/>
      <c r="AG55" s="72"/>
      <c r="AH55" s="72"/>
      <c r="AI55" s="72"/>
    </row>
    <row r="56" spans="1:40"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c r="AC56" s="72"/>
      <c r="AD56" s="72"/>
      <c r="AE56" s="72"/>
      <c r="AF56" s="72"/>
      <c r="AG56" s="72"/>
      <c r="AH56" s="72"/>
      <c r="AI56" s="72"/>
    </row>
    <row r="57" spans="1:40" ht="15"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c r="AC57" s="72"/>
      <c r="AD57" s="72"/>
      <c r="AE57" s="72"/>
      <c r="AF57" s="72"/>
      <c r="AG57" s="72"/>
      <c r="AH57" s="72"/>
      <c r="AI57" s="72"/>
    </row>
    <row r="58" spans="1:40"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c r="AC58" s="72"/>
      <c r="AD58" s="72"/>
      <c r="AE58" s="72"/>
      <c r="AF58" s="72"/>
      <c r="AG58" s="72"/>
      <c r="AH58" s="72"/>
      <c r="AI58" s="72"/>
    </row>
    <row r="59" spans="1:40" ht="15"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c r="AC59" s="72"/>
      <c r="AD59" s="72"/>
      <c r="AE59" s="72"/>
      <c r="AF59" s="72"/>
      <c r="AG59" s="72"/>
      <c r="AH59" s="72"/>
      <c r="AI59" s="72"/>
    </row>
    <row r="60" spans="1:40" ht="15.75" x14ac:dyDescent="0.2">
      <c r="B60" s="59"/>
      <c r="C60" s="1072" t="s">
        <v>30</v>
      </c>
      <c r="D60" s="1073"/>
      <c r="E60" s="1073"/>
      <c r="F60" s="1073"/>
      <c r="G60" s="1074"/>
      <c r="H60" s="1072" t="s">
        <v>37</v>
      </c>
      <c r="I60" s="1074"/>
      <c r="J60" s="1072" t="s">
        <v>38</v>
      </c>
      <c r="K60" s="1073"/>
      <c r="L60" s="1073"/>
      <c r="M60" s="1074"/>
      <c r="N60" s="1072" t="s">
        <v>39</v>
      </c>
      <c r="O60" s="1073"/>
      <c r="P60" s="1073"/>
      <c r="Q60" s="1073"/>
      <c r="R60" s="1073"/>
      <c r="S60" s="1073"/>
      <c r="T60" s="1073"/>
      <c r="U60" s="1074"/>
      <c r="V60" s="1165" t="s">
        <v>40</v>
      </c>
      <c r="W60" s="1165"/>
      <c r="X60" s="1165"/>
      <c r="Y60" s="1165"/>
      <c r="Z60" s="1165"/>
      <c r="AA60" s="1166"/>
      <c r="AB60" s="20"/>
      <c r="AC60" s="187"/>
      <c r="AD60" s="187"/>
      <c r="AE60" s="187"/>
      <c r="AF60" s="187"/>
      <c r="AG60" s="187"/>
      <c r="AH60" s="187"/>
      <c r="AI60" s="187"/>
    </row>
    <row r="61" spans="1:40" ht="15.75" x14ac:dyDescent="0.2">
      <c r="A61" s="60"/>
      <c r="B61" s="21"/>
      <c r="C61" s="1075"/>
      <c r="D61" s="1164"/>
      <c r="E61" s="1164"/>
      <c r="F61" s="1164"/>
      <c r="G61" s="1077"/>
      <c r="H61" s="1075"/>
      <c r="I61" s="1077"/>
      <c r="J61" s="1075"/>
      <c r="K61" s="1164"/>
      <c r="L61" s="1164"/>
      <c r="M61" s="1077"/>
      <c r="N61" s="1075"/>
      <c r="O61" s="1164"/>
      <c r="P61" s="1164"/>
      <c r="Q61" s="1164"/>
      <c r="R61" s="1164"/>
      <c r="S61" s="1164"/>
      <c r="T61" s="1164"/>
      <c r="U61" s="1077"/>
      <c r="V61" s="1167"/>
      <c r="W61" s="1167"/>
      <c r="X61" s="1167"/>
      <c r="Y61" s="1167"/>
      <c r="Z61" s="1167"/>
      <c r="AA61" s="1168"/>
      <c r="AB61" s="20"/>
      <c r="AC61" s="187"/>
      <c r="AD61" s="187"/>
      <c r="AE61" s="187"/>
      <c r="AF61" s="187"/>
      <c r="AG61" s="187"/>
      <c r="AH61" s="187"/>
      <c r="AI61" s="187"/>
    </row>
    <row r="62" spans="1:40" ht="16.5" thickBot="1" x14ac:dyDescent="0.25">
      <c r="A62" s="60"/>
      <c r="B62" s="21"/>
      <c r="C62" s="1075"/>
      <c r="D62" s="1164"/>
      <c r="E62" s="1164"/>
      <c r="F62" s="1164"/>
      <c r="G62" s="1077"/>
      <c r="H62" s="1075"/>
      <c r="I62" s="1077"/>
      <c r="J62" s="1075"/>
      <c r="K62" s="1164"/>
      <c r="L62" s="1164"/>
      <c r="M62" s="1077"/>
      <c r="N62" s="1078"/>
      <c r="O62" s="1079"/>
      <c r="P62" s="1079"/>
      <c r="Q62" s="1079"/>
      <c r="R62" s="1079"/>
      <c r="S62" s="1079"/>
      <c r="T62" s="1079"/>
      <c r="U62" s="1080"/>
      <c r="V62" s="1169"/>
      <c r="W62" s="1169"/>
      <c r="X62" s="1169"/>
      <c r="Y62" s="1169"/>
      <c r="Z62" s="1169"/>
      <c r="AA62" s="1170"/>
      <c r="AB62" s="20"/>
      <c r="AC62" s="187"/>
      <c r="AD62" s="187"/>
      <c r="AE62" s="187"/>
      <c r="AF62" s="187"/>
      <c r="AG62" s="187"/>
      <c r="AH62" s="187"/>
      <c r="AI62" s="187"/>
    </row>
    <row r="63" spans="1:40" ht="30" customHeight="1" x14ac:dyDescent="0.2">
      <c r="B63" s="59"/>
      <c r="C63" s="1108" t="s">
        <v>689</v>
      </c>
      <c r="D63" s="851"/>
      <c r="E63" s="851"/>
      <c r="F63" s="851"/>
      <c r="G63" s="851"/>
      <c r="H63" s="1287">
        <v>0</v>
      </c>
      <c r="I63" s="1287"/>
      <c r="J63" s="1287">
        <v>3576</v>
      </c>
      <c r="K63" s="1287"/>
      <c r="L63" s="1287"/>
      <c r="M63" s="1287"/>
      <c r="N63" s="1313" t="s">
        <v>728</v>
      </c>
      <c r="O63" s="1314"/>
      <c r="P63" s="1314"/>
      <c r="Q63" s="1314"/>
      <c r="R63" s="1314"/>
      <c r="S63" s="1314"/>
      <c r="T63" s="1314"/>
      <c r="U63" s="1315"/>
      <c r="V63" s="1322" t="s">
        <v>326</v>
      </c>
      <c r="W63" s="1323"/>
      <c r="X63" s="1323"/>
      <c r="Y63" s="1323"/>
      <c r="Z63" s="1323"/>
      <c r="AA63" s="1324"/>
      <c r="AB63" s="58"/>
      <c r="AC63" s="60"/>
      <c r="AD63" s="60"/>
      <c r="AE63" s="60"/>
      <c r="AF63" s="60"/>
      <c r="AG63" s="60"/>
      <c r="AH63" s="60"/>
      <c r="AI63" s="60"/>
    </row>
    <row r="64" spans="1:40" ht="83.25" customHeight="1" x14ac:dyDescent="0.2">
      <c r="B64" s="59"/>
      <c r="C64" s="752" t="s">
        <v>687</v>
      </c>
      <c r="D64" s="753"/>
      <c r="E64" s="753"/>
      <c r="F64" s="753"/>
      <c r="G64" s="753"/>
      <c r="H64" s="994">
        <v>3863</v>
      </c>
      <c r="I64" s="994"/>
      <c r="J64" s="1308">
        <v>4425</v>
      </c>
      <c r="K64" s="1309"/>
      <c r="L64" s="1309"/>
      <c r="M64" s="1310"/>
      <c r="N64" s="1316" t="s">
        <v>727</v>
      </c>
      <c r="O64" s="1317"/>
      <c r="P64" s="1317"/>
      <c r="Q64" s="1317"/>
      <c r="R64" s="1317"/>
      <c r="S64" s="1317"/>
      <c r="T64" s="1317"/>
      <c r="U64" s="1318"/>
      <c r="V64" s="1325" t="s">
        <v>326</v>
      </c>
      <c r="W64" s="1326"/>
      <c r="X64" s="1326"/>
      <c r="Y64" s="1326"/>
      <c r="Z64" s="1326"/>
      <c r="AA64" s="1327"/>
      <c r="AB64" s="58"/>
      <c r="AC64" s="60"/>
      <c r="AD64" s="60"/>
      <c r="AE64" s="60"/>
      <c r="AF64" s="60"/>
      <c r="AG64" s="60"/>
      <c r="AH64" s="60"/>
      <c r="AI64" s="60"/>
    </row>
    <row r="65" spans="2:35" ht="67.5" customHeight="1" x14ac:dyDescent="0.2">
      <c r="B65" s="59"/>
      <c r="C65" s="752" t="s">
        <v>686</v>
      </c>
      <c r="D65" s="753"/>
      <c r="E65" s="753"/>
      <c r="F65" s="753"/>
      <c r="G65" s="753"/>
      <c r="H65" s="1273">
        <v>4424</v>
      </c>
      <c r="I65" s="1273"/>
      <c r="J65" s="1273">
        <v>8848</v>
      </c>
      <c r="K65" s="1273"/>
      <c r="L65" s="1273"/>
      <c r="M65" s="1273"/>
      <c r="N65" s="1316" t="s">
        <v>726</v>
      </c>
      <c r="O65" s="1317"/>
      <c r="P65" s="1317"/>
      <c r="Q65" s="1317"/>
      <c r="R65" s="1317"/>
      <c r="S65" s="1317"/>
      <c r="T65" s="1317"/>
      <c r="U65" s="1318"/>
      <c r="V65" s="1325" t="s">
        <v>326</v>
      </c>
      <c r="W65" s="1326"/>
      <c r="X65" s="1326"/>
      <c r="Y65" s="1326"/>
      <c r="Z65" s="1326"/>
      <c r="AA65" s="1327"/>
      <c r="AB65" s="58"/>
      <c r="AC65" s="60"/>
      <c r="AD65" s="60"/>
      <c r="AE65" s="60"/>
      <c r="AF65" s="60"/>
      <c r="AG65" s="60"/>
      <c r="AH65" s="60"/>
      <c r="AI65" s="60"/>
    </row>
    <row r="66" spans="2:35" ht="83.25" customHeight="1" x14ac:dyDescent="0.2">
      <c r="B66" s="59"/>
      <c r="C66" s="1311" t="s">
        <v>684</v>
      </c>
      <c r="D66" s="1312"/>
      <c r="E66" s="1312"/>
      <c r="F66" s="1312"/>
      <c r="G66" s="1312"/>
      <c r="H66" s="1273">
        <v>6500</v>
      </c>
      <c r="I66" s="1273"/>
      <c r="J66" s="1273">
        <v>18018</v>
      </c>
      <c r="K66" s="1273"/>
      <c r="L66" s="1273"/>
      <c r="M66" s="1273"/>
      <c r="N66" s="1319" t="s">
        <v>725</v>
      </c>
      <c r="O66" s="1320"/>
      <c r="P66" s="1320"/>
      <c r="Q66" s="1320"/>
      <c r="R66" s="1320"/>
      <c r="S66" s="1320"/>
      <c r="T66" s="1320"/>
      <c r="U66" s="1321"/>
      <c r="V66" s="1325" t="s">
        <v>326</v>
      </c>
      <c r="W66" s="1326"/>
      <c r="X66" s="1326"/>
      <c r="Y66" s="1326"/>
      <c r="Z66" s="1326"/>
      <c r="AA66" s="1327"/>
      <c r="AB66" s="58"/>
      <c r="AC66" s="60"/>
      <c r="AD66" s="60"/>
      <c r="AE66" s="60"/>
      <c r="AF66" s="60"/>
      <c r="AG66" s="60"/>
      <c r="AH66" s="60"/>
      <c r="AI66" s="60"/>
    </row>
    <row r="67" spans="2:35" x14ac:dyDescent="0.2">
      <c r="B67" s="59"/>
      <c r="C67" s="752"/>
      <c r="D67" s="753"/>
      <c r="E67" s="753"/>
      <c r="F67" s="753"/>
      <c r="G67" s="753"/>
      <c r="H67" s="753"/>
      <c r="I67" s="753"/>
      <c r="J67" s="753"/>
      <c r="K67" s="753"/>
      <c r="L67" s="753"/>
      <c r="M67" s="753"/>
      <c r="N67" s="1113"/>
      <c r="O67" s="1114"/>
      <c r="P67" s="1114"/>
      <c r="Q67" s="1114"/>
      <c r="R67" s="1114"/>
      <c r="S67" s="1114"/>
      <c r="T67" s="1114"/>
      <c r="U67" s="1115"/>
      <c r="V67" s="1113"/>
      <c r="W67" s="1114"/>
      <c r="X67" s="1114"/>
      <c r="Y67" s="1114"/>
      <c r="Z67" s="1114"/>
      <c r="AA67" s="1116"/>
      <c r="AB67" s="58"/>
      <c r="AC67" s="60"/>
      <c r="AD67" s="60"/>
      <c r="AE67" s="60"/>
      <c r="AF67" s="60"/>
      <c r="AG67" s="60"/>
      <c r="AH67" s="60"/>
      <c r="AI67" s="60"/>
    </row>
    <row r="68" spans="2:35" x14ac:dyDescent="0.2">
      <c r="B68" s="59"/>
      <c r="C68" s="752"/>
      <c r="D68" s="753"/>
      <c r="E68" s="753"/>
      <c r="F68" s="753"/>
      <c r="G68" s="753"/>
      <c r="H68" s="753"/>
      <c r="I68" s="753"/>
      <c r="J68" s="753"/>
      <c r="K68" s="753"/>
      <c r="L68" s="753"/>
      <c r="M68" s="753"/>
      <c r="N68" s="1291"/>
      <c r="O68" s="1292"/>
      <c r="P68" s="1292"/>
      <c r="Q68" s="1292"/>
      <c r="R68" s="1292"/>
      <c r="S68" s="1292"/>
      <c r="T68" s="1292"/>
      <c r="U68" s="1293"/>
      <c r="V68" s="1113"/>
      <c r="W68" s="1114"/>
      <c r="X68" s="1114"/>
      <c r="Y68" s="1114"/>
      <c r="Z68" s="1114"/>
      <c r="AA68" s="1116"/>
      <c r="AB68" s="58"/>
      <c r="AC68" s="60"/>
      <c r="AD68" s="60"/>
      <c r="AE68" s="60"/>
      <c r="AF68" s="60"/>
      <c r="AG68" s="60"/>
      <c r="AH68" s="60"/>
      <c r="AI68" s="60"/>
    </row>
    <row r="69" spans="2:35" x14ac:dyDescent="0.2">
      <c r="B69" s="59"/>
      <c r="C69" s="752"/>
      <c r="D69" s="753"/>
      <c r="E69" s="753"/>
      <c r="F69" s="753"/>
      <c r="G69" s="753"/>
      <c r="H69" s="753"/>
      <c r="I69" s="753"/>
      <c r="J69" s="753"/>
      <c r="K69" s="753"/>
      <c r="L69" s="753"/>
      <c r="M69" s="753"/>
      <c r="N69" s="1113"/>
      <c r="O69" s="1114"/>
      <c r="P69" s="1114"/>
      <c r="Q69" s="1114"/>
      <c r="R69" s="1114"/>
      <c r="S69" s="1114"/>
      <c r="T69" s="1114"/>
      <c r="U69" s="1115"/>
      <c r="V69" s="1113"/>
      <c r="W69" s="1114"/>
      <c r="X69" s="1114"/>
      <c r="Y69" s="1114"/>
      <c r="Z69" s="1114"/>
      <c r="AA69" s="1116"/>
      <c r="AB69" s="58"/>
      <c r="AC69" s="60"/>
      <c r="AD69" s="60"/>
      <c r="AE69" s="60"/>
      <c r="AF69" s="60"/>
      <c r="AG69" s="60"/>
      <c r="AH69" s="60"/>
      <c r="AI69" s="60"/>
    </row>
    <row r="70" spans="2:35" x14ac:dyDescent="0.2">
      <c r="B70" s="59"/>
      <c r="C70" s="752"/>
      <c r="D70" s="753"/>
      <c r="E70" s="753"/>
      <c r="F70" s="753"/>
      <c r="G70" s="753"/>
      <c r="H70" s="753"/>
      <c r="I70" s="753"/>
      <c r="J70" s="753"/>
      <c r="K70" s="753"/>
      <c r="L70" s="753"/>
      <c r="M70" s="753"/>
      <c r="N70" s="1113"/>
      <c r="O70" s="1114"/>
      <c r="P70" s="1114"/>
      <c r="Q70" s="1114"/>
      <c r="R70" s="1114"/>
      <c r="S70" s="1114"/>
      <c r="T70" s="1114"/>
      <c r="U70" s="1115"/>
      <c r="V70" s="1113"/>
      <c r="W70" s="1114"/>
      <c r="X70" s="1114"/>
      <c r="Y70" s="1114"/>
      <c r="Z70" s="1114"/>
      <c r="AA70" s="1116"/>
      <c r="AB70" s="58"/>
      <c r="AC70" s="60"/>
      <c r="AD70" s="60"/>
      <c r="AE70" s="60"/>
      <c r="AF70" s="60"/>
      <c r="AG70" s="60"/>
      <c r="AH70" s="60"/>
      <c r="AI70" s="60"/>
    </row>
    <row r="71" spans="2:35" x14ac:dyDescent="0.2">
      <c r="B71" s="59"/>
      <c r="C71" s="752"/>
      <c r="D71" s="753"/>
      <c r="E71" s="753"/>
      <c r="F71" s="753"/>
      <c r="G71" s="753"/>
      <c r="H71" s="753"/>
      <c r="I71" s="753"/>
      <c r="J71" s="753"/>
      <c r="K71" s="753"/>
      <c r="L71" s="753"/>
      <c r="M71" s="753"/>
      <c r="N71" s="1113"/>
      <c r="O71" s="1114"/>
      <c r="P71" s="1114"/>
      <c r="Q71" s="1114"/>
      <c r="R71" s="1114"/>
      <c r="S71" s="1114"/>
      <c r="T71" s="1114"/>
      <c r="U71" s="1115"/>
      <c r="V71" s="1113"/>
      <c r="W71" s="1114"/>
      <c r="X71" s="1114"/>
      <c r="Y71" s="1114"/>
      <c r="Z71" s="1114"/>
      <c r="AA71" s="1116"/>
      <c r="AB71" s="58"/>
      <c r="AC71" s="60"/>
      <c r="AD71" s="60"/>
      <c r="AE71" s="60"/>
      <c r="AF71" s="60"/>
      <c r="AG71" s="60"/>
      <c r="AH71" s="60"/>
      <c r="AI71" s="60"/>
    </row>
    <row r="72" spans="2:35" x14ac:dyDescent="0.2">
      <c r="B72" s="59"/>
      <c r="C72" s="752"/>
      <c r="D72" s="753"/>
      <c r="E72" s="753"/>
      <c r="F72" s="753"/>
      <c r="G72" s="753"/>
      <c r="H72" s="753"/>
      <c r="I72" s="753"/>
      <c r="J72" s="753"/>
      <c r="K72" s="753"/>
      <c r="L72" s="753"/>
      <c r="M72" s="753"/>
      <c r="N72" s="1113"/>
      <c r="O72" s="1114"/>
      <c r="P72" s="1114"/>
      <c r="Q72" s="1114"/>
      <c r="R72" s="1114"/>
      <c r="S72" s="1114"/>
      <c r="T72" s="1114"/>
      <c r="U72" s="1115"/>
      <c r="V72" s="1113"/>
      <c r="W72" s="1114"/>
      <c r="X72" s="1114"/>
      <c r="Y72" s="1114"/>
      <c r="Z72" s="1114"/>
      <c r="AA72" s="1116"/>
      <c r="AB72" s="58"/>
      <c r="AC72" s="60"/>
      <c r="AD72" s="60"/>
      <c r="AE72" s="60"/>
      <c r="AF72" s="60"/>
      <c r="AG72" s="60"/>
      <c r="AH72" s="60"/>
      <c r="AI72" s="60"/>
    </row>
    <row r="73" spans="2:35" x14ac:dyDescent="0.2">
      <c r="B73" s="59"/>
      <c r="C73" s="752"/>
      <c r="D73" s="753"/>
      <c r="E73" s="753"/>
      <c r="F73" s="753"/>
      <c r="G73" s="753"/>
      <c r="H73" s="753"/>
      <c r="I73" s="753"/>
      <c r="J73" s="753"/>
      <c r="K73" s="753"/>
      <c r="L73" s="753"/>
      <c r="M73" s="753"/>
      <c r="N73" s="1113"/>
      <c r="O73" s="1114"/>
      <c r="P73" s="1114"/>
      <c r="Q73" s="1114"/>
      <c r="R73" s="1114"/>
      <c r="S73" s="1114"/>
      <c r="T73" s="1114"/>
      <c r="U73" s="1115"/>
      <c r="V73" s="1113"/>
      <c r="W73" s="1114"/>
      <c r="X73" s="1114"/>
      <c r="Y73" s="1114"/>
      <c r="Z73" s="1114"/>
      <c r="AA73" s="1116"/>
      <c r="AB73" s="58"/>
      <c r="AC73" s="60"/>
      <c r="AD73" s="60"/>
      <c r="AE73" s="60"/>
      <c r="AF73" s="60"/>
      <c r="AG73" s="60"/>
      <c r="AH73" s="60"/>
      <c r="AI73" s="60"/>
    </row>
    <row r="74" spans="2:35" ht="15.75" customHeight="1" thickBot="1" x14ac:dyDescent="0.25">
      <c r="B74" s="59"/>
      <c r="C74" s="754"/>
      <c r="D74" s="755"/>
      <c r="E74" s="755"/>
      <c r="F74" s="755"/>
      <c r="G74" s="755"/>
      <c r="H74" s="755"/>
      <c r="I74" s="755"/>
      <c r="J74" s="755"/>
      <c r="K74" s="755"/>
      <c r="L74" s="755"/>
      <c r="M74" s="755"/>
      <c r="N74" s="1104"/>
      <c r="O74" s="1105"/>
      <c r="P74" s="1105"/>
      <c r="Q74" s="1105"/>
      <c r="R74" s="1105"/>
      <c r="S74" s="1105"/>
      <c r="T74" s="1105"/>
      <c r="U74" s="1106"/>
      <c r="V74" s="1104"/>
      <c r="W74" s="1105"/>
      <c r="X74" s="1105"/>
      <c r="Y74" s="1105"/>
      <c r="Z74" s="1105"/>
      <c r="AA74" s="1107"/>
      <c r="AB74" s="58"/>
      <c r="AC74" s="60"/>
      <c r="AD74" s="60"/>
      <c r="AE74" s="60"/>
      <c r="AF74" s="60"/>
      <c r="AG74" s="60"/>
      <c r="AH74" s="60"/>
      <c r="AI74" s="60"/>
    </row>
    <row r="75" spans="2:35" x14ac:dyDescent="0.2">
      <c r="B75" s="129"/>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30"/>
      <c r="AC75" s="60"/>
      <c r="AD75" s="60"/>
      <c r="AE75" s="60"/>
      <c r="AF75" s="60"/>
      <c r="AG75" s="60"/>
      <c r="AH75" s="60"/>
      <c r="AI75" s="60"/>
    </row>
    <row r="114" ht="6" customHeight="1" x14ac:dyDescent="0.2"/>
  </sheetData>
  <mergeCells count="137">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Z21"/>
    <mergeCell ref="X28:Z28"/>
    <mergeCell ref="T28:V28"/>
    <mergeCell ref="O28:R28"/>
    <mergeCell ref="K28:N28"/>
    <mergeCell ref="C34:AA34"/>
    <mergeCell ref="C35:G35"/>
    <mergeCell ref="K35:AA35"/>
    <mergeCell ref="C26:H26"/>
    <mergeCell ref="I26:AA26"/>
    <mergeCell ref="C28:H28"/>
    <mergeCell ref="I28:J28"/>
    <mergeCell ref="K32:N32"/>
    <mergeCell ref="O32:R32"/>
    <mergeCell ref="C39:G39"/>
    <mergeCell ref="K39:AA39"/>
    <mergeCell ref="C36:G36"/>
    <mergeCell ref="K36:AA36"/>
    <mergeCell ref="C37:G37"/>
    <mergeCell ref="K37:AA37"/>
    <mergeCell ref="C38:G38"/>
    <mergeCell ref="K38:AA38"/>
    <mergeCell ref="S32:T32"/>
    <mergeCell ref="U32:W32"/>
    <mergeCell ref="X32:Y32"/>
    <mergeCell ref="Z32:AA32"/>
    <mergeCell ref="C30:J32"/>
    <mergeCell ref="C66:G66"/>
    <mergeCell ref="H66:I66"/>
    <mergeCell ref="J66:M66"/>
    <mergeCell ref="C40:G40"/>
    <mergeCell ref="K40:AA40"/>
    <mergeCell ref="C43:AA44"/>
    <mergeCell ref="C45:AA57"/>
    <mergeCell ref="C60:G62"/>
    <mergeCell ref="H60:I62"/>
    <mergeCell ref="J60:M62"/>
    <mergeCell ref="N63:U63"/>
    <mergeCell ref="N64:U64"/>
    <mergeCell ref="N65:U65"/>
    <mergeCell ref="N66:U66"/>
    <mergeCell ref="V63:AA63"/>
    <mergeCell ref="V64:AA64"/>
    <mergeCell ref="V65:AA65"/>
    <mergeCell ref="V66:AA66"/>
    <mergeCell ref="V60:AA62"/>
    <mergeCell ref="N60:U62"/>
    <mergeCell ref="C63:G63"/>
    <mergeCell ref="H63:I63"/>
    <mergeCell ref="J63:M63"/>
    <mergeCell ref="C64:G64"/>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pageSetUpPr fitToPage="1"/>
  </sheetPr>
  <dimension ref="A1:AB980"/>
  <sheetViews>
    <sheetView showGridLines="0" view="pageBreakPreview" topLeftCell="A28" zoomScaleNormal="100" zoomScaleSheetLayoutView="100" workbookViewId="0">
      <selection activeCell="AE17" sqref="AE17"/>
    </sheetView>
  </sheetViews>
  <sheetFormatPr baseColWidth="10" defaultColWidth="14.42578125" defaultRowHeight="15" customHeight="1" x14ac:dyDescent="0.2"/>
  <cols>
    <col min="1" max="1" width="3.7109375" style="217" customWidth="1"/>
    <col min="2" max="2" width="2.85546875" style="217" customWidth="1"/>
    <col min="3" max="6" width="2.7109375" style="217" customWidth="1"/>
    <col min="7" max="7" width="4.28515625" style="217" customWidth="1"/>
    <col min="8" max="8" width="20.85546875" style="217" customWidth="1"/>
    <col min="9" max="9" width="21.85546875" style="217" customWidth="1"/>
    <col min="10" max="10" width="15" style="217" customWidth="1"/>
    <col min="11" max="12" width="3.42578125" style="217" customWidth="1"/>
    <col min="13" max="15" width="2.7109375" style="217" customWidth="1"/>
    <col min="16" max="16" width="3.42578125" style="217" customWidth="1"/>
    <col min="17" max="17" width="3.5703125" style="217" customWidth="1"/>
    <col min="18" max="18" width="3.7109375" style="217" customWidth="1"/>
    <col min="19" max="19" width="3.28515625" style="217" customWidth="1"/>
    <col min="20" max="20" width="7.42578125" style="217" customWidth="1"/>
    <col min="21" max="21" width="3.5703125" style="217" customWidth="1"/>
    <col min="22" max="22" width="3.7109375" style="217" customWidth="1"/>
    <col min="23" max="25" width="5" style="217" customWidth="1"/>
    <col min="26" max="26" width="6.7109375" style="217" customWidth="1"/>
    <col min="27" max="27" width="4.140625" style="217" customWidth="1"/>
    <col min="28" max="28" width="2" style="217" customWidth="1"/>
    <col min="29" max="16384" width="14.42578125" style="217"/>
  </cols>
  <sheetData>
    <row r="1" spans="1:28" ht="14.25" customHeight="1" thickBot="1" x14ac:dyDescent="0.25">
      <c r="A1" s="218"/>
      <c r="B1" s="235"/>
      <c r="C1" s="235"/>
      <c r="D1" s="235"/>
      <c r="E1" s="235"/>
      <c r="F1" s="235"/>
      <c r="G1" s="218"/>
      <c r="H1" s="218"/>
      <c r="I1" s="218"/>
      <c r="J1" s="218"/>
      <c r="K1" s="218"/>
      <c r="L1" s="218"/>
      <c r="M1" s="218"/>
      <c r="N1" s="218"/>
      <c r="O1" s="218"/>
      <c r="P1" s="218"/>
      <c r="Q1" s="218"/>
      <c r="R1" s="218"/>
      <c r="S1" s="218"/>
      <c r="T1" s="218"/>
      <c r="U1" s="218"/>
      <c r="V1" s="218"/>
      <c r="W1" s="218"/>
      <c r="X1" s="218"/>
      <c r="Y1" s="218"/>
      <c r="Z1" s="218"/>
      <c r="AA1" s="218"/>
      <c r="AB1" s="218"/>
    </row>
    <row r="2" spans="1:28" ht="45.75" customHeight="1" x14ac:dyDescent="0.2">
      <c r="A2" s="218"/>
      <c r="B2" s="1328"/>
      <c r="C2" s="1329"/>
      <c r="D2" s="1329"/>
      <c r="E2" s="1329"/>
      <c r="F2" s="1329"/>
      <c r="G2" s="1330"/>
      <c r="H2" s="1337" t="s">
        <v>0</v>
      </c>
      <c r="I2" s="1338"/>
      <c r="J2" s="1338"/>
      <c r="K2" s="1338"/>
      <c r="L2" s="1338"/>
      <c r="M2" s="1338"/>
      <c r="N2" s="1338"/>
      <c r="O2" s="1338"/>
      <c r="P2" s="1338"/>
      <c r="Q2" s="1338"/>
      <c r="R2" s="1338"/>
      <c r="S2" s="1338"/>
      <c r="T2" s="1338"/>
      <c r="U2" s="1338"/>
      <c r="V2" s="1338"/>
      <c r="W2" s="1338"/>
      <c r="X2" s="1338"/>
      <c r="Y2" s="1338"/>
      <c r="Z2" s="1338"/>
      <c r="AA2" s="1338"/>
      <c r="AB2" s="1339"/>
    </row>
    <row r="3" spans="1:28" ht="14.25" customHeight="1" x14ac:dyDescent="0.2">
      <c r="A3" s="218"/>
      <c r="B3" s="1331"/>
      <c r="C3" s="1332"/>
      <c r="D3" s="1332"/>
      <c r="E3" s="1332"/>
      <c r="F3" s="1332"/>
      <c r="G3" s="1333"/>
      <c r="H3" s="1340" t="s">
        <v>1</v>
      </c>
      <c r="I3" s="1341"/>
      <c r="J3" s="1341"/>
      <c r="K3" s="1341"/>
      <c r="L3" s="1341"/>
      <c r="M3" s="1341"/>
      <c r="N3" s="1341"/>
      <c r="O3" s="1342"/>
      <c r="P3" s="1340" t="s">
        <v>127</v>
      </c>
      <c r="Q3" s="1341"/>
      <c r="R3" s="1341"/>
      <c r="S3" s="1341"/>
      <c r="T3" s="1341"/>
      <c r="U3" s="1341"/>
      <c r="V3" s="1341"/>
      <c r="W3" s="1341"/>
      <c r="X3" s="1341"/>
      <c r="Y3" s="1341"/>
      <c r="Z3" s="1341"/>
      <c r="AA3" s="1341"/>
      <c r="AB3" s="1343"/>
    </row>
    <row r="4" spans="1:28" ht="18" customHeight="1" thickBot="1" x14ac:dyDescent="0.25">
      <c r="A4" s="218"/>
      <c r="B4" s="1334"/>
      <c r="C4" s="1335"/>
      <c r="D4" s="1335"/>
      <c r="E4" s="1335"/>
      <c r="F4" s="1335"/>
      <c r="G4" s="1336"/>
      <c r="H4" s="1344" t="s">
        <v>308</v>
      </c>
      <c r="I4" s="1345"/>
      <c r="J4" s="1345"/>
      <c r="K4" s="1345"/>
      <c r="L4" s="1345"/>
      <c r="M4" s="1345"/>
      <c r="N4" s="1345"/>
      <c r="O4" s="1345"/>
      <c r="P4" s="1345"/>
      <c r="Q4" s="1345"/>
      <c r="R4" s="1345"/>
      <c r="S4" s="1345"/>
      <c r="T4" s="1345"/>
      <c r="U4" s="1345"/>
      <c r="V4" s="1345"/>
      <c r="W4" s="1345"/>
      <c r="X4" s="1345"/>
      <c r="Y4" s="1345"/>
      <c r="Z4" s="1345"/>
      <c r="AA4" s="1345"/>
      <c r="AB4" s="1346"/>
    </row>
    <row r="5" spans="1:28" ht="14.25" customHeight="1" x14ac:dyDescent="0.2">
      <c r="A5" s="218"/>
      <c r="B5" s="218"/>
      <c r="C5" s="218"/>
      <c r="D5" s="218"/>
      <c r="E5" s="218"/>
      <c r="F5" s="218"/>
      <c r="G5" s="218"/>
      <c r="H5" s="256"/>
      <c r="I5" s="256"/>
      <c r="J5" s="256"/>
      <c r="K5" s="256"/>
      <c r="L5" s="256"/>
      <c r="M5" s="256"/>
      <c r="N5" s="256"/>
      <c r="O5" s="256"/>
      <c r="P5" s="256"/>
      <c r="Q5" s="256"/>
      <c r="R5" s="256"/>
      <c r="S5" s="256"/>
      <c r="T5" s="256"/>
      <c r="U5" s="256"/>
      <c r="V5" s="256"/>
      <c r="W5" s="256"/>
      <c r="X5" s="256"/>
      <c r="Y5" s="256"/>
      <c r="Z5" s="256"/>
      <c r="AA5" s="256"/>
      <c r="AB5" s="256"/>
    </row>
    <row r="6" spans="1:28" ht="14.25" customHeight="1" thickBot="1" x14ac:dyDescent="0.25">
      <c r="A6" s="218"/>
      <c r="B6" s="255"/>
      <c r="C6" s="253"/>
      <c r="D6" s="253"/>
      <c r="E6" s="253"/>
      <c r="F6" s="253"/>
      <c r="G6" s="253"/>
      <c r="H6" s="253"/>
      <c r="I6" s="254"/>
      <c r="J6" s="254"/>
      <c r="K6" s="254"/>
      <c r="L6" s="254"/>
      <c r="M6" s="254"/>
      <c r="N6" s="254"/>
      <c r="O6" s="254"/>
      <c r="P6" s="254"/>
      <c r="Q6" s="254"/>
      <c r="R6" s="254"/>
      <c r="S6" s="254"/>
      <c r="T6" s="254"/>
      <c r="U6" s="254"/>
      <c r="V6" s="254"/>
      <c r="W6" s="253"/>
      <c r="X6" s="253"/>
      <c r="Y6" s="253"/>
      <c r="Z6" s="253"/>
      <c r="AA6" s="253"/>
      <c r="AB6" s="252"/>
    </row>
    <row r="7" spans="1:28" ht="15" customHeight="1" x14ac:dyDescent="0.2">
      <c r="A7" s="218"/>
      <c r="B7" s="250"/>
      <c r="C7" s="1347" t="s">
        <v>2</v>
      </c>
      <c r="D7" s="1329"/>
      <c r="E7" s="1329"/>
      <c r="F7" s="1329"/>
      <c r="G7" s="1329"/>
      <c r="H7" s="1348"/>
      <c r="I7" s="1350" t="s">
        <v>783</v>
      </c>
      <c r="J7" s="1329"/>
      <c r="K7" s="1329"/>
      <c r="L7" s="1329"/>
      <c r="M7" s="1329"/>
      <c r="N7" s="1329"/>
      <c r="O7" s="1329"/>
      <c r="P7" s="1329"/>
      <c r="Q7" s="1329"/>
      <c r="R7" s="1329"/>
      <c r="S7" s="1329"/>
      <c r="T7" s="1329"/>
      <c r="U7" s="1329"/>
      <c r="V7" s="1329"/>
      <c r="W7" s="1329"/>
      <c r="X7" s="1329"/>
      <c r="Y7" s="1329"/>
      <c r="Z7" s="1329"/>
      <c r="AA7" s="1348"/>
      <c r="AB7" s="249"/>
    </row>
    <row r="8" spans="1:28" ht="14.25" customHeight="1" thickBot="1" x14ac:dyDescent="0.25">
      <c r="A8" s="218"/>
      <c r="B8" s="250"/>
      <c r="C8" s="1334"/>
      <c r="D8" s="1335"/>
      <c r="E8" s="1335"/>
      <c r="F8" s="1335"/>
      <c r="G8" s="1335"/>
      <c r="H8" s="1349"/>
      <c r="I8" s="1334"/>
      <c r="J8" s="1335"/>
      <c r="K8" s="1335"/>
      <c r="L8" s="1335"/>
      <c r="M8" s="1335"/>
      <c r="N8" s="1335"/>
      <c r="O8" s="1335"/>
      <c r="P8" s="1335"/>
      <c r="Q8" s="1335"/>
      <c r="R8" s="1335"/>
      <c r="S8" s="1335"/>
      <c r="T8" s="1335"/>
      <c r="U8" s="1335"/>
      <c r="V8" s="1335"/>
      <c r="W8" s="1335"/>
      <c r="X8" s="1335"/>
      <c r="Y8" s="1335"/>
      <c r="Z8" s="1335"/>
      <c r="AA8" s="1349"/>
      <c r="AB8" s="249"/>
    </row>
    <row r="9" spans="1:28" ht="14.25" customHeight="1" thickBot="1" x14ac:dyDescent="0.25">
      <c r="A9" s="218"/>
      <c r="B9" s="250"/>
      <c r="C9" s="251"/>
      <c r="D9" s="251"/>
      <c r="E9" s="251"/>
      <c r="F9" s="251"/>
      <c r="G9" s="251"/>
      <c r="H9" s="251"/>
      <c r="I9" s="248"/>
      <c r="J9" s="248"/>
      <c r="K9" s="248"/>
      <c r="L9" s="248"/>
      <c r="M9" s="248"/>
      <c r="N9" s="248"/>
      <c r="O9" s="248"/>
      <c r="P9" s="248"/>
      <c r="Q9" s="248"/>
      <c r="R9" s="248"/>
      <c r="S9" s="248"/>
      <c r="T9" s="248"/>
      <c r="U9" s="248"/>
      <c r="V9" s="248"/>
      <c r="W9" s="251"/>
      <c r="X9" s="251"/>
      <c r="Y9" s="251"/>
      <c r="Z9" s="251"/>
      <c r="AA9" s="251"/>
      <c r="AB9" s="249"/>
    </row>
    <row r="10" spans="1:28" ht="15" customHeight="1" thickBot="1" x14ac:dyDescent="0.25">
      <c r="A10" s="218"/>
      <c r="B10" s="250"/>
      <c r="C10" s="1347" t="s">
        <v>3</v>
      </c>
      <c r="D10" s="1329"/>
      <c r="E10" s="1329"/>
      <c r="F10" s="1329"/>
      <c r="G10" s="1329"/>
      <c r="H10" s="1348"/>
      <c r="I10" s="1358" t="s">
        <v>353</v>
      </c>
      <c r="J10" s="1359"/>
      <c r="K10" s="1359"/>
      <c r="L10" s="1359"/>
      <c r="M10" s="1359"/>
      <c r="N10" s="1359"/>
      <c r="O10" s="1359"/>
      <c r="P10" s="1359"/>
      <c r="Q10" s="1360"/>
      <c r="R10" s="1364" t="s">
        <v>4</v>
      </c>
      <c r="S10" s="1352"/>
      <c r="T10" s="1352"/>
      <c r="U10" s="1353"/>
      <c r="V10" s="1356" t="s">
        <v>5</v>
      </c>
      <c r="W10" s="1338"/>
      <c r="X10" s="1338"/>
      <c r="Y10" s="1338"/>
      <c r="Z10" s="1338"/>
      <c r="AA10" s="1339"/>
      <c r="AB10" s="249"/>
    </row>
    <row r="11" spans="1:28" ht="28.5" customHeight="1" thickBot="1" x14ac:dyDescent="0.25">
      <c r="A11" s="218"/>
      <c r="B11" s="250"/>
      <c r="C11" s="1334"/>
      <c r="D11" s="1335"/>
      <c r="E11" s="1335"/>
      <c r="F11" s="1335"/>
      <c r="G11" s="1335"/>
      <c r="H11" s="1349"/>
      <c r="I11" s="1361"/>
      <c r="J11" s="1362"/>
      <c r="K11" s="1362"/>
      <c r="L11" s="1362"/>
      <c r="M11" s="1362"/>
      <c r="N11" s="1362"/>
      <c r="O11" s="1362"/>
      <c r="P11" s="1362"/>
      <c r="Q11" s="1363"/>
      <c r="R11" s="1365" t="s">
        <v>98</v>
      </c>
      <c r="S11" s="1352"/>
      <c r="T11" s="1352"/>
      <c r="U11" s="1353"/>
      <c r="V11" s="1357" t="s">
        <v>782</v>
      </c>
      <c r="W11" s="1345"/>
      <c r="X11" s="1345"/>
      <c r="Y11" s="1345"/>
      <c r="Z11" s="1345"/>
      <c r="AA11" s="1346"/>
      <c r="AB11" s="249"/>
    </row>
    <row r="12" spans="1:28" ht="14.25" customHeight="1" thickBot="1" x14ac:dyDescent="0.25">
      <c r="A12" s="218"/>
      <c r="B12" s="233"/>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32"/>
    </row>
    <row r="13" spans="1:28" ht="15" customHeight="1" x14ac:dyDescent="0.2">
      <c r="A13" s="218"/>
      <c r="B13" s="233"/>
      <c r="C13" s="1347" t="s">
        <v>7</v>
      </c>
      <c r="D13" s="1329"/>
      <c r="E13" s="1329"/>
      <c r="F13" s="1329"/>
      <c r="G13" s="1329"/>
      <c r="H13" s="1348"/>
      <c r="I13" s="1355" t="s">
        <v>352</v>
      </c>
      <c r="J13" s="1329"/>
      <c r="K13" s="1329"/>
      <c r="L13" s="1329"/>
      <c r="M13" s="1329"/>
      <c r="N13" s="1329"/>
      <c r="O13" s="1329"/>
      <c r="P13" s="1329"/>
      <c r="Q13" s="1329"/>
      <c r="R13" s="1329"/>
      <c r="S13" s="1330"/>
      <c r="T13" s="1356" t="s">
        <v>9</v>
      </c>
      <c r="U13" s="1338"/>
      <c r="V13" s="1338"/>
      <c r="W13" s="1338"/>
      <c r="X13" s="1338"/>
      <c r="Y13" s="1338"/>
      <c r="Z13" s="1338"/>
      <c r="AA13" s="1339"/>
      <c r="AB13" s="232"/>
    </row>
    <row r="14" spans="1:28" ht="42.6" customHeight="1" thickBot="1" x14ac:dyDescent="0.25">
      <c r="A14" s="218"/>
      <c r="B14" s="233"/>
      <c r="C14" s="1334"/>
      <c r="D14" s="1335"/>
      <c r="E14" s="1335"/>
      <c r="F14" s="1335"/>
      <c r="G14" s="1335"/>
      <c r="H14" s="1349"/>
      <c r="I14" s="1335"/>
      <c r="J14" s="1335"/>
      <c r="K14" s="1335"/>
      <c r="L14" s="1335"/>
      <c r="M14" s="1335"/>
      <c r="N14" s="1335"/>
      <c r="O14" s="1335"/>
      <c r="P14" s="1335"/>
      <c r="Q14" s="1335"/>
      <c r="R14" s="1335"/>
      <c r="S14" s="1336"/>
      <c r="T14" s="1357" t="s">
        <v>792</v>
      </c>
      <c r="U14" s="1345"/>
      <c r="V14" s="1345"/>
      <c r="W14" s="1345"/>
      <c r="X14" s="1345"/>
      <c r="Y14" s="1345"/>
      <c r="Z14" s="1345"/>
      <c r="AA14" s="1346"/>
      <c r="AB14" s="232"/>
    </row>
    <row r="15" spans="1:28" ht="14.25" customHeight="1" thickBot="1" x14ac:dyDescent="0.25">
      <c r="A15" s="218"/>
      <c r="B15" s="233"/>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32"/>
    </row>
    <row r="16" spans="1:28" ht="42" customHeight="1" thickBot="1" x14ac:dyDescent="0.25">
      <c r="A16" s="218"/>
      <c r="B16" s="233"/>
      <c r="C16" s="1351" t="s">
        <v>11</v>
      </c>
      <c r="D16" s="1352"/>
      <c r="E16" s="1352"/>
      <c r="F16" s="1352"/>
      <c r="G16" s="1352"/>
      <c r="H16" s="1353"/>
      <c r="I16" s="1354" t="s">
        <v>351</v>
      </c>
      <c r="J16" s="1352"/>
      <c r="K16" s="1352"/>
      <c r="L16" s="1352"/>
      <c r="M16" s="1352"/>
      <c r="N16" s="1352"/>
      <c r="O16" s="1352"/>
      <c r="P16" s="1352"/>
      <c r="Q16" s="1352"/>
      <c r="R16" s="1352"/>
      <c r="S16" s="1352"/>
      <c r="T16" s="1352"/>
      <c r="U16" s="1352"/>
      <c r="V16" s="1352"/>
      <c r="W16" s="1352"/>
      <c r="X16" s="1352"/>
      <c r="Y16" s="1352"/>
      <c r="Z16" s="1352"/>
      <c r="AA16" s="1353"/>
      <c r="AB16" s="232"/>
    </row>
    <row r="17" spans="1:28" ht="16.5" customHeight="1" thickBot="1" x14ac:dyDescent="0.25">
      <c r="A17" s="218"/>
      <c r="B17" s="233"/>
      <c r="C17" s="248"/>
      <c r="D17" s="248"/>
      <c r="E17" s="248"/>
      <c r="F17" s="248"/>
      <c r="G17" s="248"/>
      <c r="H17" s="248"/>
      <c r="I17" s="247"/>
      <c r="J17" s="247"/>
      <c r="K17" s="247"/>
      <c r="L17" s="247"/>
      <c r="M17" s="247"/>
      <c r="N17" s="247"/>
      <c r="O17" s="247"/>
      <c r="P17" s="247"/>
      <c r="Q17" s="247"/>
      <c r="R17" s="247"/>
      <c r="S17" s="247"/>
      <c r="T17" s="247"/>
      <c r="U17" s="247"/>
      <c r="V17" s="247"/>
      <c r="W17" s="247"/>
      <c r="X17" s="247"/>
      <c r="Y17" s="247"/>
      <c r="Z17" s="247"/>
      <c r="AA17" s="247"/>
      <c r="AB17" s="232"/>
    </row>
    <row r="18" spans="1:28" ht="40.9" customHeight="1" thickBot="1" x14ac:dyDescent="0.25">
      <c r="A18" s="218"/>
      <c r="B18" s="233"/>
      <c r="C18" s="1351" t="s">
        <v>336</v>
      </c>
      <c r="D18" s="1352"/>
      <c r="E18" s="1352"/>
      <c r="F18" s="1352"/>
      <c r="G18" s="1352"/>
      <c r="H18" s="1353"/>
      <c r="I18" s="1354" t="s">
        <v>350</v>
      </c>
      <c r="J18" s="1352"/>
      <c r="K18" s="1352"/>
      <c r="L18" s="1352"/>
      <c r="M18" s="1352"/>
      <c r="N18" s="1352"/>
      <c r="O18" s="1352"/>
      <c r="P18" s="1352"/>
      <c r="Q18" s="1352"/>
      <c r="R18" s="1352"/>
      <c r="S18" s="1352"/>
      <c r="T18" s="1352"/>
      <c r="U18" s="1352"/>
      <c r="V18" s="1352"/>
      <c r="W18" s="1352"/>
      <c r="X18" s="1352"/>
      <c r="Y18" s="1352"/>
      <c r="Z18" s="1352"/>
      <c r="AA18" s="1353"/>
      <c r="AB18" s="232"/>
    </row>
    <row r="19" spans="1:28" ht="16.5" customHeight="1" thickBot="1" x14ac:dyDescent="0.25">
      <c r="A19" s="218"/>
      <c r="B19" s="233"/>
      <c r="C19" s="248"/>
      <c r="D19" s="248"/>
      <c r="E19" s="248"/>
      <c r="F19" s="248"/>
      <c r="G19" s="248"/>
      <c r="H19" s="248"/>
      <c r="I19" s="247"/>
      <c r="J19" s="247"/>
      <c r="K19" s="247"/>
      <c r="L19" s="247"/>
      <c r="M19" s="247"/>
      <c r="N19" s="247"/>
      <c r="O19" s="247"/>
      <c r="P19" s="247"/>
      <c r="Q19" s="247"/>
      <c r="R19" s="247"/>
      <c r="S19" s="247"/>
      <c r="T19" s="247"/>
      <c r="U19" s="247"/>
      <c r="V19" s="247"/>
      <c r="W19" s="247"/>
      <c r="X19" s="247"/>
      <c r="Y19" s="247"/>
      <c r="Z19" s="247"/>
      <c r="AA19" s="247"/>
      <c r="AB19" s="232"/>
    </row>
    <row r="20" spans="1:28" ht="22.5" customHeight="1" x14ac:dyDescent="0.2">
      <c r="A20" s="218"/>
      <c r="B20" s="233"/>
      <c r="C20" s="1371" t="s">
        <v>13</v>
      </c>
      <c r="D20" s="1329"/>
      <c r="E20" s="1329"/>
      <c r="F20" s="1329"/>
      <c r="G20" s="1329"/>
      <c r="H20" s="1348"/>
      <c r="I20" s="1366" t="s">
        <v>791</v>
      </c>
      <c r="J20" s="1329"/>
      <c r="K20" s="1329"/>
      <c r="L20" s="1348"/>
      <c r="M20" s="1356" t="s">
        <v>14</v>
      </c>
      <c r="N20" s="1338"/>
      <c r="O20" s="1338"/>
      <c r="P20" s="1338"/>
      <c r="Q20" s="1338"/>
      <c r="R20" s="1338"/>
      <c r="S20" s="1339"/>
      <c r="T20" s="1356" t="s">
        <v>15</v>
      </c>
      <c r="U20" s="1338"/>
      <c r="V20" s="1338"/>
      <c r="W20" s="1338"/>
      <c r="X20" s="1338"/>
      <c r="Y20" s="1338"/>
      <c r="Z20" s="1338"/>
      <c r="AA20" s="1339"/>
      <c r="AB20" s="232"/>
    </row>
    <row r="21" spans="1:28" ht="22.9" customHeight="1" thickBot="1" x14ac:dyDescent="0.25">
      <c r="A21" s="218"/>
      <c r="B21" s="233"/>
      <c r="C21" s="1334"/>
      <c r="D21" s="1335"/>
      <c r="E21" s="1335"/>
      <c r="F21" s="1335"/>
      <c r="G21" s="1335"/>
      <c r="H21" s="1349"/>
      <c r="I21" s="1334"/>
      <c r="J21" s="1335"/>
      <c r="K21" s="1335"/>
      <c r="L21" s="1349"/>
      <c r="M21" s="1367" t="s">
        <v>310</v>
      </c>
      <c r="N21" s="1345"/>
      <c r="O21" s="1345"/>
      <c r="P21" s="1345"/>
      <c r="Q21" s="1345"/>
      <c r="R21" s="1345"/>
      <c r="S21" s="1346"/>
      <c r="T21" s="1367" t="s">
        <v>17</v>
      </c>
      <c r="U21" s="1345"/>
      <c r="V21" s="1345"/>
      <c r="W21" s="1345"/>
      <c r="X21" s="1345"/>
      <c r="Y21" s="1345"/>
      <c r="Z21" s="1345"/>
      <c r="AA21" s="1345"/>
      <c r="AB21" s="232"/>
    </row>
    <row r="22" spans="1:28" ht="14.25" customHeight="1" thickBot="1" x14ac:dyDescent="0.25">
      <c r="A22" s="218"/>
      <c r="B22" s="233"/>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232"/>
    </row>
    <row r="23" spans="1:28" ht="21.6" customHeight="1" x14ac:dyDescent="0.2">
      <c r="A23" s="218"/>
      <c r="B23" s="233"/>
      <c r="C23" s="1356" t="s">
        <v>18</v>
      </c>
      <c r="D23" s="1338"/>
      <c r="E23" s="1338"/>
      <c r="F23" s="1338"/>
      <c r="G23" s="1338"/>
      <c r="H23" s="1338"/>
      <c r="I23" s="1339"/>
      <c r="J23" s="1368" t="s">
        <v>790</v>
      </c>
      <c r="K23" s="1338"/>
      <c r="L23" s="1338"/>
      <c r="M23" s="1338"/>
      <c r="N23" s="1338"/>
      <c r="O23" s="1338"/>
      <c r="P23" s="1339"/>
      <c r="Q23" s="1356" t="s">
        <v>20</v>
      </c>
      <c r="R23" s="1338"/>
      <c r="S23" s="1338"/>
      <c r="T23" s="1338"/>
      <c r="U23" s="1338"/>
      <c r="V23" s="1338"/>
      <c r="W23" s="1338"/>
      <c r="X23" s="1338"/>
      <c r="Y23" s="1338"/>
      <c r="Z23" s="1338"/>
      <c r="AA23" s="1339"/>
      <c r="AB23" s="232"/>
    </row>
    <row r="24" spans="1:28" ht="20.45" customHeight="1" thickBot="1" x14ac:dyDescent="0.25">
      <c r="A24" s="218"/>
      <c r="B24" s="233"/>
      <c r="C24" s="1357" t="s">
        <v>789</v>
      </c>
      <c r="D24" s="1345"/>
      <c r="E24" s="1345"/>
      <c r="F24" s="1345"/>
      <c r="G24" s="1345"/>
      <c r="H24" s="1345"/>
      <c r="I24" s="1346"/>
      <c r="J24" s="1369" t="s">
        <v>208</v>
      </c>
      <c r="K24" s="1345"/>
      <c r="L24" s="1345"/>
      <c r="M24" s="1345"/>
      <c r="N24" s="1345"/>
      <c r="O24" s="1345"/>
      <c r="P24" s="1346"/>
      <c r="Q24" s="1370" t="s">
        <v>778</v>
      </c>
      <c r="R24" s="1345"/>
      <c r="S24" s="1345"/>
      <c r="T24" s="1345"/>
      <c r="U24" s="1345"/>
      <c r="V24" s="1345"/>
      <c r="W24" s="1345"/>
      <c r="X24" s="1345"/>
      <c r="Y24" s="1345"/>
      <c r="Z24" s="1345"/>
      <c r="AA24" s="1346"/>
      <c r="AB24" s="232"/>
    </row>
    <row r="25" spans="1:28" ht="14.25" customHeight="1" thickBot="1" x14ac:dyDescent="0.25">
      <c r="A25" s="218"/>
      <c r="B25" s="233"/>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232"/>
    </row>
    <row r="26" spans="1:28" ht="27.6" customHeight="1" thickBot="1" x14ac:dyDescent="0.25">
      <c r="A26" s="218"/>
      <c r="B26" s="233"/>
      <c r="C26" s="1351" t="s">
        <v>21</v>
      </c>
      <c r="D26" s="1352"/>
      <c r="E26" s="1352"/>
      <c r="F26" s="1352"/>
      <c r="G26" s="1352"/>
      <c r="H26" s="1353"/>
      <c r="I26" s="1354" t="s">
        <v>349</v>
      </c>
      <c r="J26" s="1352"/>
      <c r="K26" s="1352"/>
      <c r="L26" s="1352"/>
      <c r="M26" s="1352"/>
      <c r="N26" s="1352"/>
      <c r="O26" s="1352"/>
      <c r="P26" s="1352"/>
      <c r="Q26" s="1352"/>
      <c r="R26" s="1352"/>
      <c r="S26" s="1352"/>
      <c r="T26" s="1352"/>
      <c r="U26" s="1352"/>
      <c r="V26" s="1352"/>
      <c r="W26" s="1352"/>
      <c r="X26" s="1352"/>
      <c r="Y26" s="1352"/>
      <c r="Z26" s="1352"/>
      <c r="AA26" s="1353"/>
      <c r="AB26" s="232"/>
    </row>
    <row r="27" spans="1:28" ht="14.25" customHeight="1" thickBot="1" x14ac:dyDescent="0.25">
      <c r="A27" s="218"/>
      <c r="B27" s="233"/>
      <c r="C27" s="248"/>
      <c r="D27" s="248"/>
      <c r="E27" s="248"/>
      <c r="F27" s="248"/>
      <c r="G27" s="248"/>
      <c r="H27" s="248"/>
      <c r="I27" s="247"/>
      <c r="J27" s="247"/>
      <c r="K27" s="247"/>
      <c r="L27" s="247"/>
      <c r="M27" s="247"/>
      <c r="N27" s="247"/>
      <c r="O27" s="247"/>
      <c r="P27" s="247"/>
      <c r="Q27" s="247"/>
      <c r="R27" s="247"/>
      <c r="S27" s="247"/>
      <c r="T27" s="247"/>
      <c r="U27" s="247"/>
      <c r="V27" s="247"/>
      <c r="W27" s="247"/>
      <c r="X27" s="247"/>
      <c r="Y27" s="247"/>
      <c r="Z27" s="247"/>
      <c r="AA27" s="247"/>
      <c r="AB27" s="232"/>
    </row>
    <row r="28" spans="1:28" ht="44.45" customHeight="1" thickBot="1" x14ac:dyDescent="0.25">
      <c r="A28" s="218"/>
      <c r="B28" s="233"/>
      <c r="C28" s="1351" t="s">
        <v>23</v>
      </c>
      <c r="D28" s="1352"/>
      <c r="E28" s="1352"/>
      <c r="F28" s="1352"/>
      <c r="G28" s="1352"/>
      <c r="H28" s="1353"/>
      <c r="I28" s="1372" t="s">
        <v>739</v>
      </c>
      <c r="J28" s="1373"/>
      <c r="K28" s="1381" t="s">
        <v>24</v>
      </c>
      <c r="L28" s="1352"/>
      <c r="M28" s="1352"/>
      <c r="N28" s="1353"/>
      <c r="O28" s="1374" t="s">
        <v>25</v>
      </c>
      <c r="P28" s="1352"/>
      <c r="Q28" s="1352"/>
      <c r="R28" s="1353"/>
      <c r="S28" s="262"/>
      <c r="T28" s="1375" t="s">
        <v>26</v>
      </c>
      <c r="U28" s="1352"/>
      <c r="V28" s="1353"/>
      <c r="W28" s="245" t="s">
        <v>340</v>
      </c>
      <c r="X28" s="1376" t="s">
        <v>27</v>
      </c>
      <c r="Y28" s="1352"/>
      <c r="Z28" s="1353"/>
      <c r="AA28" s="244"/>
      <c r="AB28" s="232"/>
    </row>
    <row r="29" spans="1:28" ht="14.25" customHeight="1" thickBot="1" x14ac:dyDescent="0.25">
      <c r="A29" s="218"/>
      <c r="B29" s="233"/>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32"/>
    </row>
    <row r="30" spans="1:28" ht="15" customHeight="1" x14ac:dyDescent="0.25">
      <c r="A30" s="218"/>
      <c r="B30" s="233"/>
      <c r="C30" s="1414" t="s">
        <v>305</v>
      </c>
      <c r="D30" s="1329"/>
      <c r="E30" s="1329"/>
      <c r="F30" s="1329"/>
      <c r="G30" s="1329"/>
      <c r="H30" s="1329"/>
      <c r="I30" s="1329"/>
      <c r="J30" s="1348"/>
      <c r="K30" s="1377" t="s">
        <v>304</v>
      </c>
      <c r="L30" s="1338"/>
      <c r="M30" s="1338"/>
      <c r="N30" s="1338"/>
      <c r="O30" s="1338"/>
      <c r="P30" s="1338"/>
      <c r="Q30" s="1338"/>
      <c r="R30" s="1378"/>
      <c r="S30" s="1379" t="s">
        <v>303</v>
      </c>
      <c r="T30" s="1338"/>
      <c r="U30" s="1338"/>
      <c r="V30" s="1338"/>
      <c r="W30" s="1378"/>
      <c r="X30" s="1380" t="s">
        <v>302</v>
      </c>
      <c r="Y30" s="1338"/>
      <c r="Z30" s="1338"/>
      <c r="AA30" s="1339"/>
      <c r="AB30" s="232"/>
    </row>
    <row r="31" spans="1:28" ht="14.25" customHeight="1" x14ac:dyDescent="0.2">
      <c r="A31" s="218"/>
      <c r="B31" s="233"/>
      <c r="C31" s="1331"/>
      <c r="D31" s="1332"/>
      <c r="E31" s="1332"/>
      <c r="F31" s="1332"/>
      <c r="G31" s="1332"/>
      <c r="H31" s="1332"/>
      <c r="I31" s="1332"/>
      <c r="J31" s="1415"/>
      <c r="K31" s="1399" t="s">
        <v>301</v>
      </c>
      <c r="L31" s="1341"/>
      <c r="M31" s="1341"/>
      <c r="N31" s="1342"/>
      <c r="O31" s="1400" t="s">
        <v>300</v>
      </c>
      <c r="P31" s="1341"/>
      <c r="Q31" s="1341"/>
      <c r="R31" s="1342"/>
      <c r="S31" s="1400" t="s">
        <v>301</v>
      </c>
      <c r="T31" s="1342"/>
      <c r="U31" s="1400" t="s">
        <v>300</v>
      </c>
      <c r="V31" s="1341"/>
      <c r="W31" s="1342"/>
      <c r="X31" s="1400" t="s">
        <v>301</v>
      </c>
      <c r="Y31" s="1342"/>
      <c r="Z31" s="1400" t="s">
        <v>300</v>
      </c>
      <c r="AA31" s="1343"/>
      <c r="AB31" s="232"/>
    </row>
    <row r="32" spans="1:28" ht="15" customHeight="1" thickBot="1" x14ac:dyDescent="0.25">
      <c r="A32" s="218"/>
      <c r="B32" s="233"/>
      <c r="C32" s="1334"/>
      <c r="D32" s="1335"/>
      <c r="E32" s="1335"/>
      <c r="F32" s="1335"/>
      <c r="G32" s="1335"/>
      <c r="H32" s="1335"/>
      <c r="I32" s="1335"/>
      <c r="J32" s="1349"/>
      <c r="K32" s="1401">
        <v>0</v>
      </c>
      <c r="L32" s="1345"/>
      <c r="M32" s="1345"/>
      <c r="N32" s="1402"/>
      <c r="O32" s="1403">
        <v>0.69</v>
      </c>
      <c r="P32" s="1345"/>
      <c r="Q32" s="1345"/>
      <c r="R32" s="1402"/>
      <c r="S32" s="1403">
        <v>0.7</v>
      </c>
      <c r="T32" s="1402"/>
      <c r="U32" s="1403">
        <v>0.79</v>
      </c>
      <c r="V32" s="1345"/>
      <c r="W32" s="1402"/>
      <c r="X32" s="1403">
        <v>0.8</v>
      </c>
      <c r="Y32" s="1402"/>
      <c r="Z32" s="1403">
        <v>1</v>
      </c>
      <c r="AA32" s="1346"/>
      <c r="AB32" s="232"/>
    </row>
    <row r="33" spans="1:28" ht="14.25" customHeight="1" thickBot="1" x14ac:dyDescent="0.25">
      <c r="A33" s="218"/>
      <c r="B33" s="233"/>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c r="AA33" s="242"/>
      <c r="AB33" s="232"/>
    </row>
    <row r="34" spans="1:28" ht="14.25" customHeight="1" thickBot="1" x14ac:dyDescent="0.25">
      <c r="A34" s="235"/>
      <c r="B34" s="234"/>
      <c r="C34" s="1428" t="s">
        <v>29</v>
      </c>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30"/>
      <c r="AB34" s="232"/>
    </row>
    <row r="35" spans="1:28" ht="32.25" customHeight="1" x14ac:dyDescent="0.2">
      <c r="A35" s="235"/>
      <c r="B35" s="234"/>
      <c r="C35" s="1416" t="s">
        <v>30</v>
      </c>
      <c r="D35" s="1389"/>
      <c r="E35" s="1389"/>
      <c r="F35" s="1389"/>
      <c r="G35" s="1390"/>
      <c r="H35" s="1420" t="s">
        <v>788</v>
      </c>
      <c r="I35" s="1420" t="s">
        <v>787</v>
      </c>
      <c r="J35" s="1422" t="s">
        <v>33</v>
      </c>
      <c r="K35" s="1416" t="s">
        <v>34</v>
      </c>
      <c r="L35" s="1389"/>
      <c r="M35" s="1389"/>
      <c r="N35" s="1389"/>
      <c r="O35" s="1389"/>
      <c r="P35" s="1389"/>
      <c r="Q35" s="1389"/>
      <c r="R35" s="1389"/>
      <c r="S35" s="1389"/>
      <c r="T35" s="1389"/>
      <c r="U35" s="1389"/>
      <c r="V35" s="1389"/>
      <c r="W35" s="1389"/>
      <c r="X35" s="1389"/>
      <c r="Y35" s="1389"/>
      <c r="Z35" s="1389"/>
      <c r="AA35" s="1390"/>
      <c r="AB35" s="232"/>
    </row>
    <row r="36" spans="1:28" ht="10.15" customHeight="1" thickBot="1" x14ac:dyDescent="0.25">
      <c r="A36" s="235"/>
      <c r="B36" s="234"/>
      <c r="C36" s="1417"/>
      <c r="D36" s="1418"/>
      <c r="E36" s="1418"/>
      <c r="F36" s="1418"/>
      <c r="G36" s="1419"/>
      <c r="H36" s="1421"/>
      <c r="I36" s="1421"/>
      <c r="J36" s="1421"/>
      <c r="K36" s="1417"/>
      <c r="L36" s="1418"/>
      <c r="M36" s="1418"/>
      <c r="N36" s="1418"/>
      <c r="O36" s="1418"/>
      <c r="P36" s="1418"/>
      <c r="Q36" s="1418"/>
      <c r="R36" s="1418"/>
      <c r="S36" s="1418"/>
      <c r="T36" s="1418"/>
      <c r="U36" s="1418"/>
      <c r="V36" s="1418"/>
      <c r="W36" s="1418"/>
      <c r="X36" s="1418"/>
      <c r="Y36" s="1418"/>
      <c r="Z36" s="1418"/>
      <c r="AA36" s="1419"/>
      <c r="AB36" s="232"/>
    </row>
    <row r="37" spans="1:28" ht="20.25" customHeight="1" x14ac:dyDescent="0.2">
      <c r="A37" s="235"/>
      <c r="B37" s="234"/>
      <c r="C37" s="1382" t="s">
        <v>641</v>
      </c>
      <c r="D37" s="1383"/>
      <c r="E37" s="1383"/>
      <c r="F37" s="1383"/>
      <c r="G37" s="1384"/>
      <c r="H37" s="260">
        <v>0.96</v>
      </c>
      <c r="I37" s="260">
        <v>0.8</v>
      </c>
      <c r="J37" s="259">
        <f>+H37/I37</f>
        <v>1.2</v>
      </c>
      <c r="K37" s="1431" t="s">
        <v>786</v>
      </c>
      <c r="L37" s="1432"/>
      <c r="M37" s="1432"/>
      <c r="N37" s="1432"/>
      <c r="O37" s="1432"/>
      <c r="P37" s="1432"/>
      <c r="Q37" s="1432"/>
      <c r="R37" s="1432"/>
      <c r="S37" s="1432"/>
      <c r="T37" s="1432"/>
      <c r="U37" s="1432"/>
      <c r="V37" s="1432"/>
      <c r="W37" s="1432"/>
      <c r="X37" s="1432"/>
      <c r="Y37" s="1432"/>
      <c r="Z37" s="1432"/>
      <c r="AA37" s="1433"/>
      <c r="AB37" s="232"/>
    </row>
    <row r="38" spans="1:28" ht="20.25" customHeight="1" x14ac:dyDescent="0.2">
      <c r="A38" s="235"/>
      <c r="B38" s="234"/>
      <c r="C38" s="1382" t="s">
        <v>640</v>
      </c>
      <c r="D38" s="1383"/>
      <c r="E38" s="1383"/>
      <c r="F38" s="1383"/>
      <c r="G38" s="1384"/>
      <c r="H38" s="260">
        <v>0.96899999999999997</v>
      </c>
      <c r="I38" s="260">
        <v>0.8</v>
      </c>
      <c r="J38" s="259">
        <f>+H38/I38</f>
        <v>1.2112499999999999</v>
      </c>
      <c r="K38" s="1395" t="s">
        <v>786</v>
      </c>
      <c r="L38" s="1396"/>
      <c r="M38" s="1396"/>
      <c r="N38" s="1396"/>
      <c r="O38" s="1396"/>
      <c r="P38" s="1396"/>
      <c r="Q38" s="1396"/>
      <c r="R38" s="1396"/>
      <c r="S38" s="1396"/>
      <c r="T38" s="1396"/>
      <c r="U38" s="1396"/>
      <c r="V38" s="1396"/>
      <c r="W38" s="1396"/>
      <c r="X38" s="1396"/>
      <c r="Y38" s="1396"/>
      <c r="Z38" s="1396"/>
      <c r="AA38" s="1397"/>
      <c r="AB38" s="232"/>
    </row>
    <row r="39" spans="1:28" ht="20.25" customHeight="1" x14ac:dyDescent="0.2">
      <c r="A39" s="235"/>
      <c r="B39" s="234"/>
      <c r="C39" s="1382" t="s">
        <v>319</v>
      </c>
      <c r="D39" s="1383"/>
      <c r="E39" s="1383"/>
      <c r="F39" s="1383"/>
      <c r="G39" s="1384"/>
      <c r="H39" s="261">
        <v>0.95</v>
      </c>
      <c r="I39" s="260">
        <v>0.8</v>
      </c>
      <c r="J39" s="259">
        <f>+H39/I39</f>
        <v>1.1874999999999998</v>
      </c>
      <c r="K39" s="1395" t="s">
        <v>786</v>
      </c>
      <c r="L39" s="1396"/>
      <c r="M39" s="1396"/>
      <c r="N39" s="1396"/>
      <c r="O39" s="1396"/>
      <c r="P39" s="1396"/>
      <c r="Q39" s="1396"/>
      <c r="R39" s="1396"/>
      <c r="S39" s="1396"/>
      <c r="T39" s="1396"/>
      <c r="U39" s="1396"/>
      <c r="V39" s="1396"/>
      <c r="W39" s="1396"/>
      <c r="X39" s="1396"/>
      <c r="Y39" s="1396"/>
      <c r="Z39" s="1396"/>
      <c r="AA39" s="1397"/>
      <c r="AB39" s="232"/>
    </row>
    <row r="40" spans="1:28" ht="20.25" customHeight="1" thickBot="1" x14ac:dyDescent="0.25">
      <c r="A40" s="235"/>
      <c r="B40" s="234"/>
      <c r="C40" s="1382" t="s">
        <v>318</v>
      </c>
      <c r="D40" s="1383"/>
      <c r="E40" s="1383"/>
      <c r="F40" s="1383"/>
      <c r="G40" s="1384"/>
      <c r="H40" s="261">
        <v>1.006</v>
      </c>
      <c r="I40" s="260">
        <v>0.8</v>
      </c>
      <c r="J40" s="259">
        <f>+H40/I40</f>
        <v>1.2574999999999998</v>
      </c>
      <c r="K40" s="1395" t="s">
        <v>786</v>
      </c>
      <c r="L40" s="1396"/>
      <c r="M40" s="1396"/>
      <c r="N40" s="1396"/>
      <c r="O40" s="1396"/>
      <c r="P40" s="1396"/>
      <c r="Q40" s="1396"/>
      <c r="R40" s="1396"/>
      <c r="S40" s="1396"/>
      <c r="T40" s="1396"/>
      <c r="U40" s="1396"/>
      <c r="V40" s="1396"/>
      <c r="W40" s="1396"/>
      <c r="X40" s="1396"/>
      <c r="Y40" s="1396"/>
      <c r="Z40" s="1396"/>
      <c r="AA40" s="1397"/>
      <c r="AB40" s="232"/>
    </row>
    <row r="41" spans="1:28" ht="15.75" customHeight="1" thickBot="1" x14ac:dyDescent="0.25">
      <c r="A41" s="235"/>
      <c r="B41" s="234"/>
      <c r="C41" s="1385" t="s">
        <v>35</v>
      </c>
      <c r="D41" s="1386"/>
      <c r="E41" s="1386"/>
      <c r="F41" s="1386"/>
      <c r="G41" s="1387"/>
      <c r="H41" s="258"/>
      <c r="I41" s="258"/>
      <c r="J41" s="257"/>
      <c r="K41" s="1398"/>
      <c r="L41" s="1386"/>
      <c r="M41" s="1386"/>
      <c r="N41" s="1386"/>
      <c r="O41" s="1386"/>
      <c r="P41" s="1386"/>
      <c r="Q41" s="1386"/>
      <c r="R41" s="1386"/>
      <c r="S41" s="1386"/>
      <c r="T41" s="1386"/>
      <c r="U41" s="1386"/>
      <c r="V41" s="1386"/>
      <c r="W41" s="1386"/>
      <c r="X41" s="1386"/>
      <c r="Y41" s="1386"/>
      <c r="Z41" s="1386"/>
      <c r="AA41" s="1387"/>
      <c r="AB41" s="232"/>
    </row>
    <row r="42" spans="1:28" ht="5.25" customHeight="1" x14ac:dyDescent="0.2">
      <c r="A42" s="235"/>
      <c r="B42" s="234"/>
      <c r="C42" s="236"/>
      <c r="D42" s="236"/>
      <c r="E42" s="236"/>
      <c r="F42" s="236"/>
      <c r="G42" s="236"/>
      <c r="H42" s="238"/>
      <c r="I42" s="238"/>
      <c r="J42" s="237"/>
      <c r="K42" s="236"/>
      <c r="L42" s="236"/>
      <c r="M42" s="236"/>
      <c r="N42" s="236"/>
      <c r="O42" s="236"/>
      <c r="P42" s="236"/>
      <c r="Q42" s="236"/>
      <c r="R42" s="236"/>
      <c r="S42" s="236"/>
      <c r="T42" s="236"/>
      <c r="U42" s="236"/>
      <c r="V42" s="236"/>
      <c r="W42" s="236"/>
      <c r="X42" s="236"/>
      <c r="Y42" s="236"/>
      <c r="Z42" s="236"/>
      <c r="AA42" s="236"/>
      <c r="AB42" s="232"/>
    </row>
    <row r="43" spans="1:28" ht="7.9" customHeight="1" thickBot="1" x14ac:dyDescent="0.25">
      <c r="A43" s="235"/>
      <c r="B43" s="234"/>
      <c r="C43" s="236"/>
      <c r="D43" s="236"/>
      <c r="E43" s="236"/>
      <c r="F43" s="236"/>
      <c r="G43" s="236"/>
      <c r="H43" s="238"/>
      <c r="I43" s="238"/>
      <c r="J43" s="237"/>
      <c r="K43" s="236"/>
      <c r="L43" s="236"/>
      <c r="M43" s="236"/>
      <c r="N43" s="236"/>
      <c r="O43" s="236"/>
      <c r="P43" s="236"/>
      <c r="Q43" s="236"/>
      <c r="R43" s="236"/>
      <c r="S43" s="236"/>
      <c r="T43" s="236"/>
      <c r="U43" s="236"/>
      <c r="V43" s="236"/>
      <c r="W43" s="236"/>
      <c r="X43" s="236"/>
      <c r="Y43" s="236"/>
      <c r="Z43" s="236"/>
      <c r="AA43" s="236"/>
      <c r="AB43" s="232"/>
    </row>
    <row r="44" spans="1:28" ht="14.25" customHeight="1" x14ac:dyDescent="0.2">
      <c r="A44" s="235"/>
      <c r="B44" s="234"/>
      <c r="C44" s="1416" t="s">
        <v>36</v>
      </c>
      <c r="D44" s="1389"/>
      <c r="E44" s="1389"/>
      <c r="F44" s="1389"/>
      <c r="G44" s="1389"/>
      <c r="H44" s="1389"/>
      <c r="I44" s="1389"/>
      <c r="J44" s="1389"/>
      <c r="K44" s="1389"/>
      <c r="L44" s="1389"/>
      <c r="M44" s="1389"/>
      <c r="N44" s="1389"/>
      <c r="O44" s="1389"/>
      <c r="P44" s="1389"/>
      <c r="Q44" s="1389"/>
      <c r="R44" s="1389"/>
      <c r="S44" s="1389"/>
      <c r="T44" s="1389"/>
      <c r="U44" s="1389"/>
      <c r="V44" s="1389"/>
      <c r="W44" s="1389"/>
      <c r="X44" s="1389"/>
      <c r="Y44" s="1389"/>
      <c r="Z44" s="1389"/>
      <c r="AA44" s="1390"/>
      <c r="AB44" s="232"/>
    </row>
    <row r="45" spans="1:28" ht="3" customHeight="1" thickBot="1" x14ac:dyDescent="0.25">
      <c r="A45" s="218"/>
      <c r="B45" s="233"/>
      <c r="C45" s="1391"/>
      <c r="D45" s="1394"/>
      <c r="E45" s="1394"/>
      <c r="F45" s="1394"/>
      <c r="G45" s="1394"/>
      <c r="H45" s="1394"/>
      <c r="I45" s="1394"/>
      <c r="J45" s="1394"/>
      <c r="K45" s="1394"/>
      <c r="L45" s="1394"/>
      <c r="M45" s="1394"/>
      <c r="N45" s="1394"/>
      <c r="O45" s="1394"/>
      <c r="P45" s="1394"/>
      <c r="Q45" s="1394"/>
      <c r="R45" s="1394"/>
      <c r="S45" s="1394"/>
      <c r="T45" s="1394"/>
      <c r="U45" s="1394"/>
      <c r="V45" s="1394"/>
      <c r="W45" s="1394"/>
      <c r="X45" s="1394"/>
      <c r="Y45" s="1394"/>
      <c r="Z45" s="1394"/>
      <c r="AA45" s="1393"/>
      <c r="AB45" s="232"/>
    </row>
    <row r="46" spans="1:28" ht="14.25" customHeight="1" x14ac:dyDescent="0.2">
      <c r="A46" s="218"/>
      <c r="B46" s="233"/>
      <c r="C46" s="1434" t="s">
        <v>785</v>
      </c>
      <c r="D46" s="1389"/>
      <c r="E46" s="1389"/>
      <c r="F46" s="1389"/>
      <c r="G46" s="1389"/>
      <c r="H46" s="1389"/>
      <c r="I46" s="1389"/>
      <c r="J46" s="1389"/>
      <c r="K46" s="1389"/>
      <c r="L46" s="1389"/>
      <c r="M46" s="1389"/>
      <c r="N46" s="1389"/>
      <c r="O46" s="1389"/>
      <c r="P46" s="1389"/>
      <c r="Q46" s="1389"/>
      <c r="R46" s="1389"/>
      <c r="S46" s="1389"/>
      <c r="T46" s="1389"/>
      <c r="U46" s="1389"/>
      <c r="V46" s="1389"/>
      <c r="W46" s="1389"/>
      <c r="X46" s="1389"/>
      <c r="Y46" s="1389"/>
      <c r="Z46" s="1389"/>
      <c r="AA46" s="1390"/>
      <c r="AB46" s="232"/>
    </row>
    <row r="47" spans="1:28" ht="14.25" customHeight="1" x14ac:dyDescent="0.2">
      <c r="A47" s="218"/>
      <c r="B47" s="233"/>
      <c r="C47" s="1391"/>
      <c r="D47" s="1392"/>
      <c r="E47" s="1392"/>
      <c r="F47" s="1392"/>
      <c r="G47" s="1392"/>
      <c r="H47" s="1392"/>
      <c r="I47" s="1392"/>
      <c r="J47" s="1392"/>
      <c r="K47" s="1392"/>
      <c r="L47" s="1392"/>
      <c r="M47" s="1392"/>
      <c r="N47" s="1392"/>
      <c r="O47" s="1392"/>
      <c r="P47" s="1392"/>
      <c r="Q47" s="1392"/>
      <c r="R47" s="1392"/>
      <c r="S47" s="1392"/>
      <c r="T47" s="1392"/>
      <c r="U47" s="1392"/>
      <c r="V47" s="1392"/>
      <c r="W47" s="1392"/>
      <c r="X47" s="1392"/>
      <c r="Y47" s="1392"/>
      <c r="Z47" s="1392"/>
      <c r="AA47" s="1393"/>
      <c r="AB47" s="232"/>
    </row>
    <row r="48" spans="1:28" ht="14.25" customHeight="1" x14ac:dyDescent="0.2">
      <c r="A48" s="218"/>
      <c r="B48" s="233"/>
      <c r="C48" s="1391"/>
      <c r="D48" s="1392"/>
      <c r="E48" s="1392"/>
      <c r="F48" s="1392"/>
      <c r="G48" s="1392"/>
      <c r="H48" s="1392"/>
      <c r="I48" s="1392"/>
      <c r="J48" s="1392"/>
      <c r="K48" s="1392"/>
      <c r="L48" s="1392"/>
      <c r="M48" s="1392"/>
      <c r="N48" s="1392"/>
      <c r="O48" s="1392"/>
      <c r="P48" s="1392"/>
      <c r="Q48" s="1392"/>
      <c r="R48" s="1392"/>
      <c r="S48" s="1392"/>
      <c r="T48" s="1392"/>
      <c r="U48" s="1392"/>
      <c r="V48" s="1392"/>
      <c r="W48" s="1392"/>
      <c r="X48" s="1392"/>
      <c r="Y48" s="1392"/>
      <c r="Z48" s="1392"/>
      <c r="AA48" s="1393"/>
      <c r="AB48" s="232"/>
    </row>
    <row r="49" spans="1:28" ht="14.25" customHeight="1" x14ac:dyDescent="0.2">
      <c r="A49" s="218"/>
      <c r="B49" s="233"/>
      <c r="C49" s="1391"/>
      <c r="D49" s="1392"/>
      <c r="E49" s="1392"/>
      <c r="F49" s="1392"/>
      <c r="G49" s="1392"/>
      <c r="H49" s="1392"/>
      <c r="I49" s="1392"/>
      <c r="J49" s="1392"/>
      <c r="K49" s="1392"/>
      <c r="L49" s="1392"/>
      <c r="M49" s="1392"/>
      <c r="N49" s="1392"/>
      <c r="O49" s="1392"/>
      <c r="P49" s="1392"/>
      <c r="Q49" s="1392"/>
      <c r="R49" s="1392"/>
      <c r="S49" s="1392"/>
      <c r="T49" s="1392"/>
      <c r="U49" s="1392"/>
      <c r="V49" s="1392"/>
      <c r="W49" s="1392"/>
      <c r="X49" s="1392"/>
      <c r="Y49" s="1392"/>
      <c r="Z49" s="1392"/>
      <c r="AA49" s="1393"/>
      <c r="AB49" s="232"/>
    </row>
    <row r="50" spans="1:28" ht="14.25" customHeight="1" x14ac:dyDescent="0.2">
      <c r="A50" s="218"/>
      <c r="B50" s="233"/>
      <c r="C50" s="1391"/>
      <c r="D50" s="1392"/>
      <c r="E50" s="1392"/>
      <c r="F50" s="1392"/>
      <c r="G50" s="1392"/>
      <c r="H50" s="1392"/>
      <c r="I50" s="1392"/>
      <c r="J50" s="1392"/>
      <c r="K50" s="1392"/>
      <c r="L50" s="1392"/>
      <c r="M50" s="1392"/>
      <c r="N50" s="1392"/>
      <c r="O50" s="1392"/>
      <c r="P50" s="1392"/>
      <c r="Q50" s="1392"/>
      <c r="R50" s="1392"/>
      <c r="S50" s="1392"/>
      <c r="T50" s="1392"/>
      <c r="U50" s="1392"/>
      <c r="V50" s="1392"/>
      <c r="W50" s="1392"/>
      <c r="X50" s="1392"/>
      <c r="Y50" s="1392"/>
      <c r="Z50" s="1392"/>
      <c r="AA50" s="1393"/>
      <c r="AB50" s="232"/>
    </row>
    <row r="51" spans="1:28" ht="14.25" customHeight="1" x14ac:dyDescent="0.2">
      <c r="A51" s="218"/>
      <c r="B51" s="233"/>
      <c r="C51" s="1391"/>
      <c r="D51" s="1392"/>
      <c r="E51" s="1392"/>
      <c r="F51" s="1392"/>
      <c r="G51" s="1392"/>
      <c r="H51" s="1392"/>
      <c r="I51" s="1392"/>
      <c r="J51" s="1392"/>
      <c r="K51" s="1392"/>
      <c r="L51" s="1392"/>
      <c r="M51" s="1392"/>
      <c r="N51" s="1392"/>
      <c r="O51" s="1392"/>
      <c r="P51" s="1392"/>
      <c r="Q51" s="1392"/>
      <c r="R51" s="1392"/>
      <c r="S51" s="1392"/>
      <c r="T51" s="1392"/>
      <c r="U51" s="1392"/>
      <c r="V51" s="1392"/>
      <c r="W51" s="1392"/>
      <c r="X51" s="1392"/>
      <c r="Y51" s="1392"/>
      <c r="Z51" s="1392"/>
      <c r="AA51" s="1393"/>
      <c r="AB51" s="232"/>
    </row>
    <row r="52" spans="1:28" ht="105" customHeight="1" thickBot="1" x14ac:dyDescent="0.25">
      <c r="A52" s="218"/>
      <c r="B52" s="233"/>
      <c r="C52" s="1417"/>
      <c r="D52" s="1418"/>
      <c r="E52" s="1418"/>
      <c r="F52" s="1418"/>
      <c r="G52" s="1418"/>
      <c r="H52" s="1418"/>
      <c r="I52" s="1418"/>
      <c r="J52" s="1418"/>
      <c r="K52" s="1418"/>
      <c r="L52" s="1418"/>
      <c r="M52" s="1418"/>
      <c r="N52" s="1418"/>
      <c r="O52" s="1418"/>
      <c r="P52" s="1418"/>
      <c r="Q52" s="1418"/>
      <c r="R52" s="1418"/>
      <c r="S52" s="1418"/>
      <c r="T52" s="1418"/>
      <c r="U52" s="1418"/>
      <c r="V52" s="1418"/>
      <c r="W52" s="1418"/>
      <c r="X52" s="1418"/>
      <c r="Y52" s="1418"/>
      <c r="Z52" s="1418"/>
      <c r="AA52" s="1419"/>
      <c r="AB52" s="232"/>
    </row>
    <row r="53" spans="1:28" ht="7.9" customHeight="1" x14ac:dyDescent="0.2">
      <c r="A53" s="218"/>
      <c r="B53" s="23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30"/>
    </row>
    <row r="54" spans="1:28" ht="14.25" customHeight="1" thickBot="1" x14ac:dyDescent="0.25">
      <c r="A54" s="218"/>
      <c r="B54" s="229"/>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7"/>
    </row>
    <row r="55" spans="1:28" ht="14.25" customHeight="1" x14ac:dyDescent="0.2">
      <c r="A55" s="218"/>
      <c r="B55" s="224"/>
      <c r="C55" s="1388" t="s">
        <v>30</v>
      </c>
      <c r="D55" s="1389"/>
      <c r="E55" s="1389"/>
      <c r="F55" s="1389"/>
      <c r="G55" s="1390"/>
      <c r="H55" s="1388" t="s">
        <v>37</v>
      </c>
      <c r="I55" s="1390"/>
      <c r="J55" s="1388" t="s">
        <v>38</v>
      </c>
      <c r="K55" s="1389"/>
      <c r="L55" s="1389"/>
      <c r="M55" s="1390"/>
      <c r="N55" s="1388" t="s">
        <v>39</v>
      </c>
      <c r="O55" s="1389"/>
      <c r="P55" s="1389"/>
      <c r="Q55" s="1389"/>
      <c r="R55" s="1389"/>
      <c r="S55" s="1389"/>
      <c r="T55" s="1389"/>
      <c r="U55" s="1390"/>
      <c r="V55" s="1435" t="s">
        <v>40</v>
      </c>
      <c r="W55" s="1389"/>
      <c r="X55" s="1389"/>
      <c r="Y55" s="1389"/>
      <c r="Z55" s="1389"/>
      <c r="AA55" s="1390"/>
      <c r="AB55" s="225"/>
    </row>
    <row r="56" spans="1:28" ht="9.6" customHeight="1" x14ac:dyDescent="0.2">
      <c r="A56" s="218"/>
      <c r="B56" s="226"/>
      <c r="C56" s="1391"/>
      <c r="D56" s="1392"/>
      <c r="E56" s="1392"/>
      <c r="F56" s="1392"/>
      <c r="G56" s="1393"/>
      <c r="H56" s="1391"/>
      <c r="I56" s="1393"/>
      <c r="J56" s="1391"/>
      <c r="K56" s="1392"/>
      <c r="L56" s="1392"/>
      <c r="M56" s="1393"/>
      <c r="N56" s="1391"/>
      <c r="O56" s="1392"/>
      <c r="P56" s="1392"/>
      <c r="Q56" s="1392"/>
      <c r="R56" s="1392"/>
      <c r="S56" s="1392"/>
      <c r="T56" s="1392"/>
      <c r="U56" s="1393"/>
      <c r="V56" s="1394"/>
      <c r="W56" s="1392"/>
      <c r="X56" s="1392"/>
      <c r="Y56" s="1392"/>
      <c r="Z56" s="1392"/>
      <c r="AA56" s="1393"/>
      <c r="AB56" s="225"/>
    </row>
    <row r="57" spans="1:28" ht="13.9" hidden="1" customHeight="1" x14ac:dyDescent="0.2">
      <c r="A57" s="218"/>
      <c r="B57" s="226"/>
      <c r="C57" s="1391"/>
      <c r="D57" s="1394"/>
      <c r="E57" s="1394"/>
      <c r="F57" s="1394"/>
      <c r="G57" s="1393"/>
      <c r="H57" s="1391"/>
      <c r="I57" s="1393"/>
      <c r="J57" s="1391"/>
      <c r="K57" s="1394"/>
      <c r="L57" s="1394"/>
      <c r="M57" s="1393"/>
      <c r="N57" s="1417"/>
      <c r="O57" s="1418"/>
      <c r="P57" s="1418"/>
      <c r="Q57" s="1418"/>
      <c r="R57" s="1418"/>
      <c r="S57" s="1418"/>
      <c r="T57" s="1418"/>
      <c r="U57" s="1419"/>
      <c r="V57" s="1418"/>
      <c r="W57" s="1418"/>
      <c r="X57" s="1418"/>
      <c r="Y57" s="1418"/>
      <c r="Z57" s="1418"/>
      <c r="AA57" s="1419"/>
      <c r="AB57" s="225"/>
    </row>
    <row r="58" spans="1:28" ht="22.5" customHeight="1" x14ac:dyDescent="0.2">
      <c r="A58" s="218"/>
      <c r="B58" s="224"/>
      <c r="C58" s="1407" t="s">
        <v>641</v>
      </c>
      <c r="D58" s="1383"/>
      <c r="E58" s="1383"/>
      <c r="F58" s="1383"/>
      <c r="G58" s="1405"/>
      <c r="H58" s="1404" t="s">
        <v>739</v>
      </c>
      <c r="I58" s="1405"/>
      <c r="J58" s="1404">
        <f>J37</f>
        <v>1.2</v>
      </c>
      <c r="K58" s="1383"/>
      <c r="L58" s="1383"/>
      <c r="M58" s="1405"/>
      <c r="N58" s="1406" t="s">
        <v>739</v>
      </c>
      <c r="O58" s="1383"/>
      <c r="P58" s="1383"/>
      <c r="Q58" s="1383"/>
      <c r="R58" s="1383"/>
      <c r="S58" s="1383"/>
      <c r="T58" s="1383"/>
      <c r="U58" s="1405"/>
      <c r="V58" s="1411" t="s">
        <v>784</v>
      </c>
      <c r="W58" s="1412"/>
      <c r="X58" s="1412"/>
      <c r="Y58" s="1412"/>
      <c r="Z58" s="1412"/>
      <c r="AA58" s="1413"/>
      <c r="AB58" s="223"/>
    </row>
    <row r="59" spans="1:28" ht="22.5" customHeight="1" x14ac:dyDescent="0.2">
      <c r="A59" s="218"/>
      <c r="B59" s="224"/>
      <c r="C59" s="1409" t="s">
        <v>640</v>
      </c>
      <c r="D59" s="1396"/>
      <c r="E59" s="1396"/>
      <c r="F59" s="1396"/>
      <c r="G59" s="1410"/>
      <c r="H59" s="1404" t="s">
        <v>739</v>
      </c>
      <c r="I59" s="1405"/>
      <c r="J59" s="1404">
        <f>J38</f>
        <v>1.2112499999999999</v>
      </c>
      <c r="K59" s="1383"/>
      <c r="L59" s="1383"/>
      <c r="M59" s="1405"/>
      <c r="N59" s="1406" t="s">
        <v>739</v>
      </c>
      <c r="O59" s="1383"/>
      <c r="P59" s="1383"/>
      <c r="Q59" s="1383"/>
      <c r="R59" s="1383"/>
      <c r="S59" s="1383"/>
      <c r="T59" s="1383"/>
      <c r="U59" s="1405"/>
      <c r="V59" s="1411" t="s">
        <v>784</v>
      </c>
      <c r="W59" s="1412"/>
      <c r="X59" s="1412"/>
      <c r="Y59" s="1412"/>
      <c r="Z59" s="1412"/>
      <c r="AA59" s="1413"/>
      <c r="AB59" s="223"/>
    </row>
    <row r="60" spans="1:28" ht="22.5" customHeight="1" x14ac:dyDescent="0.2">
      <c r="A60" s="218"/>
      <c r="B60" s="224"/>
      <c r="C60" s="1409" t="s">
        <v>319</v>
      </c>
      <c r="D60" s="1396"/>
      <c r="E60" s="1396"/>
      <c r="F60" s="1396"/>
      <c r="G60" s="1410"/>
      <c r="H60" s="1404" t="s">
        <v>739</v>
      </c>
      <c r="I60" s="1405"/>
      <c r="J60" s="1404">
        <f>J39</f>
        <v>1.1874999999999998</v>
      </c>
      <c r="K60" s="1383"/>
      <c r="L60" s="1383"/>
      <c r="M60" s="1405"/>
      <c r="N60" s="1406" t="s">
        <v>739</v>
      </c>
      <c r="O60" s="1383"/>
      <c r="P60" s="1383"/>
      <c r="Q60" s="1383"/>
      <c r="R60" s="1383"/>
      <c r="S60" s="1383"/>
      <c r="T60" s="1383"/>
      <c r="U60" s="1405"/>
      <c r="V60" s="1411" t="s">
        <v>784</v>
      </c>
      <c r="W60" s="1412"/>
      <c r="X60" s="1412"/>
      <c r="Y60" s="1412"/>
      <c r="Z60" s="1412"/>
      <c r="AA60" s="1413"/>
      <c r="AB60" s="223"/>
    </row>
    <row r="61" spans="1:28" ht="14.25" customHeight="1" x14ac:dyDescent="0.2">
      <c r="A61" s="218"/>
      <c r="B61" s="224"/>
      <c r="C61" s="1409" t="s">
        <v>318</v>
      </c>
      <c r="D61" s="1396"/>
      <c r="E61" s="1396"/>
      <c r="F61" s="1396"/>
      <c r="G61" s="1410"/>
      <c r="H61" s="1404" t="s">
        <v>739</v>
      </c>
      <c r="I61" s="1405"/>
      <c r="J61" s="1404">
        <f>J40</f>
        <v>1.2574999999999998</v>
      </c>
      <c r="K61" s="1383"/>
      <c r="L61" s="1383"/>
      <c r="M61" s="1405"/>
      <c r="N61" s="1406" t="s">
        <v>739</v>
      </c>
      <c r="O61" s="1383"/>
      <c r="P61" s="1383"/>
      <c r="Q61" s="1383"/>
      <c r="R61" s="1383"/>
      <c r="S61" s="1383"/>
      <c r="T61" s="1383"/>
      <c r="U61" s="1405"/>
      <c r="V61" s="1408"/>
      <c r="W61" s="1396"/>
      <c r="X61" s="1396"/>
      <c r="Y61" s="1396"/>
      <c r="Z61" s="1396"/>
      <c r="AA61" s="1397"/>
      <c r="AB61" s="223"/>
    </row>
    <row r="62" spans="1:28" ht="15.75" customHeight="1" thickBot="1" x14ac:dyDescent="0.25">
      <c r="A62" s="218"/>
      <c r="B62" s="224"/>
      <c r="C62" s="1423"/>
      <c r="D62" s="1424"/>
      <c r="E62" s="1424"/>
      <c r="F62" s="1424"/>
      <c r="G62" s="1425"/>
      <c r="H62" s="1404"/>
      <c r="I62" s="1405"/>
      <c r="J62" s="1426"/>
      <c r="K62" s="1424"/>
      <c r="L62" s="1424"/>
      <c r="M62" s="1425"/>
      <c r="N62" s="1426"/>
      <c r="O62" s="1424"/>
      <c r="P62" s="1424"/>
      <c r="Q62" s="1424"/>
      <c r="R62" s="1424"/>
      <c r="S62" s="1424"/>
      <c r="T62" s="1424"/>
      <c r="U62" s="1425"/>
      <c r="V62" s="1426"/>
      <c r="W62" s="1424"/>
      <c r="X62" s="1424"/>
      <c r="Y62" s="1424"/>
      <c r="Z62" s="1424"/>
      <c r="AA62" s="1427"/>
      <c r="AB62" s="223"/>
    </row>
    <row r="63" spans="1:28" ht="14.25" customHeight="1" x14ac:dyDescent="0.2">
      <c r="A63" s="218"/>
      <c r="B63" s="222"/>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0"/>
    </row>
    <row r="64" spans="1:28" ht="14.25" customHeight="1" x14ac:dyDescent="0.2">
      <c r="A64" s="218"/>
      <c r="B64" s="218"/>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c r="AA64" s="219"/>
      <c r="AB64" s="218"/>
    </row>
    <row r="65" spans="1:28" ht="14.25" customHeight="1" x14ac:dyDescent="0.2">
      <c r="A65" s="218"/>
      <c r="B65" s="218"/>
      <c r="C65" s="219"/>
      <c r="D65" s="219"/>
      <c r="E65" s="219"/>
      <c r="F65" s="219"/>
      <c r="G65" s="219"/>
      <c r="H65" s="219"/>
      <c r="I65" s="219"/>
      <c r="J65" s="219"/>
      <c r="K65" s="219"/>
      <c r="L65" s="219"/>
      <c r="M65" s="219"/>
      <c r="N65" s="219"/>
      <c r="O65" s="219"/>
      <c r="P65" s="219"/>
      <c r="Q65" s="219"/>
      <c r="R65" s="219"/>
      <c r="S65" s="219"/>
      <c r="T65" s="219"/>
      <c r="U65" s="219"/>
      <c r="V65" s="219"/>
      <c r="W65" s="219"/>
      <c r="X65" s="219"/>
      <c r="Y65" s="219"/>
      <c r="Z65" s="219"/>
      <c r="AA65" s="219"/>
      <c r="AB65" s="218"/>
    </row>
    <row r="66" spans="1:28" ht="14.25" customHeight="1" x14ac:dyDescent="0.2">
      <c r="A66" s="218"/>
      <c r="B66" s="218"/>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c r="AA66" s="219"/>
      <c r="AB66" s="218"/>
    </row>
    <row r="67" spans="1:28" ht="14.25" customHeight="1" x14ac:dyDescent="0.2">
      <c r="A67" s="218"/>
      <c r="B67" s="218"/>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c r="AA67" s="219"/>
      <c r="AB67" s="218"/>
    </row>
    <row r="68" spans="1:28" ht="14.25" customHeight="1" x14ac:dyDescent="0.2">
      <c r="A68" s="218"/>
      <c r="B68" s="218"/>
      <c r="C68" s="219"/>
      <c r="D68" s="219"/>
      <c r="E68" s="219"/>
      <c r="F68" s="219"/>
      <c r="G68" s="219"/>
      <c r="H68" s="219"/>
      <c r="I68" s="219"/>
      <c r="J68" s="219"/>
      <c r="K68" s="219"/>
      <c r="L68" s="219"/>
      <c r="M68" s="219"/>
      <c r="N68" s="219"/>
      <c r="O68" s="219"/>
      <c r="P68" s="219"/>
      <c r="Q68" s="219"/>
      <c r="R68" s="219"/>
      <c r="S68" s="219"/>
      <c r="T68" s="219"/>
      <c r="U68" s="219"/>
      <c r="V68" s="219"/>
      <c r="W68" s="219"/>
      <c r="X68" s="219"/>
      <c r="Y68" s="219"/>
      <c r="Z68" s="219"/>
      <c r="AA68" s="219"/>
      <c r="AB68" s="218"/>
    </row>
    <row r="69" spans="1:28" ht="14.25" customHeight="1" x14ac:dyDescent="0.2">
      <c r="A69" s="218"/>
      <c r="B69" s="218"/>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c r="AA69" s="219"/>
      <c r="AB69" s="218"/>
    </row>
    <row r="70" spans="1:28" ht="14.25" customHeight="1" x14ac:dyDescent="0.2">
      <c r="A70" s="218"/>
      <c r="B70" s="218"/>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c r="AA70" s="219"/>
      <c r="AB70" s="218"/>
    </row>
    <row r="71" spans="1:28" ht="14.25" customHeight="1" x14ac:dyDescent="0.2">
      <c r="A71" s="218"/>
      <c r="B71" s="218"/>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c r="AA71" s="219"/>
      <c r="AB71" s="218"/>
    </row>
    <row r="72" spans="1:28" ht="14.25" customHeight="1" x14ac:dyDescent="0.2">
      <c r="A72" s="218"/>
      <c r="B72" s="218"/>
      <c r="C72" s="219"/>
      <c r="D72" s="219"/>
      <c r="E72" s="219"/>
      <c r="F72" s="219"/>
      <c r="G72" s="219"/>
      <c r="H72" s="219"/>
      <c r="I72" s="219"/>
      <c r="J72" s="219"/>
      <c r="K72" s="219"/>
      <c r="L72" s="219"/>
      <c r="M72" s="219"/>
      <c r="N72" s="219"/>
      <c r="O72" s="219"/>
      <c r="P72" s="219"/>
      <c r="Q72" s="219"/>
      <c r="R72" s="219"/>
      <c r="S72" s="219"/>
      <c r="T72" s="219"/>
      <c r="U72" s="219"/>
      <c r="V72" s="219"/>
      <c r="W72" s="219"/>
      <c r="X72" s="219"/>
      <c r="Y72" s="219"/>
      <c r="Z72" s="219"/>
      <c r="AA72" s="219"/>
      <c r="AB72" s="218"/>
    </row>
    <row r="73" spans="1:28" ht="14.25" customHeight="1" x14ac:dyDescent="0.2">
      <c r="A73" s="218"/>
      <c r="B73" s="218"/>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c r="AA73" s="219"/>
      <c r="AB73" s="218"/>
    </row>
    <row r="74" spans="1:28" ht="14.25" customHeight="1" x14ac:dyDescent="0.2">
      <c r="A74" s="218"/>
      <c r="B74" s="218"/>
      <c r="C74" s="219"/>
      <c r="D74" s="219"/>
      <c r="E74" s="219"/>
      <c r="F74" s="219"/>
      <c r="G74" s="219"/>
      <c r="H74" s="219"/>
      <c r="I74" s="219"/>
      <c r="J74" s="219"/>
      <c r="K74" s="219"/>
      <c r="L74" s="219"/>
      <c r="M74" s="219"/>
      <c r="N74" s="219"/>
      <c r="O74" s="219"/>
      <c r="P74" s="219"/>
      <c r="Q74" s="219"/>
      <c r="R74" s="219"/>
      <c r="S74" s="219"/>
      <c r="T74" s="219"/>
      <c r="U74" s="219"/>
      <c r="V74" s="219"/>
      <c r="W74" s="219"/>
      <c r="X74" s="219"/>
      <c r="Y74" s="219"/>
      <c r="Z74" s="219"/>
      <c r="AA74" s="219"/>
      <c r="AB74" s="218"/>
    </row>
    <row r="75" spans="1:28" ht="14.25" customHeight="1" x14ac:dyDescent="0.2">
      <c r="A75" s="218"/>
      <c r="B75" s="218"/>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c r="AA75" s="219"/>
      <c r="AB75" s="218"/>
    </row>
    <row r="76" spans="1:28" ht="14.25" customHeight="1" x14ac:dyDescent="0.2">
      <c r="A76" s="218"/>
      <c r="B76" s="218"/>
      <c r="C76" s="219"/>
      <c r="D76" s="219"/>
      <c r="E76" s="219"/>
      <c r="F76" s="219"/>
      <c r="G76" s="219"/>
      <c r="H76" s="219"/>
      <c r="I76" s="219"/>
      <c r="J76" s="219"/>
      <c r="K76" s="219"/>
      <c r="L76" s="219"/>
      <c r="M76" s="219"/>
      <c r="N76" s="219"/>
      <c r="O76" s="219"/>
      <c r="P76" s="219"/>
      <c r="Q76" s="219"/>
      <c r="R76" s="219"/>
      <c r="S76" s="219"/>
      <c r="T76" s="219"/>
      <c r="U76" s="219"/>
      <c r="V76" s="219"/>
      <c r="W76" s="219"/>
      <c r="X76" s="219"/>
      <c r="Y76" s="219"/>
      <c r="Z76" s="219"/>
      <c r="AA76" s="219"/>
      <c r="AB76" s="218"/>
    </row>
    <row r="77" spans="1:28" ht="14.25" customHeight="1" x14ac:dyDescent="0.2">
      <c r="A77" s="218"/>
      <c r="B77" s="218"/>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8"/>
    </row>
    <row r="78" spans="1:28" ht="14.25" customHeight="1" x14ac:dyDescent="0.2">
      <c r="A78" s="218"/>
      <c r="B78" s="218"/>
      <c r="C78" s="219"/>
      <c r="D78" s="219"/>
      <c r="E78" s="219"/>
      <c r="F78" s="219"/>
      <c r="G78" s="219"/>
      <c r="H78" s="219"/>
      <c r="I78" s="219"/>
      <c r="J78" s="219"/>
      <c r="K78" s="219"/>
      <c r="L78" s="219"/>
      <c r="M78" s="219"/>
      <c r="N78" s="219"/>
      <c r="O78" s="219"/>
      <c r="P78" s="219"/>
      <c r="Q78" s="219"/>
      <c r="R78" s="219"/>
      <c r="S78" s="219"/>
      <c r="T78" s="219"/>
      <c r="U78" s="219"/>
      <c r="V78" s="219"/>
      <c r="W78" s="219"/>
      <c r="X78" s="219"/>
      <c r="Y78" s="219"/>
      <c r="Z78" s="219"/>
      <c r="AA78" s="219"/>
      <c r="AB78" s="218"/>
    </row>
    <row r="79" spans="1:28" ht="14.25" customHeight="1" x14ac:dyDescent="0.2">
      <c r="A79" s="218"/>
      <c r="B79" s="218"/>
      <c r="C79" s="219"/>
      <c r="D79" s="219"/>
      <c r="E79" s="219"/>
      <c r="F79" s="219"/>
      <c r="G79" s="219"/>
      <c r="H79" s="219"/>
      <c r="I79" s="219"/>
      <c r="J79" s="219"/>
      <c r="K79" s="219"/>
      <c r="L79" s="219"/>
      <c r="M79" s="219"/>
      <c r="N79" s="219"/>
      <c r="O79" s="219"/>
      <c r="P79" s="219"/>
      <c r="Q79" s="219"/>
      <c r="R79" s="219"/>
      <c r="S79" s="219"/>
      <c r="T79" s="219"/>
      <c r="U79" s="219"/>
      <c r="V79" s="219"/>
      <c r="W79" s="219"/>
      <c r="X79" s="219"/>
      <c r="Y79" s="219"/>
      <c r="Z79" s="219"/>
      <c r="AA79" s="219"/>
      <c r="AB79" s="218"/>
    </row>
    <row r="80" spans="1:28" ht="14.25" customHeight="1" x14ac:dyDescent="0.2">
      <c r="A80" s="218"/>
      <c r="B80" s="218"/>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8"/>
    </row>
    <row r="81" spans="1:28" ht="14.25" customHeight="1" x14ac:dyDescent="0.2">
      <c r="A81" s="218"/>
      <c r="B81" s="218"/>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c r="AA81" s="219"/>
      <c r="AB81" s="218"/>
    </row>
    <row r="82" spans="1:28" ht="14.25" customHeight="1" x14ac:dyDescent="0.2">
      <c r="A82" s="218"/>
      <c r="B82" s="218"/>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c r="AA82" s="219"/>
      <c r="AB82" s="218"/>
    </row>
    <row r="83" spans="1:28" ht="14.25" customHeight="1" x14ac:dyDescent="0.2">
      <c r="A83" s="218"/>
      <c r="B83" s="218"/>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8"/>
    </row>
    <row r="84" spans="1:28" ht="14.25" customHeight="1" x14ac:dyDescent="0.2">
      <c r="A84" s="218"/>
      <c r="B84" s="218"/>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c r="AA84" s="219"/>
      <c r="AB84" s="218"/>
    </row>
    <row r="85" spans="1:28" ht="14.25" customHeight="1" x14ac:dyDescent="0.2">
      <c r="A85" s="218"/>
      <c r="B85" s="218"/>
      <c r="C85" s="219"/>
      <c r="D85" s="219"/>
      <c r="E85" s="219"/>
      <c r="F85" s="219"/>
      <c r="G85" s="219"/>
      <c r="H85" s="219"/>
      <c r="I85" s="219"/>
      <c r="J85" s="219"/>
      <c r="K85" s="219"/>
      <c r="L85" s="219"/>
      <c r="M85" s="219"/>
      <c r="N85" s="219"/>
      <c r="O85" s="219"/>
      <c r="P85" s="219"/>
      <c r="Q85" s="219"/>
      <c r="R85" s="219"/>
      <c r="S85" s="219"/>
      <c r="T85" s="219"/>
      <c r="U85" s="219"/>
      <c r="V85" s="219"/>
      <c r="W85" s="219"/>
      <c r="X85" s="219"/>
      <c r="Y85" s="219"/>
      <c r="Z85" s="219"/>
      <c r="AA85" s="219"/>
      <c r="AB85" s="218"/>
    </row>
    <row r="86" spans="1:28" ht="14.25" customHeight="1" x14ac:dyDescent="0.2">
      <c r="A86" s="218"/>
      <c r="B86" s="218"/>
      <c r="C86" s="219"/>
      <c r="D86" s="219"/>
      <c r="E86" s="219"/>
      <c r="F86" s="219"/>
      <c r="G86" s="219"/>
      <c r="H86" s="219"/>
      <c r="I86" s="219"/>
      <c r="J86" s="219"/>
      <c r="K86" s="219"/>
      <c r="L86" s="219"/>
      <c r="M86" s="219"/>
      <c r="N86" s="219"/>
      <c r="O86" s="219"/>
      <c r="P86" s="219"/>
      <c r="Q86" s="219"/>
      <c r="R86" s="219"/>
      <c r="S86" s="219"/>
      <c r="T86" s="219"/>
      <c r="U86" s="219"/>
      <c r="V86" s="219"/>
      <c r="W86" s="219"/>
      <c r="X86" s="219"/>
      <c r="Y86" s="219"/>
      <c r="Z86" s="219"/>
      <c r="AA86" s="219"/>
      <c r="AB86" s="218"/>
    </row>
    <row r="87" spans="1:28" ht="14.25" customHeight="1" x14ac:dyDescent="0.2">
      <c r="A87" s="218"/>
      <c r="B87" s="218"/>
      <c r="C87" s="219"/>
      <c r="D87" s="219"/>
      <c r="E87" s="219"/>
      <c r="F87" s="219"/>
      <c r="G87" s="219"/>
      <c r="H87" s="219"/>
      <c r="I87" s="219"/>
      <c r="J87" s="219"/>
      <c r="K87" s="219"/>
      <c r="L87" s="219"/>
      <c r="M87" s="219"/>
      <c r="N87" s="219"/>
      <c r="O87" s="219"/>
      <c r="P87" s="219"/>
      <c r="Q87" s="219"/>
      <c r="R87" s="219"/>
      <c r="S87" s="219"/>
      <c r="T87" s="219"/>
      <c r="U87" s="219"/>
      <c r="V87" s="219"/>
      <c r="W87" s="219"/>
      <c r="X87" s="219"/>
      <c r="Y87" s="219"/>
      <c r="Z87" s="219"/>
      <c r="AA87" s="219"/>
      <c r="AB87" s="218"/>
    </row>
    <row r="88" spans="1:28" ht="14.25" customHeight="1" x14ac:dyDescent="0.2">
      <c r="A88" s="218"/>
      <c r="B88" s="218"/>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8"/>
    </row>
    <row r="89" spans="1:28" ht="14.25" customHeight="1" x14ac:dyDescent="0.2">
      <c r="A89" s="218"/>
      <c r="B89" s="218"/>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c r="AA89" s="219"/>
      <c r="AB89" s="218"/>
    </row>
    <row r="90" spans="1:28" ht="14.25" customHeight="1" x14ac:dyDescent="0.2">
      <c r="A90" s="218"/>
      <c r="B90" s="218"/>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c r="AA90" s="219"/>
      <c r="AB90" s="218"/>
    </row>
    <row r="91" spans="1:28" ht="14.25" customHeight="1" x14ac:dyDescent="0.2">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row>
    <row r="92" spans="1:28" ht="14.25" customHeight="1" x14ac:dyDescent="0.2">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row>
    <row r="93" spans="1:28" ht="14.25" customHeight="1" x14ac:dyDescent="0.2">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row>
    <row r="94" spans="1:28" ht="14.25" customHeight="1" x14ac:dyDescent="0.2">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row>
    <row r="95" spans="1:28" ht="14.25" customHeight="1" x14ac:dyDescent="0.2">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row>
    <row r="96" spans="1:28" ht="14.25" customHeight="1" x14ac:dyDescent="0.2">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row>
    <row r="97" spans="1:28" ht="14.25" customHeight="1" x14ac:dyDescent="0.2">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row>
    <row r="98" spans="1:28" ht="14.25" customHeight="1" x14ac:dyDescent="0.2">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row>
    <row r="99" spans="1:28" ht="14.25" customHeight="1" x14ac:dyDescent="0.2">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row>
    <row r="100" spans="1:28" ht="14.25" customHeight="1" x14ac:dyDescent="0.2">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row>
    <row r="101" spans="1:28" ht="14.25" customHeight="1" x14ac:dyDescent="0.2">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row>
    <row r="102" spans="1:28" ht="6" customHeight="1" x14ac:dyDescent="0.2">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row>
    <row r="103" spans="1:28" ht="14.25" customHeight="1" x14ac:dyDescent="0.2">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row>
    <row r="104" spans="1:28" ht="14.25" customHeight="1" x14ac:dyDescent="0.2">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row>
    <row r="105" spans="1:28" ht="14.25" customHeight="1" x14ac:dyDescent="0.2">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row>
    <row r="106" spans="1:28" ht="14.25" customHeight="1" x14ac:dyDescent="0.2">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row>
    <row r="107" spans="1:28" ht="14.25" customHeight="1" x14ac:dyDescent="0.2">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row>
    <row r="108" spans="1:28" ht="14.25" customHeight="1" x14ac:dyDescent="0.2">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row>
    <row r="109" spans="1:28" ht="14.25" customHeight="1" x14ac:dyDescent="0.2">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row>
    <row r="110" spans="1:28" ht="14.25" customHeight="1" x14ac:dyDescent="0.2">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row>
    <row r="111" spans="1:28" ht="14.25" customHeight="1" x14ac:dyDescent="0.2">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row>
    <row r="112" spans="1:28" ht="14.25" customHeight="1" x14ac:dyDescent="0.2">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row>
    <row r="113" spans="1:28" ht="14.25" customHeight="1" x14ac:dyDescent="0.2">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8"/>
    </row>
    <row r="114" spans="1:28" ht="14.25" customHeight="1" x14ac:dyDescent="0.2">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8"/>
    </row>
    <row r="115" spans="1:28" ht="14.25" customHeight="1" x14ac:dyDescent="0.2">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8"/>
    </row>
    <row r="116" spans="1:28" ht="14.25" customHeight="1" x14ac:dyDescent="0.2">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8"/>
    </row>
    <row r="117" spans="1:28" ht="14.25" customHeight="1" x14ac:dyDescent="0.2">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8"/>
    </row>
    <row r="118" spans="1:28" ht="14.25" customHeight="1" x14ac:dyDescent="0.2">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row>
    <row r="119" spans="1:28" ht="14.25" customHeight="1" x14ac:dyDescent="0.2">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8"/>
    </row>
    <row r="120" spans="1:28" ht="14.25" customHeight="1" x14ac:dyDescent="0.2">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8"/>
    </row>
    <row r="121" spans="1:28" ht="14.25" customHeight="1" x14ac:dyDescent="0.2">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row>
    <row r="122" spans="1:28" ht="14.25" customHeight="1" x14ac:dyDescent="0.2">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row>
    <row r="123" spans="1:28" ht="14.25" customHeight="1" x14ac:dyDescent="0.2">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row>
    <row r="124" spans="1:28" ht="14.25" customHeight="1" x14ac:dyDescent="0.2">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row>
    <row r="125" spans="1:28" ht="14.25" customHeight="1" x14ac:dyDescent="0.2">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row>
    <row r="126" spans="1:28" ht="14.25" customHeight="1" x14ac:dyDescent="0.2">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row>
    <row r="127" spans="1:28" ht="14.25" customHeight="1" x14ac:dyDescent="0.2">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row>
    <row r="128" spans="1:28" ht="14.25" customHeight="1" x14ac:dyDescent="0.2">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row>
    <row r="129" spans="1:28" ht="14.25" customHeight="1" x14ac:dyDescent="0.2">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row>
    <row r="130" spans="1:28" ht="14.25" customHeight="1" x14ac:dyDescent="0.2">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8"/>
    </row>
    <row r="131" spans="1:28" ht="14.25" customHeight="1" x14ac:dyDescent="0.2">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8"/>
    </row>
    <row r="132" spans="1:28" ht="14.25" customHeight="1" x14ac:dyDescent="0.2">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8"/>
    </row>
    <row r="133" spans="1:28" ht="14.25" customHeight="1" x14ac:dyDescent="0.2">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8"/>
    </row>
    <row r="134" spans="1:28" ht="14.25" customHeight="1" x14ac:dyDescent="0.2">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c r="AA134" s="218"/>
      <c r="AB134" s="218"/>
    </row>
    <row r="135" spans="1:28" ht="14.25" customHeight="1" x14ac:dyDescent="0.2">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8"/>
    </row>
    <row r="136" spans="1:28" ht="14.25" customHeight="1" x14ac:dyDescent="0.2">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c r="AA136" s="218"/>
      <c r="AB136" s="218"/>
    </row>
    <row r="137" spans="1:28" ht="14.25" customHeight="1" x14ac:dyDescent="0.2">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c r="AA137" s="218"/>
      <c r="AB137" s="218"/>
    </row>
    <row r="138" spans="1:28" ht="14.25" customHeight="1" x14ac:dyDescent="0.2">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8"/>
    </row>
    <row r="139" spans="1:28" ht="14.25" customHeight="1" x14ac:dyDescent="0.2">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8"/>
    </row>
    <row r="140" spans="1:28" ht="14.25" customHeight="1" x14ac:dyDescent="0.2">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8"/>
    </row>
    <row r="141" spans="1:28" ht="14.25" customHeight="1" x14ac:dyDescent="0.2">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8"/>
    </row>
    <row r="142" spans="1:28" ht="14.25" customHeight="1" x14ac:dyDescent="0.2">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8"/>
    </row>
    <row r="143" spans="1:28" ht="14.25" customHeight="1" x14ac:dyDescent="0.2">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8"/>
    </row>
    <row r="144" spans="1:28" ht="14.25" customHeight="1" x14ac:dyDescent="0.2">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row>
    <row r="145" spans="1:28" ht="14.25" customHeight="1" x14ac:dyDescent="0.2">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8"/>
    </row>
    <row r="146" spans="1:28" ht="14.25" customHeight="1" x14ac:dyDescent="0.2">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8"/>
    </row>
    <row r="147" spans="1:28" ht="14.25" customHeight="1" x14ac:dyDescent="0.2">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8"/>
    </row>
    <row r="148" spans="1:28" ht="14.25" customHeight="1" x14ac:dyDescent="0.2">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c r="AA148" s="218"/>
      <c r="AB148" s="218"/>
    </row>
    <row r="149" spans="1:28" ht="14.25" customHeight="1" x14ac:dyDescent="0.2">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c r="AA149" s="218"/>
      <c r="AB149" s="218"/>
    </row>
    <row r="150" spans="1:28" ht="14.25" customHeight="1" x14ac:dyDescent="0.2">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8"/>
    </row>
    <row r="151" spans="1:28" ht="14.25" customHeight="1" x14ac:dyDescent="0.2">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8"/>
    </row>
    <row r="152" spans="1:28" ht="14.25" customHeight="1" x14ac:dyDescent="0.2">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8"/>
    </row>
    <row r="153" spans="1:28" ht="14.25" customHeight="1" x14ac:dyDescent="0.2">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8"/>
    </row>
    <row r="154" spans="1:28" ht="14.25" customHeight="1" x14ac:dyDescent="0.2">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8"/>
    </row>
    <row r="155" spans="1:28" ht="14.25" customHeight="1" x14ac:dyDescent="0.2">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8"/>
    </row>
    <row r="156" spans="1:28" ht="14.25" customHeight="1" x14ac:dyDescent="0.2">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c r="AA156" s="218"/>
      <c r="AB156" s="218"/>
    </row>
    <row r="157" spans="1:28" ht="14.25" customHeight="1" x14ac:dyDescent="0.2">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c r="AA157" s="218"/>
      <c r="AB157" s="218"/>
    </row>
    <row r="158" spans="1:28" ht="14.25" customHeight="1" x14ac:dyDescent="0.2">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c r="AA158" s="218"/>
      <c r="AB158" s="218"/>
    </row>
    <row r="159" spans="1:28" ht="14.25" customHeight="1" x14ac:dyDescent="0.2">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c r="AA159" s="218"/>
      <c r="AB159" s="218"/>
    </row>
    <row r="160" spans="1:28" ht="14.25" customHeight="1" x14ac:dyDescent="0.2">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8"/>
    </row>
    <row r="161" spans="1:28" ht="14.25" customHeight="1" x14ac:dyDescent="0.2">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c r="AA161" s="218"/>
      <c r="AB161" s="218"/>
    </row>
    <row r="162" spans="1:28" ht="14.25" customHeight="1" x14ac:dyDescent="0.2">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c r="AA162" s="218"/>
      <c r="AB162" s="218"/>
    </row>
    <row r="163" spans="1:28" ht="14.25" customHeight="1" x14ac:dyDescent="0.2">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row>
    <row r="164" spans="1:28" ht="14.25" customHeight="1" x14ac:dyDescent="0.2">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c r="AA164" s="218"/>
      <c r="AB164" s="218"/>
    </row>
    <row r="165" spans="1:28" ht="14.25" customHeight="1" x14ac:dyDescent="0.2">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8"/>
    </row>
    <row r="166" spans="1:28" ht="14.25" customHeight="1" x14ac:dyDescent="0.2">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c r="AA166" s="218"/>
      <c r="AB166" s="218"/>
    </row>
    <row r="167" spans="1:28" ht="14.25" customHeight="1" x14ac:dyDescent="0.2">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c r="AA167" s="218"/>
      <c r="AB167" s="218"/>
    </row>
    <row r="168" spans="1:28" ht="14.25" customHeight="1" x14ac:dyDescent="0.2">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c r="AA168" s="218"/>
      <c r="AB168" s="218"/>
    </row>
    <row r="169" spans="1:28" ht="14.25" customHeight="1" x14ac:dyDescent="0.2">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c r="AA169" s="218"/>
      <c r="AB169" s="218"/>
    </row>
    <row r="170" spans="1:28" ht="14.25" customHeight="1" x14ac:dyDescent="0.2">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8"/>
    </row>
    <row r="171" spans="1:28" ht="14.25" customHeight="1" x14ac:dyDescent="0.2">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c r="AA171" s="218"/>
      <c r="AB171" s="218"/>
    </row>
    <row r="172" spans="1:28" ht="14.25" customHeight="1" x14ac:dyDescent="0.2">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8"/>
    </row>
    <row r="173" spans="1:28" ht="14.25" customHeight="1" x14ac:dyDescent="0.2">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c r="AA173" s="218"/>
      <c r="AB173" s="218"/>
    </row>
    <row r="174" spans="1:28" ht="14.25" customHeight="1" x14ac:dyDescent="0.2">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c r="AA174" s="218"/>
      <c r="AB174" s="218"/>
    </row>
    <row r="175" spans="1:28" ht="14.25" customHeight="1" x14ac:dyDescent="0.2">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row>
    <row r="176" spans="1:28" ht="14.25" customHeight="1" x14ac:dyDescent="0.2">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c r="AA176" s="218"/>
      <c r="AB176" s="218"/>
    </row>
    <row r="177" spans="1:28" ht="14.25" customHeight="1" x14ac:dyDescent="0.2">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8"/>
    </row>
    <row r="178" spans="1:28" ht="14.25" customHeight="1" x14ac:dyDescent="0.2">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8"/>
    </row>
    <row r="179" spans="1:28" ht="14.25" customHeight="1" x14ac:dyDescent="0.2">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c r="AA179" s="218"/>
      <c r="AB179" s="218"/>
    </row>
    <row r="180" spans="1:28" ht="14.25" customHeight="1" x14ac:dyDescent="0.2">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8"/>
    </row>
    <row r="181" spans="1:28" ht="14.25" customHeight="1" x14ac:dyDescent="0.2">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8"/>
    </row>
    <row r="182" spans="1:28" ht="14.25" customHeight="1" x14ac:dyDescent="0.2">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8"/>
    </row>
    <row r="183" spans="1:28" ht="14.25" customHeight="1" x14ac:dyDescent="0.2">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row>
    <row r="184" spans="1:28" ht="14.25" customHeight="1" x14ac:dyDescent="0.2">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8"/>
    </row>
    <row r="185" spans="1:28" ht="14.25" customHeight="1" x14ac:dyDescent="0.2">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8"/>
    </row>
    <row r="186" spans="1:28" ht="14.25" customHeight="1" x14ac:dyDescent="0.2">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row>
    <row r="187" spans="1:28" ht="14.25" customHeight="1" x14ac:dyDescent="0.2">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8"/>
    </row>
    <row r="188" spans="1:28" ht="14.25" customHeight="1" x14ac:dyDescent="0.2">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8"/>
    </row>
    <row r="189" spans="1:28" ht="14.25" customHeight="1" x14ac:dyDescent="0.2">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8"/>
    </row>
    <row r="190" spans="1:28" ht="14.25" customHeight="1" x14ac:dyDescent="0.2">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8"/>
    </row>
    <row r="191" spans="1:28" ht="14.25" customHeight="1" x14ac:dyDescent="0.2">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8"/>
    </row>
    <row r="192" spans="1:28" ht="14.25" customHeight="1" x14ac:dyDescent="0.2">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8"/>
    </row>
    <row r="193" spans="1:28" ht="14.25" customHeight="1" x14ac:dyDescent="0.2">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8"/>
    </row>
    <row r="194" spans="1:28" ht="14.25" customHeight="1" x14ac:dyDescent="0.2">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8"/>
    </row>
    <row r="195" spans="1:28" ht="14.25" customHeight="1" x14ac:dyDescent="0.2">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8"/>
    </row>
    <row r="196" spans="1:28" ht="14.25" customHeight="1" x14ac:dyDescent="0.2">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8"/>
    </row>
    <row r="197" spans="1:28" ht="14.25" customHeight="1" x14ac:dyDescent="0.2">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row>
    <row r="198" spans="1:28" ht="14.25" customHeight="1" x14ac:dyDescent="0.2">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8"/>
    </row>
    <row r="199" spans="1:28" ht="14.25" customHeight="1" x14ac:dyDescent="0.2">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218"/>
      <c r="AB199" s="218"/>
    </row>
    <row r="200" spans="1:28" ht="14.25" customHeight="1" x14ac:dyDescent="0.2">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218"/>
    </row>
    <row r="201" spans="1:28" ht="14.25" customHeight="1" x14ac:dyDescent="0.2">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8"/>
    </row>
    <row r="202" spans="1:28" ht="14.25" customHeight="1" x14ac:dyDescent="0.2">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8"/>
    </row>
    <row r="203" spans="1:28" ht="14.25" customHeight="1" x14ac:dyDescent="0.2">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8"/>
    </row>
    <row r="204" spans="1:28" ht="14.25" customHeight="1" x14ac:dyDescent="0.2">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8"/>
    </row>
    <row r="205" spans="1:28" ht="14.25" customHeight="1" x14ac:dyDescent="0.2">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8"/>
    </row>
    <row r="206" spans="1:28" ht="14.25" customHeight="1" x14ac:dyDescent="0.2">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8"/>
    </row>
    <row r="207" spans="1:28" ht="14.25" customHeight="1" x14ac:dyDescent="0.2">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8"/>
    </row>
    <row r="208" spans="1:28" ht="14.25" customHeight="1" x14ac:dyDescent="0.2">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c r="AA208" s="218"/>
      <c r="AB208" s="218"/>
    </row>
    <row r="209" spans="1:28" ht="14.25" customHeight="1" x14ac:dyDescent="0.2">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row>
    <row r="210" spans="1:28" ht="14.25" customHeight="1" x14ac:dyDescent="0.2">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8"/>
    </row>
    <row r="211" spans="1:28" ht="14.25" customHeight="1" x14ac:dyDescent="0.2">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8"/>
    </row>
    <row r="212" spans="1:28" ht="14.25" customHeight="1" x14ac:dyDescent="0.2">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8"/>
    </row>
    <row r="213" spans="1:28" ht="14.25" customHeight="1" x14ac:dyDescent="0.2">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8"/>
    </row>
    <row r="214" spans="1:28" ht="14.25" customHeight="1" x14ac:dyDescent="0.2">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8"/>
    </row>
    <row r="215" spans="1:28" ht="14.25" customHeight="1" x14ac:dyDescent="0.2">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8"/>
    </row>
    <row r="216" spans="1:28" ht="14.25" customHeight="1" x14ac:dyDescent="0.2">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8"/>
    </row>
    <row r="217" spans="1:28" ht="14.25" customHeight="1" x14ac:dyDescent="0.2">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218"/>
    </row>
    <row r="218" spans="1:28" ht="14.25" customHeight="1" x14ac:dyDescent="0.2">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8"/>
    </row>
    <row r="219" spans="1:28" ht="14.25" customHeight="1" x14ac:dyDescent="0.2">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8"/>
    </row>
    <row r="220" spans="1:28" ht="14.25" customHeight="1" x14ac:dyDescent="0.2">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8"/>
    </row>
    <row r="221" spans="1:28" ht="14.25" customHeight="1" x14ac:dyDescent="0.2">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8"/>
    </row>
    <row r="222" spans="1:28" ht="14.25" customHeight="1" x14ac:dyDescent="0.2">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8"/>
    </row>
    <row r="223" spans="1:28" ht="14.25" customHeight="1" x14ac:dyDescent="0.2">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8"/>
    </row>
    <row r="224" spans="1:28" ht="14.25" customHeight="1" x14ac:dyDescent="0.2">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8"/>
    </row>
    <row r="225" spans="1:28" ht="14.25" customHeight="1" x14ac:dyDescent="0.2">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c r="AA225" s="218"/>
      <c r="AB225" s="218"/>
    </row>
    <row r="226" spans="1:28" ht="14.25" customHeight="1" x14ac:dyDescent="0.2">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c r="AA226" s="218"/>
      <c r="AB226" s="218"/>
    </row>
    <row r="227" spans="1:28" ht="14.25" customHeight="1" x14ac:dyDescent="0.2">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c r="AA227" s="218"/>
      <c r="AB227" s="218"/>
    </row>
    <row r="228" spans="1:28" ht="14.25" customHeight="1" x14ac:dyDescent="0.2">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c r="AA228" s="218"/>
      <c r="AB228" s="218"/>
    </row>
    <row r="229" spans="1:28" ht="14.25" customHeight="1" x14ac:dyDescent="0.2">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c r="AA229" s="218"/>
      <c r="AB229" s="218"/>
    </row>
    <row r="230" spans="1:28" ht="14.25" customHeight="1" x14ac:dyDescent="0.2">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c r="AA230" s="218"/>
      <c r="AB230" s="218"/>
    </row>
    <row r="231" spans="1:28" ht="14.25" customHeight="1" x14ac:dyDescent="0.2">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c r="AA231" s="218"/>
      <c r="AB231" s="218"/>
    </row>
    <row r="232" spans="1:28" ht="14.25" customHeight="1" x14ac:dyDescent="0.2">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c r="AA232" s="218"/>
      <c r="AB232" s="218"/>
    </row>
    <row r="233" spans="1:28" ht="14.25" customHeight="1" x14ac:dyDescent="0.2">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c r="AA233" s="218"/>
      <c r="AB233" s="218"/>
    </row>
    <row r="234" spans="1:28" ht="14.25" customHeight="1" x14ac:dyDescent="0.2">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c r="AA234" s="218"/>
      <c r="AB234" s="218"/>
    </row>
    <row r="235" spans="1:28" ht="14.25" customHeight="1" x14ac:dyDescent="0.2">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c r="AA235" s="218"/>
      <c r="AB235" s="218"/>
    </row>
    <row r="236" spans="1:28" ht="14.25" customHeight="1" x14ac:dyDescent="0.2">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c r="AA236" s="218"/>
      <c r="AB236" s="218"/>
    </row>
    <row r="237" spans="1:28" ht="14.25" customHeight="1" x14ac:dyDescent="0.2">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c r="AA237" s="218"/>
      <c r="AB237" s="218"/>
    </row>
    <row r="238" spans="1:28" ht="14.25" customHeight="1" x14ac:dyDescent="0.2">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8"/>
      <c r="AB238" s="218"/>
    </row>
    <row r="239" spans="1:28" ht="14.25" customHeight="1" x14ac:dyDescent="0.2">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c r="AA239" s="218"/>
      <c r="AB239" s="218"/>
    </row>
    <row r="240" spans="1:28" ht="14.25" customHeight="1" x14ac:dyDescent="0.2">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c r="AA240" s="218"/>
      <c r="AB240" s="218"/>
    </row>
    <row r="241" spans="1:28" ht="14.25" customHeight="1" x14ac:dyDescent="0.2">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c r="AA241" s="218"/>
      <c r="AB241" s="218"/>
    </row>
    <row r="242" spans="1:28" ht="14.25" customHeight="1" x14ac:dyDescent="0.2">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c r="AA242" s="218"/>
      <c r="AB242" s="218"/>
    </row>
    <row r="243" spans="1:28" ht="14.25" customHeight="1" x14ac:dyDescent="0.2">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c r="AA243" s="218"/>
      <c r="AB243" s="218"/>
    </row>
    <row r="244" spans="1:28" ht="14.25" customHeight="1" x14ac:dyDescent="0.2">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c r="AA244" s="218"/>
      <c r="AB244" s="218"/>
    </row>
    <row r="245" spans="1:28" ht="14.25" customHeight="1" x14ac:dyDescent="0.2">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row>
    <row r="246" spans="1:28" ht="14.25" customHeight="1" x14ac:dyDescent="0.2">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row>
    <row r="247" spans="1:28" ht="14.25" customHeight="1" x14ac:dyDescent="0.2">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row>
    <row r="248" spans="1:28" ht="14.25" customHeight="1" x14ac:dyDescent="0.2">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row>
    <row r="249" spans="1:28" ht="14.25" customHeight="1" x14ac:dyDescent="0.2">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row>
    <row r="250" spans="1:28" ht="14.25" customHeight="1" x14ac:dyDescent="0.2">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row>
    <row r="251" spans="1:28" ht="14.25" customHeight="1" x14ac:dyDescent="0.2">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row>
    <row r="252" spans="1:28" ht="14.25" customHeight="1" x14ac:dyDescent="0.2">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row>
    <row r="253" spans="1:28" ht="14.25" customHeight="1" x14ac:dyDescent="0.2">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row>
    <row r="254" spans="1:28" ht="14.25" customHeight="1" x14ac:dyDescent="0.2">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row>
    <row r="255" spans="1:28" ht="14.25" customHeight="1" x14ac:dyDescent="0.2">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row>
    <row r="256" spans="1:28" ht="14.25" customHeight="1" x14ac:dyDescent="0.2">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row>
    <row r="257" spans="1:28" ht="14.25" customHeight="1" x14ac:dyDescent="0.2">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row>
    <row r="258" spans="1:28" ht="14.25" customHeight="1" x14ac:dyDescent="0.2">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row>
    <row r="259" spans="1:28" ht="14.25" customHeight="1" x14ac:dyDescent="0.2">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row>
    <row r="260" spans="1:28" ht="14.25" customHeight="1" x14ac:dyDescent="0.2">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row>
    <row r="261" spans="1:28" ht="14.25" customHeight="1" x14ac:dyDescent="0.2">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row>
    <row r="262" spans="1:28" ht="14.25" customHeight="1" x14ac:dyDescent="0.2">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row>
    <row r="263" spans="1:28" ht="14.25" customHeight="1" x14ac:dyDescent="0.2">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8"/>
    </row>
    <row r="264" spans="1:28" ht="14.25" customHeight="1" x14ac:dyDescent="0.2">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row>
    <row r="265" spans="1:28" ht="14.25" customHeight="1" x14ac:dyDescent="0.2">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8"/>
    </row>
    <row r="266" spans="1:28" ht="14.25" customHeight="1" x14ac:dyDescent="0.2">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8"/>
    </row>
    <row r="267" spans="1:28" ht="14.25" customHeight="1" x14ac:dyDescent="0.2">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row>
    <row r="268" spans="1:28" ht="14.25" customHeight="1" x14ac:dyDescent="0.2">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row>
    <row r="269" spans="1:28" ht="14.25" customHeight="1" x14ac:dyDescent="0.2">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8"/>
    </row>
    <row r="270" spans="1:28" ht="14.25" customHeight="1" x14ac:dyDescent="0.2">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row>
    <row r="271" spans="1:28" ht="14.25" customHeight="1" x14ac:dyDescent="0.2">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8"/>
    </row>
    <row r="272" spans="1:28" ht="14.25" customHeight="1" x14ac:dyDescent="0.2">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row>
    <row r="273" spans="1:28" ht="14.25" customHeight="1" x14ac:dyDescent="0.2">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8"/>
    </row>
    <row r="274" spans="1:28" ht="14.25" customHeight="1" x14ac:dyDescent="0.2">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row>
    <row r="275" spans="1:28" ht="14.25" customHeight="1" x14ac:dyDescent="0.2">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8"/>
    </row>
    <row r="276" spans="1:28" ht="14.25" customHeight="1" x14ac:dyDescent="0.2">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8"/>
    </row>
    <row r="277" spans="1:28" ht="14.25" customHeight="1" x14ac:dyDescent="0.2">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8"/>
    </row>
    <row r="278" spans="1:28" ht="14.25" customHeight="1" x14ac:dyDescent="0.2">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8"/>
    </row>
    <row r="279" spans="1:28" ht="14.25" customHeight="1" x14ac:dyDescent="0.2">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8"/>
    </row>
    <row r="280" spans="1:28" ht="14.25" customHeight="1" x14ac:dyDescent="0.2">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8"/>
    </row>
    <row r="281" spans="1:28" ht="14.25" customHeight="1" x14ac:dyDescent="0.2">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8"/>
    </row>
    <row r="282" spans="1:28" ht="14.25" customHeight="1" x14ac:dyDescent="0.2">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row>
    <row r="283" spans="1:28" ht="14.25" customHeight="1" x14ac:dyDescent="0.2">
      <c r="A283" s="218"/>
      <c r="B283" s="218"/>
      <c r="C283" s="218"/>
      <c r="D283" s="218"/>
      <c r="E283" s="218"/>
      <c r="F283" s="218"/>
      <c r="G283" s="218"/>
      <c r="H283" s="218"/>
      <c r="I283" s="218"/>
      <c r="J283" s="218"/>
      <c r="K283" s="218"/>
      <c r="L283" s="218"/>
      <c r="M283" s="218"/>
      <c r="N283" s="218"/>
      <c r="O283" s="218"/>
      <c r="P283" s="218"/>
      <c r="Q283" s="218"/>
      <c r="R283" s="218"/>
      <c r="S283" s="218"/>
      <c r="T283" s="218"/>
      <c r="U283" s="218"/>
      <c r="V283" s="218"/>
      <c r="W283" s="218"/>
      <c r="X283" s="218"/>
      <c r="Y283" s="218"/>
      <c r="Z283" s="218"/>
      <c r="AA283" s="218"/>
      <c r="AB283" s="218"/>
    </row>
    <row r="284" spans="1:28" ht="14.25" customHeight="1" x14ac:dyDescent="0.2">
      <c r="A284" s="218"/>
      <c r="B284" s="218"/>
      <c r="C284" s="218"/>
      <c r="D284" s="218"/>
      <c r="E284" s="218"/>
      <c r="F284" s="218"/>
      <c r="G284" s="218"/>
      <c r="H284" s="218"/>
      <c r="I284" s="218"/>
      <c r="J284" s="218"/>
      <c r="K284" s="218"/>
      <c r="L284" s="218"/>
      <c r="M284" s="218"/>
      <c r="N284" s="218"/>
      <c r="O284" s="218"/>
      <c r="P284" s="218"/>
      <c r="Q284" s="218"/>
      <c r="R284" s="218"/>
      <c r="S284" s="218"/>
      <c r="T284" s="218"/>
      <c r="U284" s="218"/>
      <c r="V284" s="218"/>
      <c r="W284" s="218"/>
      <c r="X284" s="218"/>
      <c r="Y284" s="218"/>
      <c r="Z284" s="218"/>
      <c r="AA284" s="218"/>
      <c r="AB284" s="218"/>
    </row>
    <row r="285" spans="1:28" ht="14.25" customHeight="1" x14ac:dyDescent="0.2">
      <c r="A285" s="218"/>
      <c r="B285" s="218"/>
      <c r="C285" s="218"/>
      <c r="D285" s="218"/>
      <c r="E285" s="218"/>
      <c r="F285" s="218"/>
      <c r="G285" s="218"/>
      <c r="H285" s="218"/>
      <c r="I285" s="218"/>
      <c r="J285" s="218"/>
      <c r="K285" s="218"/>
      <c r="L285" s="218"/>
      <c r="M285" s="218"/>
      <c r="N285" s="218"/>
      <c r="O285" s="218"/>
      <c r="P285" s="218"/>
      <c r="Q285" s="218"/>
      <c r="R285" s="218"/>
      <c r="S285" s="218"/>
      <c r="T285" s="218"/>
      <c r="U285" s="218"/>
      <c r="V285" s="218"/>
      <c r="W285" s="218"/>
      <c r="X285" s="218"/>
      <c r="Y285" s="218"/>
      <c r="Z285" s="218"/>
      <c r="AA285" s="218"/>
      <c r="AB285" s="218"/>
    </row>
    <row r="286" spans="1:28" ht="14.25" customHeight="1" x14ac:dyDescent="0.2">
      <c r="A286" s="218"/>
      <c r="B286" s="218"/>
      <c r="C286" s="218"/>
      <c r="D286" s="218"/>
      <c r="E286" s="218"/>
      <c r="F286" s="218"/>
      <c r="G286" s="218"/>
      <c r="H286" s="218"/>
      <c r="I286" s="218"/>
      <c r="J286" s="218"/>
      <c r="K286" s="218"/>
      <c r="L286" s="218"/>
      <c r="M286" s="218"/>
      <c r="N286" s="218"/>
      <c r="O286" s="218"/>
      <c r="P286" s="218"/>
      <c r="Q286" s="218"/>
      <c r="R286" s="218"/>
      <c r="S286" s="218"/>
      <c r="T286" s="218"/>
      <c r="U286" s="218"/>
      <c r="V286" s="218"/>
      <c r="W286" s="218"/>
      <c r="X286" s="218"/>
      <c r="Y286" s="218"/>
      <c r="Z286" s="218"/>
      <c r="AA286" s="218"/>
      <c r="AB286" s="218"/>
    </row>
    <row r="287" spans="1:28" ht="14.25" customHeight="1" x14ac:dyDescent="0.2">
      <c r="A287" s="218"/>
      <c r="B287" s="218"/>
      <c r="C287" s="218"/>
      <c r="D287" s="218"/>
      <c r="E287" s="218"/>
      <c r="F287" s="218"/>
      <c r="G287" s="218"/>
      <c r="H287" s="218"/>
      <c r="I287" s="218"/>
      <c r="J287" s="218"/>
      <c r="K287" s="218"/>
      <c r="L287" s="218"/>
      <c r="M287" s="218"/>
      <c r="N287" s="218"/>
      <c r="O287" s="218"/>
      <c r="P287" s="218"/>
      <c r="Q287" s="218"/>
      <c r="R287" s="218"/>
      <c r="S287" s="218"/>
      <c r="T287" s="218"/>
      <c r="U287" s="218"/>
      <c r="V287" s="218"/>
      <c r="W287" s="218"/>
      <c r="X287" s="218"/>
      <c r="Y287" s="218"/>
      <c r="Z287" s="218"/>
      <c r="AA287" s="218"/>
      <c r="AB287" s="218"/>
    </row>
    <row r="288" spans="1:28" ht="14.25" customHeight="1" x14ac:dyDescent="0.2">
      <c r="A288" s="218"/>
      <c r="B288" s="218"/>
      <c r="C288" s="218"/>
      <c r="D288" s="218"/>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c r="AA288" s="218"/>
      <c r="AB288" s="218"/>
    </row>
    <row r="289" spans="1:28" ht="14.25" customHeight="1" x14ac:dyDescent="0.2">
      <c r="A289" s="218"/>
      <c r="B289" s="218"/>
      <c r="C289" s="218"/>
      <c r="D289" s="218"/>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c r="AA289" s="218"/>
      <c r="AB289" s="218"/>
    </row>
    <row r="290" spans="1:28" ht="14.25" customHeight="1" x14ac:dyDescent="0.2">
      <c r="A290" s="218"/>
      <c r="B290" s="218"/>
      <c r="C290" s="218"/>
      <c r="D290" s="218"/>
      <c r="E290" s="218"/>
      <c r="F290" s="218"/>
      <c r="G290" s="218"/>
      <c r="H290" s="218"/>
      <c r="I290" s="218"/>
      <c r="J290" s="218"/>
      <c r="K290" s="218"/>
      <c r="L290" s="218"/>
      <c r="M290" s="218"/>
      <c r="N290" s="218"/>
      <c r="O290" s="218"/>
      <c r="P290" s="218"/>
      <c r="Q290" s="218"/>
      <c r="R290" s="218"/>
      <c r="S290" s="218"/>
      <c r="T290" s="218"/>
      <c r="U290" s="218"/>
      <c r="V290" s="218"/>
      <c r="W290" s="218"/>
      <c r="X290" s="218"/>
      <c r="Y290" s="218"/>
      <c r="Z290" s="218"/>
      <c r="AA290" s="218"/>
      <c r="AB290" s="218"/>
    </row>
    <row r="291" spans="1:28" ht="14.25" customHeight="1" x14ac:dyDescent="0.2">
      <c r="A291" s="218"/>
      <c r="B291" s="218"/>
      <c r="C291" s="218"/>
      <c r="D291" s="218"/>
      <c r="E291" s="218"/>
      <c r="F291" s="218"/>
      <c r="G291" s="218"/>
      <c r="H291" s="218"/>
      <c r="I291" s="218"/>
      <c r="J291" s="218"/>
      <c r="K291" s="218"/>
      <c r="L291" s="218"/>
      <c r="M291" s="218"/>
      <c r="N291" s="218"/>
      <c r="O291" s="218"/>
      <c r="P291" s="218"/>
      <c r="Q291" s="218"/>
      <c r="R291" s="218"/>
      <c r="S291" s="218"/>
      <c r="T291" s="218"/>
      <c r="U291" s="218"/>
      <c r="V291" s="218"/>
      <c r="W291" s="218"/>
      <c r="X291" s="218"/>
      <c r="Y291" s="218"/>
      <c r="Z291" s="218"/>
      <c r="AA291" s="218"/>
      <c r="AB291" s="218"/>
    </row>
    <row r="292" spans="1:28" ht="14.25" customHeight="1" x14ac:dyDescent="0.2">
      <c r="A292" s="218"/>
      <c r="B292" s="218"/>
      <c r="C292" s="218"/>
      <c r="D292" s="218"/>
      <c r="E292" s="218"/>
      <c r="F292" s="218"/>
      <c r="G292" s="218"/>
      <c r="H292" s="218"/>
      <c r="I292" s="218"/>
      <c r="J292" s="218"/>
      <c r="K292" s="218"/>
      <c r="L292" s="218"/>
      <c r="M292" s="218"/>
      <c r="N292" s="218"/>
      <c r="O292" s="218"/>
      <c r="P292" s="218"/>
      <c r="Q292" s="218"/>
      <c r="R292" s="218"/>
      <c r="S292" s="218"/>
      <c r="T292" s="218"/>
      <c r="U292" s="218"/>
      <c r="V292" s="218"/>
      <c r="W292" s="218"/>
      <c r="X292" s="218"/>
      <c r="Y292" s="218"/>
      <c r="Z292" s="218"/>
      <c r="AA292" s="218"/>
      <c r="AB292" s="218"/>
    </row>
    <row r="293" spans="1:28" ht="14.25" customHeight="1" x14ac:dyDescent="0.2">
      <c r="A293" s="218"/>
      <c r="B293" s="218"/>
      <c r="C293" s="218"/>
      <c r="D293" s="218"/>
      <c r="E293" s="218"/>
      <c r="F293" s="218"/>
      <c r="G293" s="218"/>
      <c r="H293" s="218"/>
      <c r="I293" s="218"/>
      <c r="J293" s="218"/>
      <c r="K293" s="218"/>
      <c r="L293" s="218"/>
      <c r="M293" s="218"/>
      <c r="N293" s="218"/>
      <c r="O293" s="218"/>
      <c r="P293" s="218"/>
      <c r="Q293" s="218"/>
      <c r="R293" s="218"/>
      <c r="S293" s="218"/>
      <c r="T293" s="218"/>
      <c r="U293" s="218"/>
      <c r="V293" s="218"/>
      <c r="W293" s="218"/>
      <c r="X293" s="218"/>
      <c r="Y293" s="218"/>
      <c r="Z293" s="218"/>
      <c r="AA293" s="218"/>
      <c r="AB293" s="218"/>
    </row>
    <row r="294" spans="1:28" ht="14.25" customHeight="1" x14ac:dyDescent="0.2">
      <c r="A294" s="218"/>
      <c r="B294" s="218"/>
      <c r="C294" s="218"/>
      <c r="D294" s="218"/>
      <c r="E294" s="218"/>
      <c r="F294" s="218"/>
      <c r="G294" s="218"/>
      <c r="H294" s="218"/>
      <c r="I294" s="218"/>
      <c r="J294" s="218"/>
      <c r="K294" s="218"/>
      <c r="L294" s="218"/>
      <c r="M294" s="218"/>
      <c r="N294" s="218"/>
      <c r="O294" s="218"/>
      <c r="P294" s="218"/>
      <c r="Q294" s="218"/>
      <c r="R294" s="218"/>
      <c r="S294" s="218"/>
      <c r="T294" s="218"/>
      <c r="U294" s="218"/>
      <c r="V294" s="218"/>
      <c r="W294" s="218"/>
      <c r="X294" s="218"/>
      <c r="Y294" s="218"/>
      <c r="Z294" s="218"/>
      <c r="AA294" s="218"/>
      <c r="AB294" s="218"/>
    </row>
    <row r="295" spans="1:28" ht="14.25" customHeight="1" x14ac:dyDescent="0.2">
      <c r="A295" s="218"/>
      <c r="B295" s="218"/>
      <c r="C295" s="218"/>
      <c r="D295" s="218"/>
      <c r="E295" s="218"/>
      <c r="F295" s="218"/>
      <c r="G295" s="218"/>
      <c r="H295" s="218"/>
      <c r="I295" s="218"/>
      <c r="J295" s="218"/>
      <c r="K295" s="218"/>
      <c r="L295" s="218"/>
      <c r="M295" s="218"/>
      <c r="N295" s="218"/>
      <c r="O295" s="218"/>
      <c r="P295" s="218"/>
      <c r="Q295" s="218"/>
      <c r="R295" s="218"/>
      <c r="S295" s="218"/>
      <c r="T295" s="218"/>
      <c r="U295" s="218"/>
      <c r="V295" s="218"/>
      <c r="W295" s="218"/>
      <c r="X295" s="218"/>
      <c r="Y295" s="218"/>
      <c r="Z295" s="218"/>
      <c r="AA295" s="218"/>
      <c r="AB295" s="218"/>
    </row>
    <row r="296" spans="1:28" ht="14.25" customHeight="1" x14ac:dyDescent="0.2">
      <c r="A296" s="218"/>
      <c r="B296" s="218"/>
      <c r="C296" s="218"/>
      <c r="D296" s="218"/>
      <c r="E296" s="218"/>
      <c r="F296" s="218"/>
      <c r="G296" s="218"/>
      <c r="H296" s="218"/>
      <c r="I296" s="218"/>
      <c r="J296" s="218"/>
      <c r="K296" s="218"/>
      <c r="L296" s="218"/>
      <c r="M296" s="218"/>
      <c r="N296" s="218"/>
      <c r="O296" s="218"/>
      <c r="P296" s="218"/>
      <c r="Q296" s="218"/>
      <c r="R296" s="218"/>
      <c r="S296" s="218"/>
      <c r="T296" s="218"/>
      <c r="U296" s="218"/>
      <c r="V296" s="218"/>
      <c r="W296" s="218"/>
      <c r="X296" s="218"/>
      <c r="Y296" s="218"/>
      <c r="Z296" s="218"/>
      <c r="AA296" s="218"/>
      <c r="AB296" s="218"/>
    </row>
    <row r="297" spans="1:28" ht="14.25" customHeight="1" x14ac:dyDescent="0.2">
      <c r="A297" s="218"/>
      <c r="B297" s="218"/>
      <c r="C297" s="218"/>
      <c r="D297" s="218"/>
      <c r="E297" s="218"/>
      <c r="F297" s="218"/>
      <c r="G297" s="218"/>
      <c r="H297" s="218"/>
      <c r="I297" s="218"/>
      <c r="J297" s="218"/>
      <c r="K297" s="218"/>
      <c r="L297" s="218"/>
      <c r="M297" s="218"/>
      <c r="N297" s="218"/>
      <c r="O297" s="218"/>
      <c r="P297" s="218"/>
      <c r="Q297" s="218"/>
      <c r="R297" s="218"/>
      <c r="S297" s="218"/>
      <c r="T297" s="218"/>
      <c r="U297" s="218"/>
      <c r="V297" s="218"/>
      <c r="W297" s="218"/>
      <c r="X297" s="218"/>
      <c r="Y297" s="218"/>
      <c r="Z297" s="218"/>
      <c r="AA297" s="218"/>
      <c r="AB297" s="218"/>
    </row>
    <row r="298" spans="1:28" ht="14.25" customHeight="1" x14ac:dyDescent="0.2">
      <c r="A298" s="218"/>
      <c r="B298" s="218"/>
      <c r="C298" s="218"/>
      <c r="D298" s="218"/>
      <c r="E298" s="218"/>
      <c r="F298" s="218"/>
      <c r="G298" s="218"/>
      <c r="H298" s="218"/>
      <c r="I298" s="218"/>
      <c r="J298" s="218"/>
      <c r="K298" s="218"/>
      <c r="L298" s="218"/>
      <c r="M298" s="218"/>
      <c r="N298" s="218"/>
      <c r="O298" s="218"/>
      <c r="P298" s="218"/>
      <c r="Q298" s="218"/>
      <c r="R298" s="218"/>
      <c r="S298" s="218"/>
      <c r="T298" s="218"/>
      <c r="U298" s="218"/>
      <c r="V298" s="218"/>
      <c r="W298" s="218"/>
      <c r="X298" s="218"/>
      <c r="Y298" s="218"/>
      <c r="Z298" s="218"/>
      <c r="AA298" s="218"/>
      <c r="AB298" s="218"/>
    </row>
    <row r="299" spans="1:28" ht="14.25" customHeight="1" x14ac:dyDescent="0.2">
      <c r="A299" s="218"/>
      <c r="B299" s="218"/>
      <c r="C299" s="218"/>
      <c r="D299" s="218"/>
      <c r="E299" s="218"/>
      <c r="F299" s="218"/>
      <c r="G299" s="218"/>
      <c r="H299" s="218"/>
      <c r="I299" s="218"/>
      <c r="J299" s="218"/>
      <c r="K299" s="218"/>
      <c r="L299" s="218"/>
      <c r="M299" s="218"/>
      <c r="N299" s="218"/>
      <c r="O299" s="218"/>
      <c r="P299" s="218"/>
      <c r="Q299" s="218"/>
      <c r="R299" s="218"/>
      <c r="S299" s="218"/>
      <c r="T299" s="218"/>
      <c r="U299" s="218"/>
      <c r="V299" s="218"/>
      <c r="W299" s="218"/>
      <c r="X299" s="218"/>
      <c r="Y299" s="218"/>
      <c r="Z299" s="218"/>
      <c r="AA299" s="218"/>
      <c r="AB299" s="218"/>
    </row>
    <row r="300" spans="1:28" ht="14.25" customHeight="1" x14ac:dyDescent="0.2">
      <c r="A300" s="218"/>
      <c r="B300" s="218"/>
      <c r="C300" s="218"/>
      <c r="D300" s="218"/>
      <c r="E300" s="218"/>
      <c r="F300" s="218"/>
      <c r="G300" s="218"/>
      <c r="H300" s="218"/>
      <c r="I300" s="218"/>
      <c r="J300" s="218"/>
      <c r="K300" s="218"/>
      <c r="L300" s="218"/>
      <c r="M300" s="218"/>
      <c r="N300" s="218"/>
      <c r="O300" s="218"/>
      <c r="P300" s="218"/>
      <c r="Q300" s="218"/>
      <c r="R300" s="218"/>
      <c r="S300" s="218"/>
      <c r="T300" s="218"/>
      <c r="U300" s="218"/>
      <c r="V300" s="218"/>
      <c r="W300" s="218"/>
      <c r="X300" s="218"/>
      <c r="Y300" s="218"/>
      <c r="Z300" s="218"/>
      <c r="AA300" s="218"/>
      <c r="AB300" s="218"/>
    </row>
    <row r="301" spans="1:28" ht="14.25" customHeight="1" x14ac:dyDescent="0.2">
      <c r="A301" s="218"/>
      <c r="B301" s="218"/>
      <c r="C301" s="218"/>
      <c r="D301" s="218"/>
      <c r="E301" s="218"/>
      <c r="F301" s="218"/>
      <c r="G301" s="218"/>
      <c r="H301" s="218"/>
      <c r="I301" s="218"/>
      <c r="J301" s="218"/>
      <c r="K301" s="218"/>
      <c r="L301" s="218"/>
      <c r="M301" s="218"/>
      <c r="N301" s="218"/>
      <c r="O301" s="218"/>
      <c r="P301" s="218"/>
      <c r="Q301" s="218"/>
      <c r="R301" s="218"/>
      <c r="S301" s="218"/>
      <c r="T301" s="218"/>
      <c r="U301" s="218"/>
      <c r="V301" s="218"/>
      <c r="W301" s="218"/>
      <c r="X301" s="218"/>
      <c r="Y301" s="218"/>
      <c r="Z301" s="218"/>
      <c r="AA301" s="218"/>
      <c r="AB301" s="218"/>
    </row>
    <row r="302" spans="1:28" ht="14.25" customHeight="1" x14ac:dyDescent="0.2">
      <c r="A302" s="218"/>
      <c r="B302" s="218"/>
      <c r="C302" s="218"/>
      <c r="D302" s="218"/>
      <c r="E302" s="218"/>
      <c r="F302" s="218"/>
      <c r="G302" s="218"/>
      <c r="H302" s="218"/>
      <c r="I302" s="218"/>
      <c r="J302" s="218"/>
      <c r="K302" s="218"/>
      <c r="L302" s="218"/>
      <c r="M302" s="218"/>
      <c r="N302" s="218"/>
      <c r="O302" s="218"/>
      <c r="P302" s="218"/>
      <c r="Q302" s="218"/>
      <c r="R302" s="218"/>
      <c r="S302" s="218"/>
      <c r="T302" s="218"/>
      <c r="U302" s="218"/>
      <c r="V302" s="218"/>
      <c r="W302" s="218"/>
      <c r="X302" s="218"/>
      <c r="Y302" s="218"/>
      <c r="Z302" s="218"/>
      <c r="AA302" s="218"/>
      <c r="AB302" s="218"/>
    </row>
    <row r="303" spans="1:28" ht="14.25" customHeight="1" x14ac:dyDescent="0.2">
      <c r="A303" s="218"/>
      <c r="B303" s="218"/>
      <c r="C303" s="218"/>
      <c r="D303" s="218"/>
      <c r="E303" s="218"/>
      <c r="F303" s="218"/>
      <c r="G303" s="218"/>
      <c r="H303" s="218"/>
      <c r="I303" s="218"/>
      <c r="J303" s="218"/>
      <c r="K303" s="218"/>
      <c r="L303" s="218"/>
      <c r="M303" s="218"/>
      <c r="N303" s="218"/>
      <c r="O303" s="218"/>
      <c r="P303" s="218"/>
      <c r="Q303" s="218"/>
      <c r="R303" s="218"/>
      <c r="S303" s="218"/>
      <c r="T303" s="218"/>
      <c r="U303" s="218"/>
      <c r="V303" s="218"/>
      <c r="W303" s="218"/>
      <c r="X303" s="218"/>
      <c r="Y303" s="218"/>
      <c r="Z303" s="218"/>
      <c r="AA303" s="218"/>
      <c r="AB303" s="218"/>
    </row>
    <row r="304" spans="1:28" ht="14.25" customHeight="1" x14ac:dyDescent="0.2">
      <c r="A304" s="218"/>
      <c r="B304" s="218"/>
      <c r="C304" s="218"/>
      <c r="D304" s="218"/>
      <c r="E304" s="218"/>
      <c r="F304" s="218"/>
      <c r="G304" s="218"/>
      <c r="H304" s="218"/>
      <c r="I304" s="218"/>
      <c r="J304" s="218"/>
      <c r="K304" s="218"/>
      <c r="L304" s="218"/>
      <c r="M304" s="218"/>
      <c r="N304" s="218"/>
      <c r="O304" s="218"/>
      <c r="P304" s="218"/>
      <c r="Q304" s="218"/>
      <c r="R304" s="218"/>
      <c r="S304" s="218"/>
      <c r="T304" s="218"/>
      <c r="U304" s="218"/>
      <c r="V304" s="218"/>
      <c r="W304" s="218"/>
      <c r="X304" s="218"/>
      <c r="Y304" s="218"/>
      <c r="Z304" s="218"/>
      <c r="AA304" s="218"/>
      <c r="AB304" s="218"/>
    </row>
    <row r="305" spans="1:28" ht="14.25" customHeight="1" x14ac:dyDescent="0.2">
      <c r="A305" s="218"/>
      <c r="B305" s="218"/>
      <c r="C305" s="218"/>
      <c r="D305" s="218"/>
      <c r="E305" s="218"/>
      <c r="F305" s="218"/>
      <c r="G305" s="218"/>
      <c r="H305" s="218"/>
      <c r="I305" s="218"/>
      <c r="J305" s="218"/>
      <c r="K305" s="218"/>
      <c r="L305" s="218"/>
      <c r="M305" s="218"/>
      <c r="N305" s="218"/>
      <c r="O305" s="218"/>
      <c r="P305" s="218"/>
      <c r="Q305" s="218"/>
      <c r="R305" s="218"/>
      <c r="S305" s="218"/>
      <c r="T305" s="218"/>
      <c r="U305" s="218"/>
      <c r="V305" s="218"/>
      <c r="W305" s="218"/>
      <c r="X305" s="218"/>
      <c r="Y305" s="218"/>
      <c r="Z305" s="218"/>
      <c r="AA305" s="218"/>
      <c r="AB305" s="218"/>
    </row>
    <row r="306" spans="1:28" ht="14.25" customHeight="1" x14ac:dyDescent="0.2">
      <c r="A306" s="218"/>
      <c r="B306" s="218"/>
      <c r="C306" s="218"/>
      <c r="D306" s="218"/>
      <c r="E306" s="218"/>
      <c r="F306" s="218"/>
      <c r="G306" s="218"/>
      <c r="H306" s="218"/>
      <c r="I306" s="218"/>
      <c r="J306" s="218"/>
      <c r="K306" s="218"/>
      <c r="L306" s="218"/>
      <c r="M306" s="218"/>
      <c r="N306" s="218"/>
      <c r="O306" s="218"/>
      <c r="P306" s="218"/>
      <c r="Q306" s="218"/>
      <c r="R306" s="218"/>
      <c r="S306" s="218"/>
      <c r="T306" s="218"/>
      <c r="U306" s="218"/>
      <c r="V306" s="218"/>
      <c r="W306" s="218"/>
      <c r="X306" s="218"/>
      <c r="Y306" s="218"/>
      <c r="Z306" s="218"/>
      <c r="AA306" s="218"/>
      <c r="AB306" s="218"/>
    </row>
    <row r="307" spans="1:28" ht="14.25" customHeight="1" x14ac:dyDescent="0.2">
      <c r="A307" s="218"/>
      <c r="B307" s="218"/>
      <c r="C307" s="218"/>
      <c r="D307" s="218"/>
      <c r="E307" s="218"/>
      <c r="F307" s="218"/>
      <c r="G307" s="218"/>
      <c r="H307" s="218"/>
      <c r="I307" s="218"/>
      <c r="J307" s="218"/>
      <c r="K307" s="218"/>
      <c r="L307" s="218"/>
      <c r="M307" s="218"/>
      <c r="N307" s="218"/>
      <c r="O307" s="218"/>
      <c r="P307" s="218"/>
      <c r="Q307" s="218"/>
      <c r="R307" s="218"/>
      <c r="S307" s="218"/>
      <c r="T307" s="218"/>
      <c r="U307" s="218"/>
      <c r="V307" s="218"/>
      <c r="W307" s="218"/>
      <c r="X307" s="218"/>
      <c r="Y307" s="218"/>
      <c r="Z307" s="218"/>
      <c r="AA307" s="218"/>
      <c r="AB307" s="218"/>
    </row>
    <row r="308" spans="1:28" ht="14.25" customHeight="1" x14ac:dyDescent="0.2">
      <c r="A308" s="218"/>
      <c r="B308" s="218"/>
      <c r="C308" s="218"/>
      <c r="D308" s="218"/>
      <c r="E308" s="218"/>
      <c r="F308" s="218"/>
      <c r="G308" s="218"/>
      <c r="H308" s="218"/>
      <c r="I308" s="218"/>
      <c r="J308" s="218"/>
      <c r="K308" s="218"/>
      <c r="L308" s="218"/>
      <c r="M308" s="218"/>
      <c r="N308" s="218"/>
      <c r="O308" s="218"/>
      <c r="P308" s="218"/>
      <c r="Q308" s="218"/>
      <c r="R308" s="218"/>
      <c r="S308" s="218"/>
      <c r="T308" s="218"/>
      <c r="U308" s="218"/>
      <c r="V308" s="218"/>
      <c r="W308" s="218"/>
      <c r="X308" s="218"/>
      <c r="Y308" s="218"/>
      <c r="Z308" s="218"/>
      <c r="AA308" s="218"/>
      <c r="AB308" s="218"/>
    </row>
    <row r="309" spans="1:28" ht="14.25" customHeight="1" x14ac:dyDescent="0.2">
      <c r="A309" s="218"/>
      <c r="B309" s="218"/>
      <c r="C309" s="218"/>
      <c r="D309" s="218"/>
      <c r="E309" s="218"/>
      <c r="F309" s="218"/>
      <c r="G309" s="218"/>
      <c r="H309" s="218"/>
      <c r="I309" s="218"/>
      <c r="J309" s="218"/>
      <c r="K309" s="218"/>
      <c r="L309" s="218"/>
      <c r="M309" s="218"/>
      <c r="N309" s="218"/>
      <c r="O309" s="218"/>
      <c r="P309" s="218"/>
      <c r="Q309" s="218"/>
      <c r="R309" s="218"/>
      <c r="S309" s="218"/>
      <c r="T309" s="218"/>
      <c r="U309" s="218"/>
      <c r="V309" s="218"/>
      <c r="W309" s="218"/>
      <c r="X309" s="218"/>
      <c r="Y309" s="218"/>
      <c r="Z309" s="218"/>
      <c r="AA309" s="218"/>
      <c r="AB309" s="218"/>
    </row>
    <row r="310" spans="1:28" ht="14.25" customHeight="1" x14ac:dyDescent="0.2">
      <c r="A310" s="218"/>
      <c r="B310" s="218"/>
      <c r="C310" s="218"/>
      <c r="D310" s="218"/>
      <c r="E310" s="218"/>
      <c r="F310" s="218"/>
      <c r="G310" s="218"/>
      <c r="H310" s="218"/>
      <c r="I310" s="218"/>
      <c r="J310" s="218"/>
      <c r="K310" s="218"/>
      <c r="L310" s="218"/>
      <c r="M310" s="218"/>
      <c r="N310" s="218"/>
      <c r="O310" s="218"/>
      <c r="P310" s="218"/>
      <c r="Q310" s="218"/>
      <c r="R310" s="218"/>
      <c r="S310" s="218"/>
      <c r="T310" s="218"/>
      <c r="U310" s="218"/>
      <c r="V310" s="218"/>
      <c r="W310" s="218"/>
      <c r="X310" s="218"/>
      <c r="Y310" s="218"/>
      <c r="Z310" s="218"/>
      <c r="AA310" s="218"/>
      <c r="AB310" s="218"/>
    </row>
    <row r="311" spans="1:28" ht="14.25" customHeight="1" x14ac:dyDescent="0.2">
      <c r="A311" s="218"/>
      <c r="B311" s="218"/>
      <c r="C311" s="218"/>
      <c r="D311" s="218"/>
      <c r="E311" s="218"/>
      <c r="F311" s="218"/>
      <c r="G311" s="218"/>
      <c r="H311" s="218"/>
      <c r="I311" s="218"/>
      <c r="J311" s="218"/>
      <c r="K311" s="218"/>
      <c r="L311" s="218"/>
      <c r="M311" s="218"/>
      <c r="N311" s="218"/>
      <c r="O311" s="218"/>
      <c r="P311" s="218"/>
      <c r="Q311" s="218"/>
      <c r="R311" s="218"/>
      <c r="S311" s="218"/>
      <c r="T311" s="218"/>
      <c r="U311" s="218"/>
      <c r="V311" s="218"/>
      <c r="W311" s="218"/>
      <c r="X311" s="218"/>
      <c r="Y311" s="218"/>
      <c r="Z311" s="218"/>
      <c r="AA311" s="218"/>
      <c r="AB311" s="218"/>
    </row>
    <row r="312" spans="1:28" ht="14.25" customHeight="1" x14ac:dyDescent="0.2">
      <c r="A312" s="218"/>
      <c r="B312" s="218"/>
      <c r="C312" s="218"/>
      <c r="D312" s="218"/>
      <c r="E312" s="218"/>
      <c r="F312" s="218"/>
      <c r="G312" s="218"/>
      <c r="H312" s="218"/>
      <c r="I312" s="218"/>
      <c r="J312" s="218"/>
      <c r="K312" s="218"/>
      <c r="L312" s="218"/>
      <c r="M312" s="218"/>
      <c r="N312" s="218"/>
      <c r="O312" s="218"/>
      <c r="P312" s="218"/>
      <c r="Q312" s="218"/>
      <c r="R312" s="218"/>
      <c r="S312" s="218"/>
      <c r="T312" s="218"/>
      <c r="U312" s="218"/>
      <c r="V312" s="218"/>
      <c r="W312" s="218"/>
      <c r="X312" s="218"/>
      <c r="Y312" s="218"/>
      <c r="Z312" s="218"/>
      <c r="AA312" s="218"/>
      <c r="AB312" s="218"/>
    </row>
    <row r="313" spans="1:28" ht="14.25" customHeight="1" x14ac:dyDescent="0.2">
      <c r="A313" s="218"/>
      <c r="B313" s="218"/>
      <c r="C313" s="218"/>
      <c r="D313" s="218"/>
      <c r="E313" s="218"/>
      <c r="F313" s="218"/>
      <c r="G313" s="218"/>
      <c r="H313" s="218"/>
      <c r="I313" s="218"/>
      <c r="J313" s="218"/>
      <c r="K313" s="218"/>
      <c r="L313" s="218"/>
      <c r="M313" s="218"/>
      <c r="N313" s="218"/>
      <c r="O313" s="218"/>
      <c r="P313" s="218"/>
      <c r="Q313" s="218"/>
      <c r="R313" s="218"/>
      <c r="S313" s="218"/>
      <c r="T313" s="218"/>
      <c r="U313" s="218"/>
      <c r="V313" s="218"/>
      <c r="W313" s="218"/>
      <c r="X313" s="218"/>
      <c r="Y313" s="218"/>
      <c r="Z313" s="218"/>
      <c r="AA313" s="218"/>
      <c r="AB313" s="218"/>
    </row>
    <row r="314" spans="1:28" ht="14.25" customHeight="1" x14ac:dyDescent="0.2">
      <c r="A314" s="218"/>
      <c r="B314" s="218"/>
      <c r="C314" s="218"/>
      <c r="D314" s="218"/>
      <c r="E314" s="218"/>
      <c r="F314" s="218"/>
      <c r="G314" s="218"/>
      <c r="H314" s="218"/>
      <c r="I314" s="218"/>
      <c r="J314" s="218"/>
      <c r="K314" s="218"/>
      <c r="L314" s="218"/>
      <c r="M314" s="218"/>
      <c r="N314" s="218"/>
      <c r="O314" s="218"/>
      <c r="P314" s="218"/>
      <c r="Q314" s="218"/>
      <c r="R314" s="218"/>
      <c r="S314" s="218"/>
      <c r="T314" s="218"/>
      <c r="U314" s="218"/>
      <c r="V314" s="218"/>
      <c r="W314" s="218"/>
      <c r="X314" s="218"/>
      <c r="Y314" s="218"/>
      <c r="Z314" s="218"/>
      <c r="AA314" s="218"/>
      <c r="AB314" s="218"/>
    </row>
    <row r="315" spans="1:28" ht="14.25" customHeight="1" x14ac:dyDescent="0.2">
      <c r="A315" s="218"/>
      <c r="B315" s="218"/>
      <c r="C315" s="218"/>
      <c r="D315" s="218"/>
      <c r="E315" s="218"/>
      <c r="F315" s="218"/>
      <c r="G315" s="218"/>
      <c r="H315" s="218"/>
      <c r="I315" s="218"/>
      <c r="J315" s="218"/>
      <c r="K315" s="218"/>
      <c r="L315" s="218"/>
      <c r="M315" s="218"/>
      <c r="N315" s="218"/>
      <c r="O315" s="218"/>
      <c r="P315" s="218"/>
      <c r="Q315" s="218"/>
      <c r="R315" s="218"/>
      <c r="S315" s="218"/>
      <c r="T315" s="218"/>
      <c r="U315" s="218"/>
      <c r="V315" s="218"/>
      <c r="W315" s="218"/>
      <c r="X315" s="218"/>
      <c r="Y315" s="218"/>
      <c r="Z315" s="218"/>
      <c r="AA315" s="218"/>
      <c r="AB315" s="218"/>
    </row>
    <row r="316" spans="1:28" ht="14.25" customHeight="1" x14ac:dyDescent="0.2">
      <c r="A316" s="218"/>
      <c r="B316" s="218"/>
      <c r="C316" s="218"/>
      <c r="D316" s="218"/>
      <c r="E316" s="218"/>
      <c r="F316" s="218"/>
      <c r="G316" s="218"/>
      <c r="H316" s="218"/>
      <c r="I316" s="218"/>
      <c r="J316" s="218"/>
      <c r="K316" s="218"/>
      <c r="L316" s="218"/>
      <c r="M316" s="218"/>
      <c r="N316" s="218"/>
      <c r="O316" s="218"/>
      <c r="P316" s="218"/>
      <c r="Q316" s="218"/>
      <c r="R316" s="218"/>
      <c r="S316" s="218"/>
      <c r="T316" s="218"/>
      <c r="U316" s="218"/>
      <c r="V316" s="218"/>
      <c r="W316" s="218"/>
      <c r="X316" s="218"/>
      <c r="Y316" s="218"/>
      <c r="Z316" s="218"/>
      <c r="AA316" s="218"/>
      <c r="AB316" s="218"/>
    </row>
    <row r="317" spans="1:28" ht="14.25" customHeight="1" x14ac:dyDescent="0.2">
      <c r="A317" s="218"/>
      <c r="B317" s="218"/>
      <c r="C317" s="218"/>
      <c r="D317" s="218"/>
      <c r="E317" s="218"/>
      <c r="F317" s="218"/>
      <c r="G317" s="218"/>
      <c r="H317" s="218"/>
      <c r="I317" s="218"/>
      <c r="J317" s="218"/>
      <c r="K317" s="218"/>
      <c r="L317" s="218"/>
      <c r="M317" s="218"/>
      <c r="N317" s="218"/>
      <c r="O317" s="218"/>
      <c r="P317" s="218"/>
      <c r="Q317" s="218"/>
      <c r="R317" s="218"/>
      <c r="S317" s="218"/>
      <c r="T317" s="218"/>
      <c r="U317" s="218"/>
      <c r="V317" s="218"/>
      <c r="W317" s="218"/>
      <c r="X317" s="218"/>
      <c r="Y317" s="218"/>
      <c r="Z317" s="218"/>
      <c r="AA317" s="218"/>
      <c r="AB317" s="218"/>
    </row>
    <row r="318" spans="1:28" ht="14.25" customHeight="1" x14ac:dyDescent="0.2">
      <c r="A318" s="218"/>
      <c r="B318" s="218"/>
      <c r="C318" s="218"/>
      <c r="D318" s="218"/>
      <c r="E318" s="218"/>
      <c r="F318" s="218"/>
      <c r="G318" s="218"/>
      <c r="H318" s="218"/>
      <c r="I318" s="218"/>
      <c r="J318" s="218"/>
      <c r="K318" s="218"/>
      <c r="L318" s="218"/>
      <c r="M318" s="218"/>
      <c r="N318" s="218"/>
      <c r="O318" s="218"/>
      <c r="P318" s="218"/>
      <c r="Q318" s="218"/>
      <c r="R318" s="218"/>
      <c r="S318" s="218"/>
      <c r="T318" s="218"/>
      <c r="U318" s="218"/>
      <c r="V318" s="218"/>
      <c r="W318" s="218"/>
      <c r="X318" s="218"/>
      <c r="Y318" s="218"/>
      <c r="Z318" s="218"/>
      <c r="AA318" s="218"/>
      <c r="AB318" s="218"/>
    </row>
    <row r="319" spans="1:28" ht="14.25" customHeight="1" x14ac:dyDescent="0.2">
      <c r="A319" s="218"/>
      <c r="B319" s="218"/>
      <c r="C319" s="218"/>
      <c r="D319" s="218"/>
      <c r="E319" s="218"/>
      <c r="F319" s="218"/>
      <c r="G319" s="218"/>
      <c r="H319" s="218"/>
      <c r="I319" s="218"/>
      <c r="J319" s="218"/>
      <c r="K319" s="218"/>
      <c r="L319" s="218"/>
      <c r="M319" s="218"/>
      <c r="N319" s="218"/>
      <c r="O319" s="218"/>
      <c r="P319" s="218"/>
      <c r="Q319" s="218"/>
      <c r="R319" s="218"/>
      <c r="S319" s="218"/>
      <c r="T319" s="218"/>
      <c r="U319" s="218"/>
      <c r="V319" s="218"/>
      <c r="W319" s="218"/>
      <c r="X319" s="218"/>
      <c r="Y319" s="218"/>
      <c r="Z319" s="218"/>
      <c r="AA319" s="218"/>
      <c r="AB319" s="218"/>
    </row>
    <row r="320" spans="1:28" ht="14.25" customHeight="1" x14ac:dyDescent="0.2">
      <c r="A320" s="218"/>
      <c r="B320" s="218"/>
      <c r="C320" s="218"/>
      <c r="D320" s="218"/>
      <c r="E320" s="218"/>
      <c r="F320" s="218"/>
      <c r="G320" s="218"/>
      <c r="H320" s="218"/>
      <c r="I320" s="218"/>
      <c r="J320" s="218"/>
      <c r="K320" s="218"/>
      <c r="L320" s="218"/>
      <c r="M320" s="218"/>
      <c r="N320" s="218"/>
      <c r="O320" s="218"/>
      <c r="P320" s="218"/>
      <c r="Q320" s="218"/>
      <c r="R320" s="218"/>
      <c r="S320" s="218"/>
      <c r="T320" s="218"/>
      <c r="U320" s="218"/>
      <c r="V320" s="218"/>
      <c r="W320" s="218"/>
      <c r="X320" s="218"/>
      <c r="Y320" s="218"/>
      <c r="Z320" s="218"/>
      <c r="AA320" s="218"/>
      <c r="AB320" s="218"/>
    </row>
    <row r="321" spans="1:28" ht="14.25" customHeight="1" x14ac:dyDescent="0.2">
      <c r="A321" s="218"/>
      <c r="B321" s="218"/>
      <c r="C321" s="218"/>
      <c r="D321" s="218"/>
      <c r="E321" s="218"/>
      <c r="F321" s="218"/>
      <c r="G321" s="218"/>
      <c r="H321" s="218"/>
      <c r="I321" s="218"/>
      <c r="J321" s="218"/>
      <c r="K321" s="218"/>
      <c r="L321" s="218"/>
      <c r="M321" s="218"/>
      <c r="N321" s="218"/>
      <c r="O321" s="218"/>
      <c r="P321" s="218"/>
      <c r="Q321" s="218"/>
      <c r="R321" s="218"/>
      <c r="S321" s="218"/>
      <c r="T321" s="218"/>
      <c r="U321" s="218"/>
      <c r="V321" s="218"/>
      <c r="W321" s="218"/>
      <c r="X321" s="218"/>
      <c r="Y321" s="218"/>
      <c r="Z321" s="218"/>
      <c r="AA321" s="218"/>
      <c r="AB321" s="218"/>
    </row>
    <row r="322" spans="1:28" ht="14.25" customHeight="1" x14ac:dyDescent="0.2">
      <c r="A322" s="218"/>
      <c r="B322" s="218"/>
      <c r="C322" s="218"/>
      <c r="D322" s="218"/>
      <c r="E322" s="218"/>
      <c r="F322" s="218"/>
      <c r="G322" s="218"/>
      <c r="H322" s="218"/>
      <c r="I322" s="218"/>
      <c r="J322" s="218"/>
      <c r="K322" s="218"/>
      <c r="L322" s="218"/>
      <c r="M322" s="218"/>
      <c r="N322" s="218"/>
      <c r="O322" s="218"/>
      <c r="P322" s="218"/>
      <c r="Q322" s="218"/>
      <c r="R322" s="218"/>
      <c r="S322" s="218"/>
      <c r="T322" s="218"/>
      <c r="U322" s="218"/>
      <c r="V322" s="218"/>
      <c r="W322" s="218"/>
      <c r="X322" s="218"/>
      <c r="Y322" s="218"/>
      <c r="Z322" s="218"/>
      <c r="AA322" s="218"/>
      <c r="AB322" s="218"/>
    </row>
    <row r="323" spans="1:28" ht="14.25" customHeight="1" x14ac:dyDescent="0.2">
      <c r="A323" s="218"/>
      <c r="B323" s="218"/>
      <c r="C323" s="218"/>
      <c r="D323" s="218"/>
      <c r="E323" s="218"/>
      <c r="F323" s="218"/>
      <c r="G323" s="218"/>
      <c r="H323" s="218"/>
      <c r="I323" s="218"/>
      <c r="J323" s="218"/>
      <c r="K323" s="218"/>
      <c r="L323" s="218"/>
      <c r="M323" s="218"/>
      <c r="N323" s="218"/>
      <c r="O323" s="218"/>
      <c r="P323" s="218"/>
      <c r="Q323" s="218"/>
      <c r="R323" s="218"/>
      <c r="S323" s="218"/>
      <c r="T323" s="218"/>
      <c r="U323" s="218"/>
      <c r="V323" s="218"/>
      <c r="W323" s="218"/>
      <c r="X323" s="218"/>
      <c r="Y323" s="218"/>
      <c r="Z323" s="218"/>
      <c r="AA323" s="218"/>
      <c r="AB323" s="218"/>
    </row>
    <row r="324" spans="1:28" ht="14.25" customHeight="1" x14ac:dyDescent="0.2">
      <c r="A324" s="218"/>
      <c r="B324" s="218"/>
      <c r="C324" s="218"/>
      <c r="D324" s="218"/>
      <c r="E324" s="218"/>
      <c r="F324" s="218"/>
      <c r="G324" s="218"/>
      <c r="H324" s="218"/>
      <c r="I324" s="218"/>
      <c r="J324" s="218"/>
      <c r="K324" s="218"/>
      <c r="L324" s="218"/>
      <c r="M324" s="218"/>
      <c r="N324" s="218"/>
      <c r="O324" s="218"/>
      <c r="P324" s="218"/>
      <c r="Q324" s="218"/>
      <c r="R324" s="218"/>
      <c r="S324" s="218"/>
      <c r="T324" s="218"/>
      <c r="U324" s="218"/>
      <c r="V324" s="218"/>
      <c r="W324" s="218"/>
      <c r="X324" s="218"/>
      <c r="Y324" s="218"/>
      <c r="Z324" s="218"/>
      <c r="AA324" s="218"/>
      <c r="AB324" s="218"/>
    </row>
    <row r="325" spans="1:28" ht="14.25" customHeight="1" x14ac:dyDescent="0.2">
      <c r="A325" s="218"/>
      <c r="B325" s="218"/>
      <c r="C325" s="218"/>
      <c r="D325" s="218"/>
      <c r="E325" s="218"/>
      <c r="F325" s="218"/>
      <c r="G325" s="218"/>
      <c r="H325" s="218"/>
      <c r="I325" s="218"/>
      <c r="J325" s="218"/>
      <c r="K325" s="218"/>
      <c r="L325" s="218"/>
      <c r="M325" s="218"/>
      <c r="N325" s="218"/>
      <c r="O325" s="218"/>
      <c r="P325" s="218"/>
      <c r="Q325" s="218"/>
      <c r="R325" s="218"/>
      <c r="S325" s="218"/>
      <c r="T325" s="218"/>
      <c r="U325" s="218"/>
      <c r="V325" s="218"/>
      <c r="W325" s="218"/>
      <c r="X325" s="218"/>
      <c r="Y325" s="218"/>
      <c r="Z325" s="218"/>
      <c r="AA325" s="218"/>
      <c r="AB325" s="218"/>
    </row>
    <row r="326" spans="1:28" ht="14.25" customHeight="1" x14ac:dyDescent="0.2">
      <c r="A326" s="218"/>
      <c r="B326" s="218"/>
      <c r="C326" s="218"/>
      <c r="D326" s="218"/>
      <c r="E326" s="218"/>
      <c r="F326" s="218"/>
      <c r="G326" s="218"/>
      <c r="H326" s="218"/>
      <c r="I326" s="218"/>
      <c r="J326" s="218"/>
      <c r="K326" s="218"/>
      <c r="L326" s="218"/>
      <c r="M326" s="218"/>
      <c r="N326" s="218"/>
      <c r="O326" s="218"/>
      <c r="P326" s="218"/>
      <c r="Q326" s="218"/>
      <c r="R326" s="218"/>
      <c r="S326" s="218"/>
      <c r="T326" s="218"/>
      <c r="U326" s="218"/>
      <c r="V326" s="218"/>
      <c r="W326" s="218"/>
      <c r="X326" s="218"/>
      <c r="Y326" s="218"/>
      <c r="Z326" s="218"/>
      <c r="AA326" s="218"/>
      <c r="AB326" s="218"/>
    </row>
    <row r="327" spans="1:28" ht="14.25" customHeight="1" x14ac:dyDescent="0.2">
      <c r="A327" s="218"/>
      <c r="B327" s="218"/>
      <c r="C327" s="218"/>
      <c r="D327" s="218"/>
      <c r="E327" s="218"/>
      <c r="F327" s="218"/>
      <c r="G327" s="218"/>
      <c r="H327" s="218"/>
      <c r="I327" s="218"/>
      <c r="J327" s="218"/>
      <c r="K327" s="218"/>
      <c r="L327" s="218"/>
      <c r="M327" s="218"/>
      <c r="N327" s="218"/>
      <c r="O327" s="218"/>
      <c r="P327" s="218"/>
      <c r="Q327" s="218"/>
      <c r="R327" s="218"/>
      <c r="S327" s="218"/>
      <c r="T327" s="218"/>
      <c r="U327" s="218"/>
      <c r="V327" s="218"/>
      <c r="W327" s="218"/>
      <c r="X327" s="218"/>
      <c r="Y327" s="218"/>
      <c r="Z327" s="218"/>
      <c r="AA327" s="218"/>
      <c r="AB327" s="218"/>
    </row>
    <row r="328" spans="1:28" ht="14.25" customHeight="1" x14ac:dyDescent="0.2">
      <c r="A328" s="218"/>
      <c r="B328" s="218"/>
      <c r="C328" s="218"/>
      <c r="D328" s="218"/>
      <c r="E328" s="218"/>
      <c r="F328" s="218"/>
      <c r="G328" s="218"/>
      <c r="H328" s="218"/>
      <c r="I328" s="218"/>
      <c r="J328" s="218"/>
      <c r="K328" s="218"/>
      <c r="L328" s="218"/>
      <c r="M328" s="218"/>
      <c r="N328" s="218"/>
      <c r="O328" s="218"/>
      <c r="P328" s="218"/>
      <c r="Q328" s="218"/>
      <c r="R328" s="218"/>
      <c r="S328" s="218"/>
      <c r="T328" s="218"/>
      <c r="U328" s="218"/>
      <c r="V328" s="218"/>
      <c r="W328" s="218"/>
      <c r="X328" s="218"/>
      <c r="Y328" s="218"/>
      <c r="Z328" s="218"/>
      <c r="AA328" s="218"/>
      <c r="AB328" s="218"/>
    </row>
    <row r="329" spans="1:28" ht="14.25" customHeight="1" x14ac:dyDescent="0.2">
      <c r="A329" s="218"/>
      <c r="B329" s="218"/>
      <c r="C329" s="218"/>
      <c r="D329" s="218"/>
      <c r="E329" s="218"/>
      <c r="F329" s="218"/>
      <c r="G329" s="218"/>
      <c r="H329" s="218"/>
      <c r="I329" s="218"/>
      <c r="J329" s="218"/>
      <c r="K329" s="218"/>
      <c r="L329" s="218"/>
      <c r="M329" s="218"/>
      <c r="N329" s="218"/>
      <c r="O329" s="218"/>
      <c r="P329" s="218"/>
      <c r="Q329" s="218"/>
      <c r="R329" s="218"/>
      <c r="S329" s="218"/>
      <c r="T329" s="218"/>
      <c r="U329" s="218"/>
      <c r="V329" s="218"/>
      <c r="W329" s="218"/>
      <c r="X329" s="218"/>
      <c r="Y329" s="218"/>
      <c r="Z329" s="218"/>
      <c r="AA329" s="218"/>
      <c r="AB329" s="218"/>
    </row>
    <row r="330" spans="1:28" ht="14.25" customHeight="1" x14ac:dyDescent="0.2">
      <c r="A330" s="218"/>
      <c r="B330" s="218"/>
      <c r="C330" s="218"/>
      <c r="D330" s="218"/>
      <c r="E330" s="218"/>
      <c r="F330" s="218"/>
      <c r="G330" s="218"/>
      <c r="H330" s="218"/>
      <c r="I330" s="218"/>
      <c r="J330" s="218"/>
      <c r="K330" s="218"/>
      <c r="L330" s="218"/>
      <c r="M330" s="218"/>
      <c r="N330" s="218"/>
      <c r="O330" s="218"/>
      <c r="P330" s="218"/>
      <c r="Q330" s="218"/>
      <c r="R330" s="218"/>
      <c r="S330" s="218"/>
      <c r="T330" s="218"/>
      <c r="U330" s="218"/>
      <c r="V330" s="218"/>
      <c r="W330" s="218"/>
      <c r="X330" s="218"/>
      <c r="Y330" s="218"/>
      <c r="Z330" s="218"/>
      <c r="AA330" s="218"/>
      <c r="AB330" s="218"/>
    </row>
    <row r="331" spans="1:28" ht="14.25" customHeight="1" x14ac:dyDescent="0.2">
      <c r="A331" s="218"/>
      <c r="B331" s="218"/>
      <c r="C331" s="218"/>
      <c r="D331" s="218"/>
      <c r="E331" s="218"/>
      <c r="F331" s="218"/>
      <c r="G331" s="218"/>
      <c r="H331" s="218"/>
      <c r="I331" s="218"/>
      <c r="J331" s="218"/>
      <c r="K331" s="218"/>
      <c r="L331" s="218"/>
      <c r="M331" s="218"/>
      <c r="N331" s="218"/>
      <c r="O331" s="218"/>
      <c r="P331" s="218"/>
      <c r="Q331" s="218"/>
      <c r="R331" s="218"/>
      <c r="S331" s="218"/>
      <c r="T331" s="218"/>
      <c r="U331" s="218"/>
      <c r="V331" s="218"/>
      <c r="W331" s="218"/>
      <c r="X331" s="218"/>
      <c r="Y331" s="218"/>
      <c r="Z331" s="218"/>
      <c r="AA331" s="218"/>
      <c r="AB331" s="218"/>
    </row>
    <row r="332" spans="1:28" ht="14.25" customHeight="1" x14ac:dyDescent="0.2">
      <c r="A332" s="218"/>
      <c r="B332" s="218"/>
      <c r="C332" s="218"/>
      <c r="D332" s="218"/>
      <c r="E332" s="218"/>
      <c r="F332" s="218"/>
      <c r="G332" s="218"/>
      <c r="H332" s="218"/>
      <c r="I332" s="218"/>
      <c r="J332" s="218"/>
      <c r="K332" s="218"/>
      <c r="L332" s="218"/>
      <c r="M332" s="218"/>
      <c r="N332" s="218"/>
      <c r="O332" s="218"/>
      <c r="P332" s="218"/>
      <c r="Q332" s="218"/>
      <c r="R332" s="218"/>
      <c r="S332" s="218"/>
      <c r="T332" s="218"/>
      <c r="U332" s="218"/>
      <c r="V332" s="218"/>
      <c r="W332" s="218"/>
      <c r="X332" s="218"/>
      <c r="Y332" s="218"/>
      <c r="Z332" s="218"/>
      <c r="AA332" s="218"/>
      <c r="AB332" s="218"/>
    </row>
    <row r="333" spans="1:28" ht="14.25" customHeight="1" x14ac:dyDescent="0.2">
      <c r="A333" s="218"/>
      <c r="B333" s="218"/>
      <c r="C333" s="218"/>
      <c r="D333" s="218"/>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c r="AA333" s="218"/>
      <c r="AB333" s="218"/>
    </row>
    <row r="334" spans="1:28" ht="14.25" customHeight="1" x14ac:dyDescent="0.2">
      <c r="A334" s="218"/>
      <c r="B334" s="218"/>
      <c r="C334" s="218"/>
      <c r="D334" s="218"/>
      <c r="E334" s="218"/>
      <c r="F334" s="218"/>
      <c r="G334" s="218"/>
      <c r="H334" s="218"/>
      <c r="I334" s="218"/>
      <c r="J334" s="218"/>
      <c r="K334" s="218"/>
      <c r="L334" s="218"/>
      <c r="M334" s="218"/>
      <c r="N334" s="218"/>
      <c r="O334" s="218"/>
      <c r="P334" s="218"/>
      <c r="Q334" s="218"/>
      <c r="R334" s="218"/>
      <c r="S334" s="218"/>
      <c r="T334" s="218"/>
      <c r="U334" s="218"/>
      <c r="V334" s="218"/>
      <c r="W334" s="218"/>
      <c r="X334" s="218"/>
      <c r="Y334" s="218"/>
      <c r="Z334" s="218"/>
      <c r="AA334" s="218"/>
      <c r="AB334" s="218"/>
    </row>
    <row r="335" spans="1:28" ht="14.25" customHeight="1" x14ac:dyDescent="0.2">
      <c r="A335" s="218"/>
      <c r="B335" s="218"/>
      <c r="C335" s="218"/>
      <c r="D335" s="218"/>
      <c r="E335" s="218"/>
      <c r="F335" s="218"/>
      <c r="G335" s="218"/>
      <c r="H335" s="218"/>
      <c r="I335" s="218"/>
      <c r="J335" s="218"/>
      <c r="K335" s="218"/>
      <c r="L335" s="218"/>
      <c r="M335" s="218"/>
      <c r="N335" s="218"/>
      <c r="O335" s="218"/>
      <c r="P335" s="218"/>
      <c r="Q335" s="218"/>
      <c r="R335" s="218"/>
      <c r="S335" s="218"/>
      <c r="T335" s="218"/>
      <c r="U335" s="218"/>
      <c r="V335" s="218"/>
      <c r="W335" s="218"/>
      <c r="X335" s="218"/>
      <c r="Y335" s="218"/>
      <c r="Z335" s="218"/>
      <c r="AA335" s="218"/>
      <c r="AB335" s="218"/>
    </row>
    <row r="336" spans="1:28" ht="14.25" customHeight="1" x14ac:dyDescent="0.2">
      <c r="A336" s="218"/>
      <c r="B336" s="218"/>
      <c r="C336" s="218"/>
      <c r="D336" s="218"/>
      <c r="E336" s="218"/>
      <c r="F336" s="218"/>
      <c r="G336" s="218"/>
      <c r="H336" s="218"/>
      <c r="I336" s="218"/>
      <c r="J336" s="218"/>
      <c r="K336" s="218"/>
      <c r="L336" s="218"/>
      <c r="M336" s="218"/>
      <c r="N336" s="218"/>
      <c r="O336" s="218"/>
      <c r="P336" s="218"/>
      <c r="Q336" s="218"/>
      <c r="R336" s="218"/>
      <c r="S336" s="218"/>
      <c r="T336" s="218"/>
      <c r="U336" s="218"/>
      <c r="V336" s="218"/>
      <c r="W336" s="218"/>
      <c r="X336" s="218"/>
      <c r="Y336" s="218"/>
      <c r="Z336" s="218"/>
      <c r="AA336" s="218"/>
      <c r="AB336" s="218"/>
    </row>
    <row r="337" spans="1:28" ht="14.25" customHeight="1" x14ac:dyDescent="0.2">
      <c r="A337" s="218"/>
      <c r="B337" s="218"/>
      <c r="C337" s="218"/>
      <c r="D337" s="218"/>
      <c r="E337" s="218"/>
      <c r="F337" s="218"/>
      <c r="G337" s="218"/>
      <c r="H337" s="218"/>
      <c r="I337" s="218"/>
      <c r="J337" s="218"/>
      <c r="K337" s="218"/>
      <c r="L337" s="218"/>
      <c r="M337" s="218"/>
      <c r="N337" s="218"/>
      <c r="O337" s="218"/>
      <c r="P337" s="218"/>
      <c r="Q337" s="218"/>
      <c r="R337" s="218"/>
      <c r="S337" s="218"/>
      <c r="T337" s="218"/>
      <c r="U337" s="218"/>
      <c r="V337" s="218"/>
      <c r="W337" s="218"/>
      <c r="X337" s="218"/>
      <c r="Y337" s="218"/>
      <c r="Z337" s="218"/>
      <c r="AA337" s="218"/>
      <c r="AB337" s="218"/>
    </row>
    <row r="338" spans="1:28" ht="14.25" customHeight="1" x14ac:dyDescent="0.2">
      <c r="A338" s="218"/>
      <c r="B338" s="218"/>
      <c r="C338" s="218"/>
      <c r="D338" s="218"/>
      <c r="E338" s="218"/>
      <c r="F338" s="218"/>
      <c r="G338" s="218"/>
      <c r="H338" s="218"/>
      <c r="I338" s="218"/>
      <c r="J338" s="218"/>
      <c r="K338" s="218"/>
      <c r="L338" s="218"/>
      <c r="M338" s="218"/>
      <c r="N338" s="218"/>
      <c r="O338" s="218"/>
      <c r="P338" s="218"/>
      <c r="Q338" s="218"/>
      <c r="R338" s="218"/>
      <c r="S338" s="218"/>
      <c r="T338" s="218"/>
      <c r="U338" s="218"/>
      <c r="V338" s="218"/>
      <c r="W338" s="218"/>
      <c r="X338" s="218"/>
      <c r="Y338" s="218"/>
      <c r="Z338" s="218"/>
      <c r="AA338" s="218"/>
      <c r="AB338" s="218"/>
    </row>
    <row r="339" spans="1:28" ht="14.25" customHeight="1" x14ac:dyDescent="0.2">
      <c r="A339" s="218"/>
      <c r="B339" s="218"/>
      <c r="C339" s="218"/>
      <c r="D339" s="218"/>
      <c r="E339" s="218"/>
      <c r="F339" s="218"/>
      <c r="G339" s="218"/>
      <c r="H339" s="218"/>
      <c r="I339" s="218"/>
      <c r="J339" s="218"/>
      <c r="K339" s="218"/>
      <c r="L339" s="218"/>
      <c r="M339" s="218"/>
      <c r="N339" s="218"/>
      <c r="O339" s="218"/>
      <c r="P339" s="218"/>
      <c r="Q339" s="218"/>
      <c r="R339" s="218"/>
      <c r="S339" s="218"/>
      <c r="T339" s="218"/>
      <c r="U339" s="218"/>
      <c r="V339" s="218"/>
      <c r="W339" s="218"/>
      <c r="X339" s="218"/>
      <c r="Y339" s="218"/>
      <c r="Z339" s="218"/>
      <c r="AA339" s="218"/>
      <c r="AB339" s="218"/>
    </row>
    <row r="340" spans="1:28" ht="14.25" customHeight="1" x14ac:dyDescent="0.2">
      <c r="A340" s="218"/>
      <c r="B340" s="218"/>
      <c r="C340" s="218"/>
      <c r="D340" s="218"/>
      <c r="E340" s="218"/>
      <c r="F340" s="218"/>
      <c r="G340" s="218"/>
      <c r="H340" s="218"/>
      <c r="I340" s="218"/>
      <c r="J340" s="218"/>
      <c r="K340" s="218"/>
      <c r="L340" s="218"/>
      <c r="M340" s="218"/>
      <c r="N340" s="218"/>
      <c r="O340" s="218"/>
      <c r="P340" s="218"/>
      <c r="Q340" s="218"/>
      <c r="R340" s="218"/>
      <c r="S340" s="218"/>
      <c r="T340" s="218"/>
      <c r="U340" s="218"/>
      <c r="V340" s="218"/>
      <c r="W340" s="218"/>
      <c r="X340" s="218"/>
      <c r="Y340" s="218"/>
      <c r="Z340" s="218"/>
      <c r="AA340" s="218"/>
      <c r="AB340" s="218"/>
    </row>
    <row r="341" spans="1:28" ht="14.25" customHeight="1" x14ac:dyDescent="0.2">
      <c r="A341" s="218"/>
      <c r="B341" s="218"/>
      <c r="C341" s="218"/>
      <c r="D341" s="218"/>
      <c r="E341" s="218"/>
      <c r="F341" s="218"/>
      <c r="G341" s="218"/>
      <c r="H341" s="218"/>
      <c r="I341" s="218"/>
      <c r="J341" s="218"/>
      <c r="K341" s="218"/>
      <c r="L341" s="218"/>
      <c r="M341" s="218"/>
      <c r="N341" s="218"/>
      <c r="O341" s="218"/>
      <c r="P341" s="218"/>
      <c r="Q341" s="218"/>
      <c r="R341" s="218"/>
      <c r="S341" s="218"/>
      <c r="T341" s="218"/>
      <c r="U341" s="218"/>
      <c r="V341" s="218"/>
      <c r="W341" s="218"/>
      <c r="X341" s="218"/>
      <c r="Y341" s="218"/>
      <c r="Z341" s="218"/>
      <c r="AA341" s="218"/>
      <c r="AB341" s="218"/>
    </row>
    <row r="342" spans="1:28" ht="14.25" customHeight="1" x14ac:dyDescent="0.2">
      <c r="A342" s="218"/>
      <c r="B342" s="218"/>
      <c r="C342" s="218"/>
      <c r="D342" s="218"/>
      <c r="E342" s="218"/>
      <c r="F342" s="218"/>
      <c r="G342" s="218"/>
      <c r="H342" s="218"/>
      <c r="I342" s="218"/>
      <c r="J342" s="218"/>
      <c r="K342" s="218"/>
      <c r="L342" s="218"/>
      <c r="M342" s="218"/>
      <c r="N342" s="218"/>
      <c r="O342" s="218"/>
      <c r="P342" s="218"/>
      <c r="Q342" s="218"/>
      <c r="R342" s="218"/>
      <c r="S342" s="218"/>
      <c r="T342" s="218"/>
      <c r="U342" s="218"/>
      <c r="V342" s="218"/>
      <c r="W342" s="218"/>
      <c r="X342" s="218"/>
      <c r="Y342" s="218"/>
      <c r="Z342" s="218"/>
      <c r="AA342" s="218"/>
      <c r="AB342" s="218"/>
    </row>
    <row r="343" spans="1:28" ht="14.25" customHeight="1" x14ac:dyDescent="0.2">
      <c r="A343" s="218"/>
      <c r="B343" s="218"/>
      <c r="C343" s="218"/>
      <c r="D343" s="218"/>
      <c r="E343" s="218"/>
      <c r="F343" s="218"/>
      <c r="G343" s="218"/>
      <c r="H343" s="218"/>
      <c r="I343" s="218"/>
      <c r="J343" s="218"/>
      <c r="K343" s="218"/>
      <c r="L343" s="218"/>
      <c r="M343" s="218"/>
      <c r="N343" s="218"/>
      <c r="O343" s="218"/>
      <c r="P343" s="218"/>
      <c r="Q343" s="218"/>
      <c r="R343" s="218"/>
      <c r="S343" s="218"/>
      <c r="T343" s="218"/>
      <c r="U343" s="218"/>
      <c r="V343" s="218"/>
      <c r="W343" s="218"/>
      <c r="X343" s="218"/>
      <c r="Y343" s="218"/>
      <c r="Z343" s="218"/>
      <c r="AA343" s="218"/>
      <c r="AB343" s="218"/>
    </row>
    <row r="344" spans="1:28" ht="14.25" customHeight="1" x14ac:dyDescent="0.2">
      <c r="A344" s="218"/>
      <c r="B344" s="218"/>
      <c r="C344" s="218"/>
      <c r="D344" s="218"/>
      <c r="E344" s="218"/>
      <c r="F344" s="218"/>
      <c r="G344" s="218"/>
      <c r="H344" s="218"/>
      <c r="I344" s="218"/>
      <c r="J344" s="218"/>
      <c r="K344" s="218"/>
      <c r="L344" s="218"/>
      <c r="M344" s="218"/>
      <c r="N344" s="218"/>
      <c r="O344" s="218"/>
      <c r="P344" s="218"/>
      <c r="Q344" s="218"/>
      <c r="R344" s="218"/>
      <c r="S344" s="218"/>
      <c r="T344" s="218"/>
      <c r="U344" s="218"/>
      <c r="V344" s="218"/>
      <c r="W344" s="218"/>
      <c r="X344" s="218"/>
      <c r="Y344" s="218"/>
      <c r="Z344" s="218"/>
      <c r="AA344" s="218"/>
      <c r="AB344" s="218"/>
    </row>
    <row r="345" spans="1:28" ht="14.25" customHeight="1" x14ac:dyDescent="0.2">
      <c r="A345" s="218"/>
      <c r="B345" s="218"/>
      <c r="C345" s="218"/>
      <c r="D345" s="218"/>
      <c r="E345" s="218"/>
      <c r="F345" s="218"/>
      <c r="G345" s="218"/>
      <c r="H345" s="218"/>
      <c r="I345" s="218"/>
      <c r="J345" s="218"/>
      <c r="K345" s="218"/>
      <c r="L345" s="218"/>
      <c r="M345" s="218"/>
      <c r="N345" s="218"/>
      <c r="O345" s="218"/>
      <c r="P345" s="218"/>
      <c r="Q345" s="218"/>
      <c r="R345" s="218"/>
      <c r="S345" s="218"/>
      <c r="T345" s="218"/>
      <c r="U345" s="218"/>
      <c r="V345" s="218"/>
      <c r="W345" s="218"/>
      <c r="X345" s="218"/>
      <c r="Y345" s="218"/>
      <c r="Z345" s="218"/>
      <c r="AA345" s="218"/>
      <c r="AB345" s="218"/>
    </row>
    <row r="346" spans="1:28" ht="14.25" customHeight="1" x14ac:dyDescent="0.2">
      <c r="A346" s="218"/>
      <c r="B346" s="218"/>
      <c r="C346" s="218"/>
      <c r="D346" s="218"/>
      <c r="E346" s="218"/>
      <c r="F346" s="218"/>
      <c r="G346" s="218"/>
      <c r="H346" s="218"/>
      <c r="I346" s="218"/>
      <c r="J346" s="218"/>
      <c r="K346" s="218"/>
      <c r="L346" s="218"/>
      <c r="M346" s="218"/>
      <c r="N346" s="218"/>
      <c r="O346" s="218"/>
      <c r="P346" s="218"/>
      <c r="Q346" s="218"/>
      <c r="R346" s="218"/>
      <c r="S346" s="218"/>
      <c r="T346" s="218"/>
      <c r="U346" s="218"/>
      <c r="V346" s="218"/>
      <c r="W346" s="218"/>
      <c r="X346" s="218"/>
      <c r="Y346" s="218"/>
      <c r="Z346" s="218"/>
      <c r="AA346" s="218"/>
      <c r="AB346" s="218"/>
    </row>
    <row r="347" spans="1:28" ht="14.25" customHeight="1" x14ac:dyDescent="0.2">
      <c r="A347" s="218"/>
      <c r="B347" s="218"/>
      <c r="C347" s="218"/>
      <c r="D347" s="218"/>
      <c r="E347" s="218"/>
      <c r="F347" s="218"/>
      <c r="G347" s="218"/>
      <c r="H347" s="218"/>
      <c r="I347" s="218"/>
      <c r="J347" s="218"/>
      <c r="K347" s="218"/>
      <c r="L347" s="218"/>
      <c r="M347" s="218"/>
      <c r="N347" s="218"/>
      <c r="O347" s="218"/>
      <c r="P347" s="218"/>
      <c r="Q347" s="218"/>
      <c r="R347" s="218"/>
      <c r="S347" s="218"/>
      <c r="T347" s="218"/>
      <c r="U347" s="218"/>
      <c r="V347" s="218"/>
      <c r="W347" s="218"/>
      <c r="X347" s="218"/>
      <c r="Y347" s="218"/>
      <c r="Z347" s="218"/>
      <c r="AA347" s="218"/>
      <c r="AB347" s="218"/>
    </row>
    <row r="348" spans="1:28" ht="14.25" customHeight="1" x14ac:dyDescent="0.2">
      <c r="A348" s="218"/>
      <c r="B348" s="218"/>
      <c r="C348" s="218"/>
      <c r="D348" s="218"/>
      <c r="E348" s="218"/>
      <c r="F348" s="218"/>
      <c r="G348" s="218"/>
      <c r="H348" s="218"/>
      <c r="I348" s="218"/>
      <c r="J348" s="218"/>
      <c r="K348" s="218"/>
      <c r="L348" s="218"/>
      <c r="M348" s="218"/>
      <c r="N348" s="218"/>
      <c r="O348" s="218"/>
      <c r="P348" s="218"/>
      <c r="Q348" s="218"/>
      <c r="R348" s="218"/>
      <c r="S348" s="218"/>
      <c r="T348" s="218"/>
      <c r="U348" s="218"/>
      <c r="V348" s="218"/>
      <c r="W348" s="218"/>
      <c r="X348" s="218"/>
      <c r="Y348" s="218"/>
      <c r="Z348" s="218"/>
      <c r="AA348" s="218"/>
      <c r="AB348" s="218"/>
    </row>
    <row r="349" spans="1:28" ht="14.25" customHeight="1" x14ac:dyDescent="0.2">
      <c r="A349" s="218"/>
      <c r="B349" s="218"/>
      <c r="C349" s="218"/>
      <c r="D349" s="218"/>
      <c r="E349" s="218"/>
      <c r="F349" s="218"/>
      <c r="G349" s="218"/>
      <c r="H349" s="218"/>
      <c r="I349" s="218"/>
      <c r="J349" s="218"/>
      <c r="K349" s="218"/>
      <c r="L349" s="218"/>
      <c r="M349" s="218"/>
      <c r="N349" s="218"/>
      <c r="O349" s="218"/>
      <c r="P349" s="218"/>
      <c r="Q349" s="218"/>
      <c r="R349" s="218"/>
      <c r="S349" s="218"/>
      <c r="T349" s="218"/>
      <c r="U349" s="218"/>
      <c r="V349" s="218"/>
      <c r="W349" s="218"/>
      <c r="X349" s="218"/>
      <c r="Y349" s="218"/>
      <c r="Z349" s="218"/>
      <c r="AA349" s="218"/>
      <c r="AB349" s="218"/>
    </row>
    <row r="350" spans="1:28" ht="14.25" customHeight="1" x14ac:dyDescent="0.2">
      <c r="A350" s="218"/>
      <c r="B350" s="218"/>
      <c r="C350" s="218"/>
      <c r="D350" s="218"/>
      <c r="E350" s="218"/>
      <c r="F350" s="218"/>
      <c r="G350" s="218"/>
      <c r="H350" s="218"/>
      <c r="I350" s="218"/>
      <c r="J350" s="218"/>
      <c r="K350" s="218"/>
      <c r="L350" s="218"/>
      <c r="M350" s="218"/>
      <c r="N350" s="218"/>
      <c r="O350" s="218"/>
      <c r="P350" s="218"/>
      <c r="Q350" s="218"/>
      <c r="R350" s="218"/>
      <c r="S350" s="218"/>
      <c r="T350" s="218"/>
      <c r="U350" s="218"/>
      <c r="V350" s="218"/>
      <c r="W350" s="218"/>
      <c r="X350" s="218"/>
      <c r="Y350" s="218"/>
      <c r="Z350" s="218"/>
      <c r="AA350" s="218"/>
      <c r="AB350" s="218"/>
    </row>
    <row r="351" spans="1:28" ht="14.25" customHeight="1" x14ac:dyDescent="0.2">
      <c r="A351" s="218"/>
      <c r="B351" s="218"/>
      <c r="C351" s="218"/>
      <c r="D351" s="218"/>
      <c r="E351" s="218"/>
      <c r="F351" s="218"/>
      <c r="G351" s="218"/>
      <c r="H351" s="218"/>
      <c r="I351" s="218"/>
      <c r="J351" s="218"/>
      <c r="K351" s="218"/>
      <c r="L351" s="218"/>
      <c r="M351" s="218"/>
      <c r="N351" s="218"/>
      <c r="O351" s="218"/>
      <c r="P351" s="218"/>
      <c r="Q351" s="218"/>
      <c r="R351" s="218"/>
      <c r="S351" s="218"/>
      <c r="T351" s="218"/>
      <c r="U351" s="218"/>
      <c r="V351" s="218"/>
      <c r="W351" s="218"/>
      <c r="X351" s="218"/>
      <c r="Y351" s="218"/>
      <c r="Z351" s="218"/>
      <c r="AA351" s="218"/>
      <c r="AB351" s="218"/>
    </row>
    <row r="352" spans="1:28" ht="14.25" customHeight="1" x14ac:dyDescent="0.2">
      <c r="A352" s="218"/>
      <c r="B352" s="218"/>
      <c r="C352" s="218"/>
      <c r="D352" s="218"/>
      <c r="E352" s="218"/>
      <c r="F352" s="218"/>
      <c r="G352" s="218"/>
      <c r="H352" s="218"/>
      <c r="I352" s="218"/>
      <c r="J352" s="218"/>
      <c r="K352" s="218"/>
      <c r="L352" s="218"/>
      <c r="M352" s="218"/>
      <c r="N352" s="218"/>
      <c r="O352" s="218"/>
      <c r="P352" s="218"/>
      <c r="Q352" s="218"/>
      <c r="R352" s="218"/>
      <c r="S352" s="218"/>
      <c r="T352" s="218"/>
      <c r="U352" s="218"/>
      <c r="V352" s="218"/>
      <c r="W352" s="218"/>
      <c r="X352" s="218"/>
      <c r="Y352" s="218"/>
      <c r="Z352" s="218"/>
      <c r="AA352" s="218"/>
      <c r="AB352" s="218"/>
    </row>
    <row r="353" spans="1:28" ht="14.25" customHeight="1" x14ac:dyDescent="0.2">
      <c r="A353" s="218"/>
      <c r="B353" s="218"/>
      <c r="C353" s="218"/>
      <c r="D353" s="218"/>
      <c r="E353" s="218"/>
      <c r="F353" s="218"/>
      <c r="G353" s="218"/>
      <c r="H353" s="218"/>
      <c r="I353" s="218"/>
      <c r="J353" s="218"/>
      <c r="K353" s="218"/>
      <c r="L353" s="218"/>
      <c r="M353" s="218"/>
      <c r="N353" s="218"/>
      <c r="O353" s="218"/>
      <c r="P353" s="218"/>
      <c r="Q353" s="218"/>
      <c r="R353" s="218"/>
      <c r="S353" s="218"/>
      <c r="T353" s="218"/>
      <c r="U353" s="218"/>
      <c r="V353" s="218"/>
      <c r="W353" s="218"/>
      <c r="X353" s="218"/>
      <c r="Y353" s="218"/>
      <c r="Z353" s="218"/>
      <c r="AA353" s="218"/>
      <c r="AB353" s="218"/>
    </row>
    <row r="354" spans="1:28" ht="14.25" customHeight="1" x14ac:dyDescent="0.2">
      <c r="A354" s="218"/>
      <c r="B354" s="218"/>
      <c r="C354" s="218"/>
      <c r="D354" s="218"/>
      <c r="E354" s="218"/>
      <c r="F354" s="218"/>
      <c r="G354" s="218"/>
      <c r="H354" s="218"/>
      <c r="I354" s="218"/>
      <c r="J354" s="218"/>
      <c r="K354" s="218"/>
      <c r="L354" s="218"/>
      <c r="M354" s="218"/>
      <c r="N354" s="218"/>
      <c r="O354" s="218"/>
      <c r="P354" s="218"/>
      <c r="Q354" s="218"/>
      <c r="R354" s="218"/>
      <c r="S354" s="218"/>
      <c r="T354" s="218"/>
      <c r="U354" s="218"/>
      <c r="V354" s="218"/>
      <c r="W354" s="218"/>
      <c r="X354" s="218"/>
      <c r="Y354" s="218"/>
      <c r="Z354" s="218"/>
      <c r="AA354" s="218"/>
      <c r="AB354" s="218"/>
    </row>
    <row r="355" spans="1:28" ht="14.25" customHeight="1" x14ac:dyDescent="0.2">
      <c r="A355" s="218"/>
      <c r="B355" s="218"/>
      <c r="C355" s="218"/>
      <c r="D355" s="218"/>
      <c r="E355" s="218"/>
      <c r="F355" s="218"/>
      <c r="G355" s="218"/>
      <c r="H355" s="218"/>
      <c r="I355" s="218"/>
      <c r="J355" s="218"/>
      <c r="K355" s="218"/>
      <c r="L355" s="218"/>
      <c r="M355" s="218"/>
      <c r="N355" s="218"/>
      <c r="O355" s="218"/>
      <c r="P355" s="218"/>
      <c r="Q355" s="218"/>
      <c r="R355" s="218"/>
      <c r="S355" s="218"/>
      <c r="T355" s="218"/>
      <c r="U355" s="218"/>
      <c r="V355" s="218"/>
      <c r="W355" s="218"/>
      <c r="X355" s="218"/>
      <c r="Y355" s="218"/>
      <c r="Z355" s="218"/>
      <c r="AA355" s="218"/>
      <c r="AB355" s="218"/>
    </row>
    <row r="356" spans="1:28" ht="14.25" customHeight="1" x14ac:dyDescent="0.2">
      <c r="A356" s="218"/>
      <c r="B356" s="218"/>
      <c r="C356" s="218"/>
      <c r="D356" s="218"/>
      <c r="E356" s="218"/>
      <c r="F356" s="218"/>
      <c r="G356" s="218"/>
      <c r="H356" s="218"/>
      <c r="I356" s="218"/>
      <c r="J356" s="218"/>
      <c r="K356" s="218"/>
      <c r="L356" s="218"/>
      <c r="M356" s="218"/>
      <c r="N356" s="218"/>
      <c r="O356" s="218"/>
      <c r="P356" s="218"/>
      <c r="Q356" s="218"/>
      <c r="R356" s="218"/>
      <c r="S356" s="218"/>
      <c r="T356" s="218"/>
      <c r="U356" s="218"/>
      <c r="V356" s="218"/>
      <c r="W356" s="218"/>
      <c r="X356" s="218"/>
      <c r="Y356" s="218"/>
      <c r="Z356" s="218"/>
      <c r="AA356" s="218"/>
      <c r="AB356" s="218"/>
    </row>
    <row r="357" spans="1:28" ht="14.25" customHeight="1" x14ac:dyDescent="0.2">
      <c r="A357" s="218"/>
      <c r="B357" s="218"/>
      <c r="C357" s="218"/>
      <c r="D357" s="218"/>
      <c r="E357" s="218"/>
      <c r="F357" s="218"/>
      <c r="G357" s="218"/>
      <c r="H357" s="218"/>
      <c r="I357" s="218"/>
      <c r="J357" s="218"/>
      <c r="K357" s="218"/>
      <c r="L357" s="218"/>
      <c r="M357" s="218"/>
      <c r="N357" s="218"/>
      <c r="O357" s="218"/>
      <c r="P357" s="218"/>
      <c r="Q357" s="218"/>
      <c r="R357" s="218"/>
      <c r="S357" s="218"/>
      <c r="T357" s="218"/>
      <c r="U357" s="218"/>
      <c r="V357" s="218"/>
      <c r="W357" s="218"/>
      <c r="X357" s="218"/>
      <c r="Y357" s="218"/>
      <c r="Z357" s="218"/>
      <c r="AA357" s="218"/>
      <c r="AB357" s="218"/>
    </row>
    <row r="358" spans="1:28" ht="14.25" customHeight="1" x14ac:dyDescent="0.2">
      <c r="A358" s="218"/>
      <c r="B358" s="218"/>
      <c r="C358" s="218"/>
      <c r="D358" s="218"/>
      <c r="E358" s="218"/>
      <c r="F358" s="218"/>
      <c r="G358" s="218"/>
      <c r="H358" s="218"/>
      <c r="I358" s="218"/>
      <c r="J358" s="218"/>
      <c r="K358" s="218"/>
      <c r="L358" s="218"/>
      <c r="M358" s="218"/>
      <c r="N358" s="218"/>
      <c r="O358" s="218"/>
      <c r="P358" s="218"/>
      <c r="Q358" s="218"/>
      <c r="R358" s="218"/>
      <c r="S358" s="218"/>
      <c r="T358" s="218"/>
      <c r="U358" s="218"/>
      <c r="V358" s="218"/>
      <c r="W358" s="218"/>
      <c r="X358" s="218"/>
      <c r="Y358" s="218"/>
      <c r="Z358" s="218"/>
      <c r="AA358" s="218"/>
      <c r="AB358" s="218"/>
    </row>
    <row r="359" spans="1:28" ht="14.25" customHeight="1" x14ac:dyDescent="0.2">
      <c r="A359" s="218"/>
      <c r="B359" s="218"/>
      <c r="C359" s="218"/>
      <c r="D359" s="218"/>
      <c r="E359" s="218"/>
      <c r="F359" s="218"/>
      <c r="G359" s="218"/>
      <c r="H359" s="218"/>
      <c r="I359" s="218"/>
      <c r="J359" s="218"/>
      <c r="K359" s="218"/>
      <c r="L359" s="218"/>
      <c r="M359" s="218"/>
      <c r="N359" s="218"/>
      <c r="O359" s="218"/>
      <c r="P359" s="218"/>
      <c r="Q359" s="218"/>
      <c r="R359" s="218"/>
      <c r="S359" s="218"/>
      <c r="T359" s="218"/>
      <c r="U359" s="218"/>
      <c r="V359" s="218"/>
      <c r="W359" s="218"/>
      <c r="X359" s="218"/>
      <c r="Y359" s="218"/>
      <c r="Z359" s="218"/>
      <c r="AA359" s="218"/>
      <c r="AB359" s="218"/>
    </row>
    <row r="360" spans="1:28" ht="14.25" customHeight="1" x14ac:dyDescent="0.2">
      <c r="A360" s="218"/>
      <c r="B360" s="218"/>
      <c r="C360" s="218"/>
      <c r="D360" s="218"/>
      <c r="E360" s="218"/>
      <c r="F360" s="218"/>
      <c r="G360" s="218"/>
      <c r="H360" s="218"/>
      <c r="I360" s="218"/>
      <c r="J360" s="218"/>
      <c r="K360" s="218"/>
      <c r="L360" s="218"/>
      <c r="M360" s="218"/>
      <c r="N360" s="218"/>
      <c r="O360" s="218"/>
      <c r="P360" s="218"/>
      <c r="Q360" s="218"/>
      <c r="R360" s="218"/>
      <c r="S360" s="218"/>
      <c r="T360" s="218"/>
      <c r="U360" s="218"/>
      <c r="V360" s="218"/>
      <c r="W360" s="218"/>
      <c r="X360" s="218"/>
      <c r="Y360" s="218"/>
      <c r="Z360" s="218"/>
      <c r="AA360" s="218"/>
      <c r="AB360" s="218"/>
    </row>
    <row r="361" spans="1:28" ht="14.25" customHeight="1" x14ac:dyDescent="0.2">
      <c r="A361" s="218"/>
      <c r="B361" s="218"/>
      <c r="C361" s="218"/>
      <c r="D361" s="218"/>
      <c r="E361" s="218"/>
      <c r="F361" s="218"/>
      <c r="G361" s="218"/>
      <c r="H361" s="218"/>
      <c r="I361" s="218"/>
      <c r="J361" s="218"/>
      <c r="K361" s="218"/>
      <c r="L361" s="218"/>
      <c r="M361" s="218"/>
      <c r="N361" s="218"/>
      <c r="O361" s="218"/>
      <c r="P361" s="218"/>
      <c r="Q361" s="218"/>
      <c r="R361" s="218"/>
      <c r="S361" s="218"/>
      <c r="T361" s="218"/>
      <c r="U361" s="218"/>
      <c r="V361" s="218"/>
      <c r="W361" s="218"/>
      <c r="X361" s="218"/>
      <c r="Y361" s="218"/>
      <c r="Z361" s="218"/>
      <c r="AA361" s="218"/>
      <c r="AB361" s="218"/>
    </row>
    <row r="362" spans="1:28" ht="14.25" customHeight="1" x14ac:dyDescent="0.2">
      <c r="A362" s="218"/>
      <c r="B362" s="218"/>
      <c r="C362" s="218"/>
      <c r="D362" s="218"/>
      <c r="E362" s="218"/>
      <c r="F362" s="218"/>
      <c r="G362" s="218"/>
      <c r="H362" s="218"/>
      <c r="I362" s="218"/>
      <c r="J362" s="218"/>
      <c r="K362" s="218"/>
      <c r="L362" s="218"/>
      <c r="M362" s="218"/>
      <c r="N362" s="218"/>
      <c r="O362" s="218"/>
      <c r="P362" s="218"/>
      <c r="Q362" s="218"/>
      <c r="R362" s="218"/>
      <c r="S362" s="218"/>
      <c r="T362" s="218"/>
      <c r="U362" s="218"/>
      <c r="V362" s="218"/>
      <c r="W362" s="218"/>
      <c r="X362" s="218"/>
      <c r="Y362" s="218"/>
      <c r="Z362" s="218"/>
      <c r="AA362" s="218"/>
      <c r="AB362" s="218"/>
    </row>
    <row r="363" spans="1:28" ht="14.25" customHeight="1" x14ac:dyDescent="0.2">
      <c r="A363" s="218"/>
      <c r="B363" s="218"/>
      <c r="C363" s="218"/>
      <c r="D363" s="218"/>
      <c r="E363" s="218"/>
      <c r="F363" s="218"/>
      <c r="G363" s="218"/>
      <c r="H363" s="218"/>
      <c r="I363" s="218"/>
      <c r="J363" s="218"/>
      <c r="K363" s="218"/>
      <c r="L363" s="218"/>
      <c r="M363" s="218"/>
      <c r="N363" s="218"/>
      <c r="O363" s="218"/>
      <c r="P363" s="218"/>
      <c r="Q363" s="218"/>
      <c r="R363" s="218"/>
      <c r="S363" s="218"/>
      <c r="T363" s="218"/>
      <c r="U363" s="218"/>
      <c r="V363" s="218"/>
      <c r="W363" s="218"/>
      <c r="X363" s="218"/>
      <c r="Y363" s="218"/>
      <c r="Z363" s="218"/>
      <c r="AA363" s="218"/>
      <c r="AB363" s="218"/>
    </row>
    <row r="364" spans="1:28" ht="14.25" customHeight="1" x14ac:dyDescent="0.2">
      <c r="A364" s="218"/>
      <c r="B364" s="218"/>
      <c r="C364" s="218"/>
      <c r="D364" s="218"/>
      <c r="E364" s="218"/>
      <c r="F364" s="218"/>
      <c r="G364" s="218"/>
      <c r="H364" s="218"/>
      <c r="I364" s="218"/>
      <c r="J364" s="218"/>
      <c r="K364" s="218"/>
      <c r="L364" s="218"/>
      <c r="M364" s="218"/>
      <c r="N364" s="218"/>
      <c r="O364" s="218"/>
      <c r="P364" s="218"/>
      <c r="Q364" s="218"/>
      <c r="R364" s="218"/>
      <c r="S364" s="218"/>
      <c r="T364" s="218"/>
      <c r="U364" s="218"/>
      <c r="V364" s="218"/>
      <c r="W364" s="218"/>
      <c r="X364" s="218"/>
      <c r="Y364" s="218"/>
      <c r="Z364" s="218"/>
      <c r="AA364" s="218"/>
      <c r="AB364" s="218"/>
    </row>
    <row r="365" spans="1:28" ht="14.25" customHeight="1" x14ac:dyDescent="0.2">
      <c r="A365" s="218"/>
      <c r="B365" s="218"/>
      <c r="C365" s="218"/>
      <c r="D365" s="218"/>
      <c r="E365" s="218"/>
      <c r="F365" s="218"/>
      <c r="G365" s="218"/>
      <c r="H365" s="218"/>
      <c r="I365" s="218"/>
      <c r="J365" s="218"/>
      <c r="K365" s="218"/>
      <c r="L365" s="218"/>
      <c r="M365" s="218"/>
      <c r="N365" s="218"/>
      <c r="O365" s="218"/>
      <c r="P365" s="218"/>
      <c r="Q365" s="218"/>
      <c r="R365" s="218"/>
      <c r="S365" s="218"/>
      <c r="T365" s="218"/>
      <c r="U365" s="218"/>
      <c r="V365" s="218"/>
      <c r="W365" s="218"/>
      <c r="X365" s="218"/>
      <c r="Y365" s="218"/>
      <c r="Z365" s="218"/>
      <c r="AA365" s="218"/>
      <c r="AB365" s="218"/>
    </row>
    <row r="366" spans="1:28" ht="14.25" customHeight="1" x14ac:dyDescent="0.2">
      <c r="A366" s="218"/>
      <c r="B366" s="218"/>
      <c r="C366" s="218"/>
      <c r="D366" s="218"/>
      <c r="E366" s="218"/>
      <c r="F366" s="218"/>
      <c r="G366" s="218"/>
      <c r="H366" s="218"/>
      <c r="I366" s="218"/>
      <c r="J366" s="218"/>
      <c r="K366" s="218"/>
      <c r="L366" s="218"/>
      <c r="M366" s="218"/>
      <c r="N366" s="218"/>
      <c r="O366" s="218"/>
      <c r="P366" s="218"/>
      <c r="Q366" s="218"/>
      <c r="R366" s="218"/>
      <c r="S366" s="218"/>
      <c r="T366" s="218"/>
      <c r="U366" s="218"/>
      <c r="V366" s="218"/>
      <c r="W366" s="218"/>
      <c r="X366" s="218"/>
      <c r="Y366" s="218"/>
      <c r="Z366" s="218"/>
      <c r="AA366" s="218"/>
      <c r="AB366" s="218"/>
    </row>
    <row r="367" spans="1:28" ht="14.25" customHeight="1" x14ac:dyDescent="0.2">
      <c r="A367" s="218"/>
      <c r="B367" s="218"/>
      <c r="C367" s="218"/>
      <c r="D367" s="218"/>
      <c r="E367" s="218"/>
      <c r="F367" s="218"/>
      <c r="G367" s="218"/>
      <c r="H367" s="218"/>
      <c r="I367" s="218"/>
      <c r="J367" s="218"/>
      <c r="K367" s="218"/>
      <c r="L367" s="218"/>
      <c r="M367" s="218"/>
      <c r="N367" s="218"/>
      <c r="O367" s="218"/>
      <c r="P367" s="218"/>
      <c r="Q367" s="218"/>
      <c r="R367" s="218"/>
      <c r="S367" s="218"/>
      <c r="T367" s="218"/>
      <c r="U367" s="218"/>
      <c r="V367" s="218"/>
      <c r="W367" s="218"/>
      <c r="X367" s="218"/>
      <c r="Y367" s="218"/>
      <c r="Z367" s="218"/>
      <c r="AA367" s="218"/>
      <c r="AB367" s="218"/>
    </row>
    <row r="368" spans="1:28" ht="14.25" customHeight="1" x14ac:dyDescent="0.2">
      <c r="A368" s="218"/>
      <c r="B368" s="218"/>
      <c r="C368" s="218"/>
      <c r="D368" s="218"/>
      <c r="E368" s="218"/>
      <c r="F368" s="218"/>
      <c r="G368" s="218"/>
      <c r="H368" s="218"/>
      <c r="I368" s="218"/>
      <c r="J368" s="218"/>
      <c r="K368" s="218"/>
      <c r="L368" s="218"/>
      <c r="M368" s="218"/>
      <c r="N368" s="218"/>
      <c r="O368" s="218"/>
      <c r="P368" s="218"/>
      <c r="Q368" s="218"/>
      <c r="R368" s="218"/>
      <c r="S368" s="218"/>
      <c r="T368" s="218"/>
      <c r="U368" s="218"/>
      <c r="V368" s="218"/>
      <c r="W368" s="218"/>
      <c r="X368" s="218"/>
      <c r="Y368" s="218"/>
      <c r="Z368" s="218"/>
      <c r="AA368" s="218"/>
      <c r="AB368" s="218"/>
    </row>
    <row r="369" spans="1:28" ht="14.25" customHeight="1" x14ac:dyDescent="0.2">
      <c r="A369" s="218"/>
      <c r="B369" s="218"/>
      <c r="C369" s="218"/>
      <c r="D369" s="218"/>
      <c r="E369" s="218"/>
      <c r="F369" s="218"/>
      <c r="G369" s="218"/>
      <c r="H369" s="218"/>
      <c r="I369" s="218"/>
      <c r="J369" s="218"/>
      <c r="K369" s="218"/>
      <c r="L369" s="218"/>
      <c r="M369" s="218"/>
      <c r="N369" s="218"/>
      <c r="O369" s="218"/>
      <c r="P369" s="218"/>
      <c r="Q369" s="218"/>
      <c r="R369" s="218"/>
      <c r="S369" s="218"/>
      <c r="T369" s="218"/>
      <c r="U369" s="218"/>
      <c r="V369" s="218"/>
      <c r="W369" s="218"/>
      <c r="X369" s="218"/>
      <c r="Y369" s="218"/>
      <c r="Z369" s="218"/>
      <c r="AA369" s="218"/>
      <c r="AB369" s="218"/>
    </row>
    <row r="370" spans="1:28" ht="14.25" customHeight="1" x14ac:dyDescent="0.2">
      <c r="A370" s="218"/>
      <c r="B370" s="218"/>
      <c r="C370" s="218"/>
      <c r="D370" s="218"/>
      <c r="E370" s="218"/>
      <c r="F370" s="218"/>
      <c r="G370" s="218"/>
      <c r="H370" s="218"/>
      <c r="I370" s="218"/>
      <c r="J370" s="218"/>
      <c r="K370" s="218"/>
      <c r="L370" s="218"/>
      <c r="M370" s="218"/>
      <c r="N370" s="218"/>
      <c r="O370" s="218"/>
      <c r="P370" s="218"/>
      <c r="Q370" s="218"/>
      <c r="R370" s="218"/>
      <c r="S370" s="218"/>
      <c r="T370" s="218"/>
      <c r="U370" s="218"/>
      <c r="V370" s="218"/>
      <c r="W370" s="218"/>
      <c r="X370" s="218"/>
      <c r="Y370" s="218"/>
      <c r="Z370" s="218"/>
      <c r="AA370" s="218"/>
      <c r="AB370" s="218"/>
    </row>
    <row r="371" spans="1:28" ht="14.25" customHeight="1" x14ac:dyDescent="0.2">
      <c r="A371" s="218"/>
      <c r="B371" s="218"/>
      <c r="C371" s="218"/>
      <c r="D371" s="218"/>
      <c r="E371" s="218"/>
      <c r="F371" s="218"/>
      <c r="G371" s="218"/>
      <c r="H371" s="218"/>
      <c r="I371" s="218"/>
      <c r="J371" s="218"/>
      <c r="K371" s="218"/>
      <c r="L371" s="218"/>
      <c r="M371" s="218"/>
      <c r="N371" s="218"/>
      <c r="O371" s="218"/>
      <c r="P371" s="218"/>
      <c r="Q371" s="218"/>
      <c r="R371" s="218"/>
      <c r="S371" s="218"/>
      <c r="T371" s="218"/>
      <c r="U371" s="218"/>
      <c r="V371" s="218"/>
      <c r="W371" s="218"/>
      <c r="X371" s="218"/>
      <c r="Y371" s="218"/>
      <c r="Z371" s="218"/>
      <c r="AA371" s="218"/>
      <c r="AB371" s="218"/>
    </row>
    <row r="372" spans="1:28" ht="14.25" customHeight="1" x14ac:dyDescent="0.2">
      <c r="A372" s="218"/>
      <c r="B372" s="218"/>
      <c r="C372" s="218"/>
      <c r="D372" s="218"/>
      <c r="E372" s="218"/>
      <c r="F372" s="218"/>
      <c r="G372" s="218"/>
      <c r="H372" s="218"/>
      <c r="I372" s="218"/>
      <c r="J372" s="218"/>
      <c r="K372" s="218"/>
      <c r="L372" s="218"/>
      <c r="M372" s="218"/>
      <c r="N372" s="218"/>
      <c r="O372" s="218"/>
      <c r="P372" s="218"/>
      <c r="Q372" s="218"/>
      <c r="R372" s="218"/>
      <c r="S372" s="218"/>
      <c r="T372" s="218"/>
      <c r="U372" s="218"/>
      <c r="V372" s="218"/>
      <c r="W372" s="218"/>
      <c r="X372" s="218"/>
      <c r="Y372" s="218"/>
      <c r="Z372" s="218"/>
      <c r="AA372" s="218"/>
      <c r="AB372" s="218"/>
    </row>
    <row r="373" spans="1:28" ht="14.25" customHeight="1" x14ac:dyDescent="0.2">
      <c r="A373" s="218"/>
      <c r="B373" s="218"/>
      <c r="C373" s="218"/>
      <c r="D373" s="218"/>
      <c r="E373" s="218"/>
      <c r="F373" s="218"/>
      <c r="G373" s="218"/>
      <c r="H373" s="218"/>
      <c r="I373" s="218"/>
      <c r="J373" s="218"/>
      <c r="K373" s="218"/>
      <c r="L373" s="218"/>
      <c r="M373" s="218"/>
      <c r="N373" s="218"/>
      <c r="O373" s="218"/>
      <c r="P373" s="218"/>
      <c r="Q373" s="218"/>
      <c r="R373" s="218"/>
      <c r="S373" s="218"/>
      <c r="T373" s="218"/>
      <c r="U373" s="218"/>
      <c r="V373" s="218"/>
      <c r="W373" s="218"/>
      <c r="X373" s="218"/>
      <c r="Y373" s="218"/>
      <c r="Z373" s="218"/>
      <c r="AA373" s="218"/>
      <c r="AB373" s="218"/>
    </row>
    <row r="374" spans="1:28" ht="14.25" customHeight="1" x14ac:dyDescent="0.2">
      <c r="A374" s="218"/>
      <c r="B374" s="218"/>
      <c r="C374" s="218"/>
      <c r="D374" s="218"/>
      <c r="E374" s="218"/>
      <c r="F374" s="218"/>
      <c r="G374" s="218"/>
      <c r="H374" s="218"/>
      <c r="I374" s="218"/>
      <c r="J374" s="218"/>
      <c r="K374" s="218"/>
      <c r="L374" s="218"/>
      <c r="M374" s="218"/>
      <c r="N374" s="218"/>
      <c r="O374" s="218"/>
      <c r="P374" s="218"/>
      <c r="Q374" s="218"/>
      <c r="R374" s="218"/>
      <c r="S374" s="218"/>
      <c r="T374" s="218"/>
      <c r="U374" s="218"/>
      <c r="V374" s="218"/>
      <c r="W374" s="218"/>
      <c r="X374" s="218"/>
      <c r="Y374" s="218"/>
      <c r="Z374" s="218"/>
      <c r="AA374" s="218"/>
      <c r="AB374" s="218"/>
    </row>
    <row r="375" spans="1:28" ht="14.25" customHeight="1" x14ac:dyDescent="0.2">
      <c r="A375" s="218"/>
      <c r="B375" s="218"/>
      <c r="C375" s="218"/>
      <c r="D375" s="218"/>
      <c r="E375" s="218"/>
      <c r="F375" s="218"/>
      <c r="G375" s="218"/>
      <c r="H375" s="218"/>
      <c r="I375" s="218"/>
      <c r="J375" s="218"/>
      <c r="K375" s="218"/>
      <c r="L375" s="218"/>
      <c r="M375" s="218"/>
      <c r="N375" s="218"/>
      <c r="O375" s="218"/>
      <c r="P375" s="218"/>
      <c r="Q375" s="218"/>
      <c r="R375" s="218"/>
      <c r="S375" s="218"/>
      <c r="T375" s="218"/>
      <c r="U375" s="218"/>
      <c r="V375" s="218"/>
      <c r="W375" s="218"/>
      <c r="X375" s="218"/>
      <c r="Y375" s="218"/>
      <c r="Z375" s="218"/>
      <c r="AA375" s="218"/>
      <c r="AB375" s="218"/>
    </row>
    <row r="376" spans="1:28" ht="14.25" customHeight="1" x14ac:dyDescent="0.2">
      <c r="A376" s="218"/>
      <c r="B376" s="218"/>
      <c r="C376" s="218"/>
      <c r="D376" s="218"/>
      <c r="E376" s="218"/>
      <c r="F376" s="218"/>
      <c r="G376" s="218"/>
      <c r="H376" s="218"/>
      <c r="I376" s="218"/>
      <c r="J376" s="218"/>
      <c r="K376" s="218"/>
      <c r="L376" s="218"/>
      <c r="M376" s="218"/>
      <c r="N376" s="218"/>
      <c r="O376" s="218"/>
      <c r="P376" s="218"/>
      <c r="Q376" s="218"/>
      <c r="R376" s="218"/>
      <c r="S376" s="218"/>
      <c r="T376" s="218"/>
      <c r="U376" s="218"/>
      <c r="V376" s="218"/>
      <c r="W376" s="218"/>
      <c r="X376" s="218"/>
      <c r="Y376" s="218"/>
      <c r="Z376" s="218"/>
      <c r="AA376" s="218"/>
      <c r="AB376" s="218"/>
    </row>
    <row r="377" spans="1:28" ht="14.25" customHeight="1" x14ac:dyDescent="0.2">
      <c r="A377" s="218"/>
      <c r="B377" s="218"/>
      <c r="C377" s="218"/>
      <c r="D377" s="218"/>
      <c r="E377" s="218"/>
      <c r="F377" s="218"/>
      <c r="G377" s="218"/>
      <c r="H377" s="218"/>
      <c r="I377" s="218"/>
      <c r="J377" s="218"/>
      <c r="K377" s="218"/>
      <c r="L377" s="218"/>
      <c r="M377" s="218"/>
      <c r="N377" s="218"/>
      <c r="O377" s="218"/>
      <c r="P377" s="218"/>
      <c r="Q377" s="218"/>
      <c r="R377" s="218"/>
      <c r="S377" s="218"/>
      <c r="T377" s="218"/>
      <c r="U377" s="218"/>
      <c r="V377" s="218"/>
      <c r="W377" s="218"/>
      <c r="X377" s="218"/>
      <c r="Y377" s="218"/>
      <c r="Z377" s="218"/>
      <c r="AA377" s="218"/>
      <c r="AB377" s="218"/>
    </row>
    <row r="378" spans="1:28" ht="14.25" customHeight="1" x14ac:dyDescent="0.2">
      <c r="A378" s="218"/>
      <c r="B378" s="218"/>
      <c r="C378" s="218"/>
      <c r="D378" s="218"/>
      <c r="E378" s="218"/>
      <c r="F378" s="218"/>
      <c r="G378" s="218"/>
      <c r="H378" s="218"/>
      <c r="I378" s="218"/>
      <c r="J378" s="218"/>
      <c r="K378" s="218"/>
      <c r="L378" s="218"/>
      <c r="M378" s="218"/>
      <c r="N378" s="218"/>
      <c r="O378" s="218"/>
      <c r="P378" s="218"/>
      <c r="Q378" s="218"/>
      <c r="R378" s="218"/>
      <c r="S378" s="218"/>
      <c r="T378" s="218"/>
      <c r="U378" s="218"/>
      <c r="V378" s="218"/>
      <c r="W378" s="218"/>
      <c r="X378" s="218"/>
      <c r="Y378" s="218"/>
      <c r="Z378" s="218"/>
      <c r="AA378" s="218"/>
      <c r="AB378" s="218"/>
    </row>
    <row r="379" spans="1:28" ht="14.25" customHeight="1" x14ac:dyDescent="0.2">
      <c r="A379" s="218"/>
      <c r="B379" s="218"/>
      <c r="C379" s="218"/>
      <c r="D379" s="218"/>
      <c r="E379" s="218"/>
      <c r="F379" s="218"/>
      <c r="G379" s="218"/>
      <c r="H379" s="218"/>
      <c r="I379" s="218"/>
      <c r="J379" s="218"/>
      <c r="K379" s="218"/>
      <c r="L379" s="218"/>
      <c r="M379" s="218"/>
      <c r="N379" s="218"/>
      <c r="O379" s="218"/>
      <c r="P379" s="218"/>
      <c r="Q379" s="218"/>
      <c r="R379" s="218"/>
      <c r="S379" s="218"/>
      <c r="T379" s="218"/>
      <c r="U379" s="218"/>
      <c r="V379" s="218"/>
      <c r="W379" s="218"/>
      <c r="X379" s="218"/>
      <c r="Y379" s="218"/>
      <c r="Z379" s="218"/>
      <c r="AA379" s="218"/>
      <c r="AB379" s="218"/>
    </row>
    <row r="380" spans="1:28" ht="14.25" customHeight="1" x14ac:dyDescent="0.2">
      <c r="A380" s="218"/>
      <c r="B380" s="218"/>
      <c r="C380" s="218"/>
      <c r="D380" s="218"/>
      <c r="E380" s="218"/>
      <c r="F380" s="218"/>
      <c r="G380" s="218"/>
      <c r="H380" s="218"/>
      <c r="I380" s="218"/>
      <c r="J380" s="218"/>
      <c r="K380" s="218"/>
      <c r="L380" s="218"/>
      <c r="M380" s="218"/>
      <c r="N380" s="218"/>
      <c r="O380" s="218"/>
      <c r="P380" s="218"/>
      <c r="Q380" s="218"/>
      <c r="R380" s="218"/>
      <c r="S380" s="218"/>
      <c r="T380" s="218"/>
      <c r="U380" s="218"/>
      <c r="V380" s="218"/>
      <c r="W380" s="218"/>
      <c r="X380" s="218"/>
      <c r="Y380" s="218"/>
      <c r="Z380" s="218"/>
      <c r="AA380" s="218"/>
      <c r="AB380" s="218"/>
    </row>
    <row r="381" spans="1:28" ht="14.25" customHeight="1" x14ac:dyDescent="0.2">
      <c r="A381" s="218"/>
      <c r="B381" s="218"/>
      <c r="C381" s="218"/>
      <c r="D381" s="218"/>
      <c r="E381" s="218"/>
      <c r="F381" s="218"/>
      <c r="G381" s="218"/>
      <c r="H381" s="218"/>
      <c r="I381" s="218"/>
      <c r="J381" s="218"/>
      <c r="K381" s="218"/>
      <c r="L381" s="218"/>
      <c r="M381" s="218"/>
      <c r="N381" s="218"/>
      <c r="O381" s="218"/>
      <c r="P381" s="218"/>
      <c r="Q381" s="218"/>
      <c r="R381" s="218"/>
      <c r="S381" s="218"/>
      <c r="T381" s="218"/>
      <c r="U381" s="218"/>
      <c r="V381" s="218"/>
      <c r="W381" s="218"/>
      <c r="X381" s="218"/>
      <c r="Y381" s="218"/>
      <c r="Z381" s="218"/>
      <c r="AA381" s="218"/>
      <c r="AB381" s="218"/>
    </row>
    <row r="382" spans="1:28" ht="14.25" customHeight="1" x14ac:dyDescent="0.2">
      <c r="A382" s="218"/>
      <c r="B382" s="218"/>
      <c r="C382" s="218"/>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c r="AA382" s="218"/>
      <c r="AB382" s="218"/>
    </row>
    <row r="383" spans="1:28" ht="14.25" customHeight="1" x14ac:dyDescent="0.2">
      <c r="A383" s="218"/>
      <c r="B383" s="218"/>
      <c r="C383" s="218"/>
      <c r="D383" s="218"/>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c r="AA383" s="218"/>
      <c r="AB383" s="218"/>
    </row>
    <row r="384" spans="1:28" ht="14.25" customHeight="1" x14ac:dyDescent="0.2">
      <c r="A384" s="218"/>
      <c r="B384" s="218"/>
      <c r="C384" s="218"/>
      <c r="D384" s="218"/>
      <c r="E384" s="218"/>
      <c r="F384" s="218"/>
      <c r="G384" s="218"/>
      <c r="H384" s="218"/>
      <c r="I384" s="218"/>
      <c r="J384" s="218"/>
      <c r="K384" s="218"/>
      <c r="L384" s="218"/>
      <c r="M384" s="218"/>
      <c r="N384" s="218"/>
      <c r="O384" s="218"/>
      <c r="P384" s="218"/>
      <c r="Q384" s="218"/>
      <c r="R384" s="218"/>
      <c r="S384" s="218"/>
      <c r="T384" s="218"/>
      <c r="U384" s="218"/>
      <c r="V384" s="218"/>
      <c r="W384" s="218"/>
      <c r="X384" s="218"/>
      <c r="Y384" s="218"/>
      <c r="Z384" s="218"/>
      <c r="AA384" s="218"/>
      <c r="AB384" s="218"/>
    </row>
    <row r="385" spans="1:28" ht="14.25" customHeight="1" x14ac:dyDescent="0.2">
      <c r="A385" s="218"/>
      <c r="B385" s="218"/>
      <c r="C385" s="218"/>
      <c r="D385" s="218"/>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c r="AA385" s="218"/>
      <c r="AB385" s="218"/>
    </row>
    <row r="386" spans="1:28" ht="14.25" customHeight="1" x14ac:dyDescent="0.2">
      <c r="A386" s="218"/>
      <c r="B386" s="218"/>
      <c r="C386" s="218"/>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c r="AA386" s="218"/>
      <c r="AB386" s="218"/>
    </row>
    <row r="387" spans="1:28" ht="14.25" customHeight="1" x14ac:dyDescent="0.2">
      <c r="A387" s="218"/>
      <c r="B387" s="218"/>
      <c r="C387" s="218"/>
      <c r="D387" s="218"/>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c r="AA387" s="218"/>
      <c r="AB387" s="218"/>
    </row>
    <row r="388" spans="1:28" ht="14.25" customHeight="1" x14ac:dyDescent="0.2">
      <c r="A388" s="218"/>
      <c r="B388" s="218"/>
      <c r="C388" s="218"/>
      <c r="D388" s="218"/>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c r="AA388" s="218"/>
      <c r="AB388" s="218"/>
    </row>
    <row r="389" spans="1:28" ht="14.25" customHeight="1" x14ac:dyDescent="0.2">
      <c r="A389" s="218"/>
      <c r="B389" s="218"/>
      <c r="C389" s="218"/>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c r="AA389" s="218"/>
      <c r="AB389" s="218"/>
    </row>
    <row r="390" spans="1:28" ht="14.25" customHeight="1" x14ac:dyDescent="0.2">
      <c r="A390" s="218"/>
      <c r="B390" s="218"/>
      <c r="C390" s="218"/>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c r="AA390" s="218"/>
      <c r="AB390" s="218"/>
    </row>
    <row r="391" spans="1:28" ht="14.25" customHeight="1" x14ac:dyDescent="0.2">
      <c r="A391" s="218"/>
      <c r="B391" s="218"/>
      <c r="C391" s="218"/>
      <c r="D391" s="218"/>
      <c r="E391" s="218"/>
      <c r="F391" s="218"/>
      <c r="G391" s="218"/>
      <c r="H391" s="218"/>
      <c r="I391" s="218"/>
      <c r="J391" s="218"/>
      <c r="K391" s="218"/>
      <c r="L391" s="218"/>
      <c r="M391" s="218"/>
      <c r="N391" s="218"/>
      <c r="O391" s="218"/>
      <c r="P391" s="218"/>
      <c r="Q391" s="218"/>
      <c r="R391" s="218"/>
      <c r="S391" s="218"/>
      <c r="T391" s="218"/>
      <c r="U391" s="218"/>
      <c r="V391" s="218"/>
      <c r="W391" s="218"/>
      <c r="X391" s="218"/>
      <c r="Y391" s="218"/>
      <c r="Z391" s="218"/>
      <c r="AA391" s="218"/>
      <c r="AB391" s="218"/>
    </row>
    <row r="392" spans="1:28" ht="14.25" customHeight="1" x14ac:dyDescent="0.2">
      <c r="A392" s="218"/>
      <c r="B392" s="218"/>
      <c r="C392" s="218"/>
      <c r="D392" s="218"/>
      <c r="E392" s="218"/>
      <c r="F392" s="218"/>
      <c r="G392" s="218"/>
      <c r="H392" s="218"/>
      <c r="I392" s="218"/>
      <c r="J392" s="218"/>
      <c r="K392" s="218"/>
      <c r="L392" s="218"/>
      <c r="M392" s="218"/>
      <c r="N392" s="218"/>
      <c r="O392" s="218"/>
      <c r="P392" s="218"/>
      <c r="Q392" s="218"/>
      <c r="R392" s="218"/>
      <c r="S392" s="218"/>
      <c r="T392" s="218"/>
      <c r="U392" s="218"/>
      <c r="V392" s="218"/>
      <c r="W392" s="218"/>
      <c r="X392" s="218"/>
      <c r="Y392" s="218"/>
      <c r="Z392" s="218"/>
      <c r="AA392" s="218"/>
      <c r="AB392" s="218"/>
    </row>
    <row r="393" spans="1:28" ht="14.25" customHeight="1" x14ac:dyDescent="0.2">
      <c r="A393" s="218"/>
      <c r="B393" s="218"/>
      <c r="C393" s="218"/>
      <c r="D393" s="218"/>
      <c r="E393" s="218"/>
      <c r="F393" s="218"/>
      <c r="G393" s="218"/>
      <c r="H393" s="218"/>
      <c r="I393" s="218"/>
      <c r="J393" s="218"/>
      <c r="K393" s="218"/>
      <c r="L393" s="218"/>
      <c r="M393" s="218"/>
      <c r="N393" s="218"/>
      <c r="O393" s="218"/>
      <c r="P393" s="218"/>
      <c r="Q393" s="218"/>
      <c r="R393" s="218"/>
      <c r="S393" s="218"/>
      <c r="T393" s="218"/>
      <c r="U393" s="218"/>
      <c r="V393" s="218"/>
      <c r="W393" s="218"/>
      <c r="X393" s="218"/>
      <c r="Y393" s="218"/>
      <c r="Z393" s="218"/>
      <c r="AA393" s="218"/>
      <c r="AB393" s="218"/>
    </row>
    <row r="394" spans="1:28" ht="14.25" customHeight="1" x14ac:dyDescent="0.2">
      <c r="A394" s="218"/>
      <c r="B394" s="218"/>
      <c r="C394" s="218"/>
      <c r="D394" s="218"/>
      <c r="E394" s="218"/>
      <c r="F394" s="218"/>
      <c r="G394" s="218"/>
      <c r="H394" s="218"/>
      <c r="I394" s="218"/>
      <c r="J394" s="218"/>
      <c r="K394" s="218"/>
      <c r="L394" s="218"/>
      <c r="M394" s="218"/>
      <c r="N394" s="218"/>
      <c r="O394" s="218"/>
      <c r="P394" s="218"/>
      <c r="Q394" s="218"/>
      <c r="R394" s="218"/>
      <c r="S394" s="218"/>
      <c r="T394" s="218"/>
      <c r="U394" s="218"/>
      <c r="V394" s="218"/>
      <c r="W394" s="218"/>
      <c r="X394" s="218"/>
      <c r="Y394" s="218"/>
      <c r="Z394" s="218"/>
      <c r="AA394" s="218"/>
      <c r="AB394" s="218"/>
    </row>
    <row r="395" spans="1:28" ht="14.25" customHeight="1" x14ac:dyDescent="0.2">
      <c r="A395" s="218"/>
      <c r="B395" s="218"/>
      <c r="C395" s="218"/>
      <c r="D395" s="218"/>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c r="AA395" s="218"/>
      <c r="AB395" s="218"/>
    </row>
    <row r="396" spans="1:28" ht="14.25" customHeight="1" x14ac:dyDescent="0.2">
      <c r="A396" s="218"/>
      <c r="B396" s="218"/>
      <c r="C396" s="218"/>
      <c r="D396" s="218"/>
      <c r="E396" s="218"/>
      <c r="F396" s="218"/>
      <c r="G396" s="218"/>
      <c r="H396" s="218"/>
      <c r="I396" s="218"/>
      <c r="J396" s="218"/>
      <c r="K396" s="218"/>
      <c r="L396" s="218"/>
      <c r="M396" s="218"/>
      <c r="N396" s="218"/>
      <c r="O396" s="218"/>
      <c r="P396" s="218"/>
      <c r="Q396" s="218"/>
      <c r="R396" s="218"/>
      <c r="S396" s="218"/>
      <c r="T396" s="218"/>
      <c r="U396" s="218"/>
      <c r="V396" s="218"/>
      <c r="W396" s="218"/>
      <c r="X396" s="218"/>
      <c r="Y396" s="218"/>
      <c r="Z396" s="218"/>
      <c r="AA396" s="218"/>
      <c r="AB396" s="218"/>
    </row>
    <row r="397" spans="1:28" ht="14.25" customHeight="1" x14ac:dyDescent="0.2">
      <c r="A397" s="218"/>
      <c r="B397" s="218"/>
      <c r="C397" s="218"/>
      <c r="D397" s="218"/>
      <c r="E397" s="218"/>
      <c r="F397" s="218"/>
      <c r="G397" s="218"/>
      <c r="H397" s="218"/>
      <c r="I397" s="218"/>
      <c r="J397" s="218"/>
      <c r="K397" s="218"/>
      <c r="L397" s="218"/>
      <c r="M397" s="218"/>
      <c r="N397" s="218"/>
      <c r="O397" s="218"/>
      <c r="P397" s="218"/>
      <c r="Q397" s="218"/>
      <c r="R397" s="218"/>
      <c r="S397" s="218"/>
      <c r="T397" s="218"/>
      <c r="U397" s="218"/>
      <c r="V397" s="218"/>
      <c r="W397" s="218"/>
      <c r="X397" s="218"/>
      <c r="Y397" s="218"/>
      <c r="Z397" s="218"/>
      <c r="AA397" s="218"/>
      <c r="AB397" s="218"/>
    </row>
    <row r="398" spans="1:28" ht="14.25" customHeight="1" x14ac:dyDescent="0.2">
      <c r="A398" s="218"/>
      <c r="B398" s="218"/>
      <c r="C398" s="218"/>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c r="AA398" s="218"/>
      <c r="AB398" s="218"/>
    </row>
    <row r="399" spans="1:28" ht="14.25" customHeight="1" x14ac:dyDescent="0.2">
      <c r="A399" s="218"/>
      <c r="B399" s="218"/>
      <c r="C399" s="218"/>
      <c r="D399" s="218"/>
      <c r="E399" s="218"/>
      <c r="F399" s="218"/>
      <c r="G399" s="218"/>
      <c r="H399" s="218"/>
      <c r="I399" s="218"/>
      <c r="J399" s="218"/>
      <c r="K399" s="218"/>
      <c r="L399" s="218"/>
      <c r="M399" s="218"/>
      <c r="N399" s="218"/>
      <c r="O399" s="218"/>
      <c r="P399" s="218"/>
      <c r="Q399" s="218"/>
      <c r="R399" s="218"/>
      <c r="S399" s="218"/>
      <c r="T399" s="218"/>
      <c r="U399" s="218"/>
      <c r="V399" s="218"/>
      <c r="W399" s="218"/>
      <c r="X399" s="218"/>
      <c r="Y399" s="218"/>
      <c r="Z399" s="218"/>
      <c r="AA399" s="218"/>
      <c r="AB399" s="218"/>
    </row>
    <row r="400" spans="1:28" ht="14.25" customHeight="1" x14ac:dyDescent="0.2">
      <c r="A400" s="218"/>
      <c r="B400" s="218"/>
      <c r="C400" s="218"/>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c r="AA400" s="218"/>
      <c r="AB400" s="218"/>
    </row>
    <row r="401" spans="1:28" ht="14.25" customHeight="1" x14ac:dyDescent="0.2">
      <c r="A401" s="218"/>
      <c r="B401" s="218"/>
      <c r="C401" s="218"/>
      <c r="D401" s="218"/>
      <c r="E401" s="218"/>
      <c r="F401" s="218"/>
      <c r="G401" s="218"/>
      <c r="H401" s="218"/>
      <c r="I401" s="218"/>
      <c r="J401" s="218"/>
      <c r="K401" s="218"/>
      <c r="L401" s="218"/>
      <c r="M401" s="218"/>
      <c r="N401" s="218"/>
      <c r="O401" s="218"/>
      <c r="P401" s="218"/>
      <c r="Q401" s="218"/>
      <c r="R401" s="218"/>
      <c r="S401" s="218"/>
      <c r="T401" s="218"/>
      <c r="U401" s="218"/>
      <c r="V401" s="218"/>
      <c r="W401" s="218"/>
      <c r="X401" s="218"/>
      <c r="Y401" s="218"/>
      <c r="Z401" s="218"/>
      <c r="AA401" s="218"/>
      <c r="AB401" s="218"/>
    </row>
    <row r="402" spans="1:28" ht="14.25" customHeight="1" x14ac:dyDescent="0.2">
      <c r="A402" s="218"/>
      <c r="B402" s="218"/>
      <c r="C402" s="218"/>
      <c r="D402" s="218"/>
      <c r="E402" s="218"/>
      <c r="F402" s="218"/>
      <c r="G402" s="218"/>
      <c r="H402" s="218"/>
      <c r="I402" s="218"/>
      <c r="J402" s="218"/>
      <c r="K402" s="218"/>
      <c r="L402" s="218"/>
      <c r="M402" s="218"/>
      <c r="N402" s="218"/>
      <c r="O402" s="218"/>
      <c r="P402" s="218"/>
      <c r="Q402" s="218"/>
      <c r="R402" s="218"/>
      <c r="S402" s="218"/>
      <c r="T402" s="218"/>
      <c r="U402" s="218"/>
      <c r="V402" s="218"/>
      <c r="W402" s="218"/>
      <c r="X402" s="218"/>
      <c r="Y402" s="218"/>
      <c r="Z402" s="218"/>
      <c r="AA402" s="218"/>
      <c r="AB402" s="218"/>
    </row>
    <row r="403" spans="1:28" ht="14.25" customHeight="1" x14ac:dyDescent="0.2">
      <c r="A403" s="218"/>
      <c r="B403" s="218"/>
      <c r="C403" s="218"/>
      <c r="D403" s="218"/>
      <c r="E403" s="218"/>
      <c r="F403" s="218"/>
      <c r="G403" s="218"/>
      <c r="H403" s="218"/>
      <c r="I403" s="218"/>
      <c r="J403" s="218"/>
      <c r="K403" s="218"/>
      <c r="L403" s="218"/>
      <c r="M403" s="218"/>
      <c r="N403" s="218"/>
      <c r="O403" s="218"/>
      <c r="P403" s="218"/>
      <c r="Q403" s="218"/>
      <c r="R403" s="218"/>
      <c r="S403" s="218"/>
      <c r="T403" s="218"/>
      <c r="U403" s="218"/>
      <c r="V403" s="218"/>
      <c r="W403" s="218"/>
      <c r="X403" s="218"/>
      <c r="Y403" s="218"/>
      <c r="Z403" s="218"/>
      <c r="AA403" s="218"/>
      <c r="AB403" s="218"/>
    </row>
    <row r="404" spans="1:28" ht="14.25" customHeight="1" x14ac:dyDescent="0.2">
      <c r="A404" s="218"/>
      <c r="B404" s="218"/>
      <c r="C404" s="218"/>
      <c r="D404" s="218"/>
      <c r="E404" s="218"/>
      <c r="F404" s="218"/>
      <c r="G404" s="218"/>
      <c r="H404" s="218"/>
      <c r="I404" s="218"/>
      <c r="J404" s="218"/>
      <c r="K404" s="218"/>
      <c r="L404" s="218"/>
      <c r="M404" s="218"/>
      <c r="N404" s="218"/>
      <c r="O404" s="218"/>
      <c r="P404" s="218"/>
      <c r="Q404" s="218"/>
      <c r="R404" s="218"/>
      <c r="S404" s="218"/>
      <c r="T404" s="218"/>
      <c r="U404" s="218"/>
      <c r="V404" s="218"/>
      <c r="W404" s="218"/>
      <c r="X404" s="218"/>
      <c r="Y404" s="218"/>
      <c r="Z404" s="218"/>
      <c r="AA404" s="218"/>
      <c r="AB404" s="218"/>
    </row>
    <row r="405" spans="1:28" ht="14.25" customHeight="1" x14ac:dyDescent="0.2">
      <c r="A405" s="218"/>
      <c r="B405" s="218"/>
      <c r="C405" s="218"/>
      <c r="D405" s="218"/>
      <c r="E405" s="218"/>
      <c r="F405" s="218"/>
      <c r="G405" s="218"/>
      <c r="H405" s="218"/>
      <c r="I405" s="218"/>
      <c r="J405" s="218"/>
      <c r="K405" s="218"/>
      <c r="L405" s="218"/>
      <c r="M405" s="218"/>
      <c r="N405" s="218"/>
      <c r="O405" s="218"/>
      <c r="P405" s="218"/>
      <c r="Q405" s="218"/>
      <c r="R405" s="218"/>
      <c r="S405" s="218"/>
      <c r="T405" s="218"/>
      <c r="U405" s="218"/>
      <c r="V405" s="218"/>
      <c r="W405" s="218"/>
      <c r="X405" s="218"/>
      <c r="Y405" s="218"/>
      <c r="Z405" s="218"/>
      <c r="AA405" s="218"/>
      <c r="AB405" s="218"/>
    </row>
    <row r="406" spans="1:28" ht="14.25" customHeight="1" x14ac:dyDescent="0.2">
      <c r="A406" s="218"/>
      <c r="B406" s="218"/>
      <c r="C406" s="218"/>
      <c r="D406" s="218"/>
      <c r="E406" s="218"/>
      <c r="F406" s="218"/>
      <c r="G406" s="218"/>
      <c r="H406" s="218"/>
      <c r="I406" s="218"/>
      <c r="J406" s="218"/>
      <c r="K406" s="218"/>
      <c r="L406" s="218"/>
      <c r="M406" s="218"/>
      <c r="N406" s="218"/>
      <c r="O406" s="218"/>
      <c r="P406" s="218"/>
      <c r="Q406" s="218"/>
      <c r="R406" s="218"/>
      <c r="S406" s="218"/>
      <c r="T406" s="218"/>
      <c r="U406" s="218"/>
      <c r="V406" s="218"/>
      <c r="W406" s="218"/>
      <c r="X406" s="218"/>
      <c r="Y406" s="218"/>
      <c r="Z406" s="218"/>
      <c r="AA406" s="218"/>
      <c r="AB406" s="218"/>
    </row>
    <row r="407" spans="1:28" ht="14.25" customHeight="1" x14ac:dyDescent="0.2">
      <c r="A407" s="218"/>
      <c r="B407" s="218"/>
      <c r="C407" s="218"/>
      <c r="D407" s="218"/>
      <c r="E407" s="218"/>
      <c r="F407" s="218"/>
      <c r="G407" s="218"/>
      <c r="H407" s="218"/>
      <c r="I407" s="218"/>
      <c r="J407" s="218"/>
      <c r="K407" s="218"/>
      <c r="L407" s="218"/>
      <c r="M407" s="218"/>
      <c r="N407" s="218"/>
      <c r="O407" s="218"/>
      <c r="P407" s="218"/>
      <c r="Q407" s="218"/>
      <c r="R407" s="218"/>
      <c r="S407" s="218"/>
      <c r="T407" s="218"/>
      <c r="U407" s="218"/>
      <c r="V407" s="218"/>
      <c r="W407" s="218"/>
      <c r="X407" s="218"/>
      <c r="Y407" s="218"/>
      <c r="Z407" s="218"/>
      <c r="AA407" s="218"/>
      <c r="AB407" s="218"/>
    </row>
    <row r="408" spans="1:28" ht="14.25" customHeight="1" x14ac:dyDescent="0.2">
      <c r="A408" s="218"/>
      <c r="B408" s="218"/>
      <c r="C408" s="218"/>
      <c r="D408" s="218"/>
      <c r="E408" s="218"/>
      <c r="F408" s="218"/>
      <c r="G408" s="218"/>
      <c r="H408" s="218"/>
      <c r="I408" s="218"/>
      <c r="J408" s="218"/>
      <c r="K408" s="218"/>
      <c r="L408" s="218"/>
      <c r="M408" s="218"/>
      <c r="N408" s="218"/>
      <c r="O408" s="218"/>
      <c r="P408" s="218"/>
      <c r="Q408" s="218"/>
      <c r="R408" s="218"/>
      <c r="S408" s="218"/>
      <c r="T408" s="218"/>
      <c r="U408" s="218"/>
      <c r="V408" s="218"/>
      <c r="W408" s="218"/>
      <c r="X408" s="218"/>
      <c r="Y408" s="218"/>
      <c r="Z408" s="218"/>
      <c r="AA408" s="218"/>
      <c r="AB408" s="218"/>
    </row>
    <row r="409" spans="1:28" ht="14.25" customHeight="1" x14ac:dyDescent="0.2">
      <c r="A409" s="218"/>
      <c r="B409" s="218"/>
      <c r="C409" s="218"/>
      <c r="D409" s="218"/>
      <c r="E409" s="218"/>
      <c r="F409" s="218"/>
      <c r="G409" s="218"/>
      <c r="H409" s="218"/>
      <c r="I409" s="218"/>
      <c r="J409" s="218"/>
      <c r="K409" s="218"/>
      <c r="L409" s="218"/>
      <c r="M409" s="218"/>
      <c r="N409" s="218"/>
      <c r="O409" s="218"/>
      <c r="P409" s="218"/>
      <c r="Q409" s="218"/>
      <c r="R409" s="218"/>
      <c r="S409" s="218"/>
      <c r="T409" s="218"/>
      <c r="U409" s="218"/>
      <c r="V409" s="218"/>
      <c r="W409" s="218"/>
      <c r="X409" s="218"/>
      <c r="Y409" s="218"/>
      <c r="Z409" s="218"/>
      <c r="AA409" s="218"/>
      <c r="AB409" s="218"/>
    </row>
    <row r="410" spans="1:28" ht="14.25" customHeight="1" x14ac:dyDescent="0.2">
      <c r="A410" s="218"/>
      <c r="B410" s="218"/>
      <c r="C410" s="218"/>
      <c r="D410" s="218"/>
      <c r="E410" s="218"/>
      <c r="F410" s="218"/>
      <c r="G410" s="218"/>
      <c r="H410" s="218"/>
      <c r="I410" s="218"/>
      <c r="J410" s="218"/>
      <c r="K410" s="218"/>
      <c r="L410" s="218"/>
      <c r="M410" s="218"/>
      <c r="N410" s="218"/>
      <c r="O410" s="218"/>
      <c r="P410" s="218"/>
      <c r="Q410" s="218"/>
      <c r="R410" s="218"/>
      <c r="S410" s="218"/>
      <c r="T410" s="218"/>
      <c r="U410" s="218"/>
      <c r="V410" s="218"/>
      <c r="W410" s="218"/>
      <c r="X410" s="218"/>
      <c r="Y410" s="218"/>
      <c r="Z410" s="218"/>
      <c r="AA410" s="218"/>
      <c r="AB410" s="218"/>
    </row>
    <row r="411" spans="1:28" ht="14.25" customHeight="1" x14ac:dyDescent="0.2">
      <c r="A411" s="218"/>
      <c r="B411" s="218"/>
      <c r="C411" s="218"/>
      <c r="D411" s="218"/>
      <c r="E411" s="218"/>
      <c r="F411" s="218"/>
      <c r="G411" s="218"/>
      <c r="H411" s="218"/>
      <c r="I411" s="218"/>
      <c r="J411" s="218"/>
      <c r="K411" s="218"/>
      <c r="L411" s="218"/>
      <c r="M411" s="218"/>
      <c r="N411" s="218"/>
      <c r="O411" s="218"/>
      <c r="P411" s="218"/>
      <c r="Q411" s="218"/>
      <c r="R411" s="218"/>
      <c r="S411" s="218"/>
      <c r="T411" s="218"/>
      <c r="U411" s="218"/>
      <c r="V411" s="218"/>
      <c r="W411" s="218"/>
      <c r="X411" s="218"/>
      <c r="Y411" s="218"/>
      <c r="Z411" s="218"/>
      <c r="AA411" s="218"/>
      <c r="AB411" s="218"/>
    </row>
    <row r="412" spans="1:28" ht="14.25" customHeight="1" x14ac:dyDescent="0.2">
      <c r="A412" s="218"/>
      <c r="B412" s="218"/>
      <c r="C412" s="218"/>
      <c r="D412" s="218"/>
      <c r="E412" s="218"/>
      <c r="F412" s="218"/>
      <c r="G412" s="218"/>
      <c r="H412" s="218"/>
      <c r="I412" s="218"/>
      <c r="J412" s="218"/>
      <c r="K412" s="218"/>
      <c r="L412" s="218"/>
      <c r="M412" s="218"/>
      <c r="N412" s="218"/>
      <c r="O412" s="218"/>
      <c r="P412" s="218"/>
      <c r="Q412" s="218"/>
      <c r="R412" s="218"/>
      <c r="S412" s="218"/>
      <c r="T412" s="218"/>
      <c r="U412" s="218"/>
      <c r="V412" s="218"/>
      <c r="W412" s="218"/>
      <c r="X412" s="218"/>
      <c r="Y412" s="218"/>
      <c r="Z412" s="218"/>
      <c r="AA412" s="218"/>
      <c r="AB412" s="218"/>
    </row>
    <row r="413" spans="1:28" ht="14.25" customHeight="1" x14ac:dyDescent="0.2">
      <c r="A413" s="218"/>
      <c r="B413" s="218"/>
      <c r="C413" s="218"/>
      <c r="D413" s="218"/>
      <c r="E413" s="218"/>
      <c r="F413" s="218"/>
      <c r="G413" s="218"/>
      <c r="H413" s="218"/>
      <c r="I413" s="218"/>
      <c r="J413" s="218"/>
      <c r="K413" s="218"/>
      <c r="L413" s="218"/>
      <c r="M413" s="218"/>
      <c r="N413" s="218"/>
      <c r="O413" s="218"/>
      <c r="P413" s="218"/>
      <c r="Q413" s="218"/>
      <c r="R413" s="218"/>
      <c r="S413" s="218"/>
      <c r="T413" s="218"/>
      <c r="U413" s="218"/>
      <c r="V413" s="218"/>
      <c r="W413" s="218"/>
      <c r="X413" s="218"/>
      <c r="Y413" s="218"/>
      <c r="Z413" s="218"/>
      <c r="AA413" s="218"/>
      <c r="AB413" s="218"/>
    </row>
    <row r="414" spans="1:28" ht="14.25" customHeight="1" x14ac:dyDescent="0.2">
      <c r="A414" s="218"/>
      <c r="B414" s="218"/>
      <c r="C414" s="218"/>
      <c r="D414" s="218"/>
      <c r="E414" s="218"/>
      <c r="F414" s="218"/>
      <c r="G414" s="218"/>
      <c r="H414" s="218"/>
      <c r="I414" s="218"/>
      <c r="J414" s="218"/>
      <c r="K414" s="218"/>
      <c r="L414" s="218"/>
      <c r="M414" s="218"/>
      <c r="N414" s="218"/>
      <c r="O414" s="218"/>
      <c r="P414" s="218"/>
      <c r="Q414" s="218"/>
      <c r="R414" s="218"/>
      <c r="S414" s="218"/>
      <c r="T414" s="218"/>
      <c r="U414" s="218"/>
      <c r="V414" s="218"/>
      <c r="W414" s="218"/>
      <c r="X414" s="218"/>
      <c r="Y414" s="218"/>
      <c r="Z414" s="218"/>
      <c r="AA414" s="218"/>
      <c r="AB414" s="218"/>
    </row>
    <row r="415" spans="1:28" ht="14.25" customHeight="1" x14ac:dyDescent="0.2">
      <c r="A415" s="218"/>
      <c r="B415" s="218"/>
      <c r="C415" s="218"/>
      <c r="D415" s="218"/>
      <c r="E415" s="218"/>
      <c r="F415" s="218"/>
      <c r="G415" s="218"/>
      <c r="H415" s="218"/>
      <c r="I415" s="218"/>
      <c r="J415" s="218"/>
      <c r="K415" s="218"/>
      <c r="L415" s="218"/>
      <c r="M415" s="218"/>
      <c r="N415" s="218"/>
      <c r="O415" s="218"/>
      <c r="P415" s="218"/>
      <c r="Q415" s="218"/>
      <c r="R415" s="218"/>
      <c r="S415" s="218"/>
      <c r="T415" s="218"/>
      <c r="U415" s="218"/>
      <c r="V415" s="218"/>
      <c r="W415" s="218"/>
      <c r="X415" s="218"/>
      <c r="Y415" s="218"/>
      <c r="Z415" s="218"/>
      <c r="AA415" s="218"/>
      <c r="AB415" s="218"/>
    </row>
    <row r="416" spans="1:28" ht="14.25" customHeight="1" x14ac:dyDescent="0.2">
      <c r="A416" s="218"/>
      <c r="B416" s="218"/>
      <c r="C416" s="218"/>
      <c r="D416" s="218"/>
      <c r="E416" s="218"/>
      <c r="F416" s="218"/>
      <c r="G416" s="218"/>
      <c r="H416" s="218"/>
      <c r="I416" s="218"/>
      <c r="J416" s="218"/>
      <c r="K416" s="218"/>
      <c r="L416" s="218"/>
      <c r="M416" s="218"/>
      <c r="N416" s="218"/>
      <c r="O416" s="218"/>
      <c r="P416" s="218"/>
      <c r="Q416" s="218"/>
      <c r="R416" s="218"/>
      <c r="S416" s="218"/>
      <c r="T416" s="218"/>
      <c r="U416" s="218"/>
      <c r="V416" s="218"/>
      <c r="W416" s="218"/>
      <c r="X416" s="218"/>
      <c r="Y416" s="218"/>
      <c r="Z416" s="218"/>
      <c r="AA416" s="218"/>
      <c r="AB416" s="218"/>
    </row>
    <row r="417" spans="1:28" ht="14.25" customHeight="1" x14ac:dyDescent="0.2">
      <c r="A417" s="218"/>
      <c r="B417" s="218"/>
      <c r="C417" s="218"/>
      <c r="D417" s="218"/>
      <c r="E417" s="218"/>
      <c r="F417" s="218"/>
      <c r="G417" s="218"/>
      <c r="H417" s="218"/>
      <c r="I417" s="218"/>
      <c r="J417" s="218"/>
      <c r="K417" s="218"/>
      <c r="L417" s="218"/>
      <c r="M417" s="218"/>
      <c r="N417" s="218"/>
      <c r="O417" s="218"/>
      <c r="P417" s="218"/>
      <c r="Q417" s="218"/>
      <c r="R417" s="218"/>
      <c r="S417" s="218"/>
      <c r="T417" s="218"/>
      <c r="U417" s="218"/>
      <c r="V417" s="218"/>
      <c r="W417" s="218"/>
      <c r="X417" s="218"/>
      <c r="Y417" s="218"/>
      <c r="Z417" s="218"/>
      <c r="AA417" s="218"/>
      <c r="AB417" s="218"/>
    </row>
    <row r="418" spans="1:28" ht="14.25" customHeight="1" x14ac:dyDescent="0.2">
      <c r="A418" s="218"/>
      <c r="B418" s="218"/>
      <c r="C418" s="218"/>
      <c r="D418" s="218"/>
      <c r="E418" s="218"/>
      <c r="F418" s="218"/>
      <c r="G418" s="218"/>
      <c r="H418" s="218"/>
      <c r="I418" s="218"/>
      <c r="J418" s="218"/>
      <c r="K418" s="218"/>
      <c r="L418" s="218"/>
      <c r="M418" s="218"/>
      <c r="N418" s="218"/>
      <c r="O418" s="218"/>
      <c r="P418" s="218"/>
      <c r="Q418" s="218"/>
      <c r="R418" s="218"/>
      <c r="S418" s="218"/>
      <c r="T418" s="218"/>
      <c r="U418" s="218"/>
      <c r="V418" s="218"/>
      <c r="W418" s="218"/>
      <c r="X418" s="218"/>
      <c r="Y418" s="218"/>
      <c r="Z418" s="218"/>
      <c r="AA418" s="218"/>
      <c r="AB418" s="218"/>
    </row>
    <row r="419" spans="1:28" ht="14.25" customHeight="1" x14ac:dyDescent="0.2">
      <c r="A419" s="218"/>
      <c r="B419" s="218"/>
      <c r="C419" s="218"/>
      <c r="D419" s="218"/>
      <c r="E419" s="218"/>
      <c r="F419" s="218"/>
      <c r="G419" s="218"/>
      <c r="H419" s="218"/>
      <c r="I419" s="218"/>
      <c r="J419" s="218"/>
      <c r="K419" s="218"/>
      <c r="L419" s="218"/>
      <c r="M419" s="218"/>
      <c r="N419" s="218"/>
      <c r="O419" s="218"/>
      <c r="P419" s="218"/>
      <c r="Q419" s="218"/>
      <c r="R419" s="218"/>
      <c r="S419" s="218"/>
      <c r="T419" s="218"/>
      <c r="U419" s="218"/>
      <c r="V419" s="218"/>
      <c r="W419" s="218"/>
      <c r="X419" s="218"/>
      <c r="Y419" s="218"/>
      <c r="Z419" s="218"/>
      <c r="AA419" s="218"/>
      <c r="AB419" s="218"/>
    </row>
    <row r="420" spans="1:28" ht="14.25" customHeight="1" x14ac:dyDescent="0.2">
      <c r="A420" s="218"/>
      <c r="B420" s="218"/>
      <c r="C420" s="218"/>
      <c r="D420" s="218"/>
      <c r="E420" s="218"/>
      <c r="F420" s="218"/>
      <c r="G420" s="218"/>
      <c r="H420" s="218"/>
      <c r="I420" s="218"/>
      <c r="J420" s="218"/>
      <c r="K420" s="218"/>
      <c r="L420" s="218"/>
      <c r="M420" s="218"/>
      <c r="N420" s="218"/>
      <c r="O420" s="218"/>
      <c r="P420" s="218"/>
      <c r="Q420" s="218"/>
      <c r="R420" s="218"/>
      <c r="S420" s="218"/>
      <c r="T420" s="218"/>
      <c r="U420" s="218"/>
      <c r="V420" s="218"/>
      <c r="W420" s="218"/>
      <c r="X420" s="218"/>
      <c r="Y420" s="218"/>
      <c r="Z420" s="218"/>
      <c r="AA420" s="218"/>
      <c r="AB420" s="218"/>
    </row>
    <row r="421" spans="1:28" ht="14.25" customHeight="1" x14ac:dyDescent="0.2">
      <c r="A421" s="218"/>
      <c r="B421" s="218"/>
      <c r="C421" s="218"/>
      <c r="D421" s="218"/>
      <c r="E421" s="218"/>
      <c r="F421" s="218"/>
      <c r="G421" s="218"/>
      <c r="H421" s="218"/>
      <c r="I421" s="218"/>
      <c r="J421" s="218"/>
      <c r="K421" s="218"/>
      <c r="L421" s="218"/>
      <c r="M421" s="218"/>
      <c r="N421" s="218"/>
      <c r="O421" s="218"/>
      <c r="P421" s="218"/>
      <c r="Q421" s="218"/>
      <c r="R421" s="218"/>
      <c r="S421" s="218"/>
      <c r="T421" s="218"/>
      <c r="U421" s="218"/>
      <c r="V421" s="218"/>
      <c r="W421" s="218"/>
      <c r="X421" s="218"/>
      <c r="Y421" s="218"/>
      <c r="Z421" s="218"/>
      <c r="AA421" s="218"/>
      <c r="AB421" s="218"/>
    </row>
    <row r="422" spans="1:28" ht="14.25" customHeight="1" x14ac:dyDescent="0.2">
      <c r="A422" s="218"/>
      <c r="B422" s="218"/>
      <c r="C422" s="218"/>
      <c r="D422" s="218"/>
      <c r="E422" s="218"/>
      <c r="F422" s="218"/>
      <c r="G422" s="218"/>
      <c r="H422" s="218"/>
      <c r="I422" s="218"/>
      <c r="J422" s="218"/>
      <c r="K422" s="218"/>
      <c r="L422" s="218"/>
      <c r="M422" s="218"/>
      <c r="N422" s="218"/>
      <c r="O422" s="218"/>
      <c r="P422" s="218"/>
      <c r="Q422" s="218"/>
      <c r="R422" s="218"/>
      <c r="S422" s="218"/>
      <c r="T422" s="218"/>
      <c r="U422" s="218"/>
      <c r="V422" s="218"/>
      <c r="W422" s="218"/>
      <c r="X422" s="218"/>
      <c r="Y422" s="218"/>
      <c r="Z422" s="218"/>
      <c r="AA422" s="218"/>
      <c r="AB422" s="218"/>
    </row>
    <row r="423" spans="1:28" ht="14.25" customHeight="1" x14ac:dyDescent="0.2">
      <c r="A423" s="218"/>
      <c r="B423" s="218"/>
      <c r="C423" s="218"/>
      <c r="D423" s="218"/>
      <c r="E423" s="218"/>
      <c r="F423" s="218"/>
      <c r="G423" s="218"/>
      <c r="H423" s="218"/>
      <c r="I423" s="218"/>
      <c r="J423" s="218"/>
      <c r="K423" s="218"/>
      <c r="L423" s="218"/>
      <c r="M423" s="218"/>
      <c r="N423" s="218"/>
      <c r="O423" s="218"/>
      <c r="P423" s="218"/>
      <c r="Q423" s="218"/>
      <c r="R423" s="218"/>
      <c r="S423" s="218"/>
      <c r="T423" s="218"/>
      <c r="U423" s="218"/>
      <c r="V423" s="218"/>
      <c r="W423" s="218"/>
      <c r="X423" s="218"/>
      <c r="Y423" s="218"/>
      <c r="Z423" s="218"/>
      <c r="AA423" s="218"/>
      <c r="AB423" s="218"/>
    </row>
    <row r="424" spans="1:28" ht="14.25" customHeight="1" x14ac:dyDescent="0.2">
      <c r="A424" s="218"/>
      <c r="B424" s="218"/>
      <c r="C424" s="218"/>
      <c r="D424" s="218"/>
      <c r="E424" s="218"/>
      <c r="F424" s="218"/>
      <c r="G424" s="218"/>
      <c r="H424" s="218"/>
      <c r="I424" s="218"/>
      <c r="J424" s="218"/>
      <c r="K424" s="218"/>
      <c r="L424" s="218"/>
      <c r="M424" s="218"/>
      <c r="N424" s="218"/>
      <c r="O424" s="218"/>
      <c r="P424" s="218"/>
      <c r="Q424" s="218"/>
      <c r="R424" s="218"/>
      <c r="S424" s="218"/>
      <c r="T424" s="218"/>
      <c r="U424" s="218"/>
      <c r="V424" s="218"/>
      <c r="W424" s="218"/>
      <c r="X424" s="218"/>
      <c r="Y424" s="218"/>
      <c r="Z424" s="218"/>
      <c r="AA424" s="218"/>
      <c r="AB424" s="218"/>
    </row>
    <row r="425" spans="1:28" ht="14.25" customHeight="1" x14ac:dyDescent="0.2">
      <c r="A425" s="218"/>
      <c r="B425" s="218"/>
      <c r="C425" s="218"/>
      <c r="D425" s="218"/>
      <c r="E425" s="218"/>
      <c r="F425" s="218"/>
      <c r="G425" s="218"/>
      <c r="H425" s="218"/>
      <c r="I425" s="218"/>
      <c r="J425" s="218"/>
      <c r="K425" s="218"/>
      <c r="L425" s="218"/>
      <c r="M425" s="218"/>
      <c r="N425" s="218"/>
      <c r="O425" s="218"/>
      <c r="P425" s="218"/>
      <c r="Q425" s="218"/>
      <c r="R425" s="218"/>
      <c r="S425" s="218"/>
      <c r="T425" s="218"/>
      <c r="U425" s="218"/>
      <c r="V425" s="218"/>
      <c r="W425" s="218"/>
      <c r="X425" s="218"/>
      <c r="Y425" s="218"/>
      <c r="Z425" s="218"/>
      <c r="AA425" s="218"/>
      <c r="AB425" s="218"/>
    </row>
    <row r="426" spans="1:28" ht="14.25" customHeight="1" x14ac:dyDescent="0.2">
      <c r="A426" s="218"/>
      <c r="B426" s="218"/>
      <c r="C426" s="218"/>
      <c r="D426" s="218"/>
      <c r="E426" s="218"/>
      <c r="F426" s="218"/>
      <c r="G426" s="218"/>
      <c r="H426" s="218"/>
      <c r="I426" s="218"/>
      <c r="J426" s="218"/>
      <c r="K426" s="218"/>
      <c r="L426" s="218"/>
      <c r="M426" s="218"/>
      <c r="N426" s="218"/>
      <c r="O426" s="218"/>
      <c r="P426" s="218"/>
      <c r="Q426" s="218"/>
      <c r="R426" s="218"/>
      <c r="S426" s="218"/>
      <c r="T426" s="218"/>
      <c r="U426" s="218"/>
      <c r="V426" s="218"/>
      <c r="W426" s="218"/>
      <c r="X426" s="218"/>
      <c r="Y426" s="218"/>
      <c r="Z426" s="218"/>
      <c r="AA426" s="218"/>
      <c r="AB426" s="218"/>
    </row>
    <row r="427" spans="1:28" ht="14.25" customHeight="1" x14ac:dyDescent="0.2">
      <c r="A427" s="218"/>
      <c r="B427" s="218"/>
      <c r="C427" s="218"/>
      <c r="D427" s="218"/>
      <c r="E427" s="218"/>
      <c r="F427" s="218"/>
      <c r="G427" s="218"/>
      <c r="H427" s="218"/>
      <c r="I427" s="218"/>
      <c r="J427" s="218"/>
      <c r="K427" s="218"/>
      <c r="L427" s="218"/>
      <c r="M427" s="218"/>
      <c r="N427" s="218"/>
      <c r="O427" s="218"/>
      <c r="P427" s="218"/>
      <c r="Q427" s="218"/>
      <c r="R427" s="218"/>
      <c r="S427" s="218"/>
      <c r="T427" s="218"/>
      <c r="U427" s="218"/>
      <c r="V427" s="218"/>
      <c r="W427" s="218"/>
      <c r="X427" s="218"/>
      <c r="Y427" s="218"/>
      <c r="Z427" s="218"/>
      <c r="AA427" s="218"/>
      <c r="AB427" s="218"/>
    </row>
    <row r="428" spans="1:28" ht="14.25" customHeight="1" x14ac:dyDescent="0.2">
      <c r="A428" s="218"/>
      <c r="B428" s="218"/>
      <c r="C428" s="218"/>
      <c r="D428" s="218"/>
      <c r="E428" s="218"/>
      <c r="F428" s="218"/>
      <c r="G428" s="218"/>
      <c r="H428" s="218"/>
      <c r="I428" s="218"/>
      <c r="J428" s="218"/>
      <c r="K428" s="218"/>
      <c r="L428" s="218"/>
      <c r="M428" s="218"/>
      <c r="N428" s="218"/>
      <c r="O428" s="218"/>
      <c r="P428" s="218"/>
      <c r="Q428" s="218"/>
      <c r="R428" s="218"/>
      <c r="S428" s="218"/>
      <c r="T428" s="218"/>
      <c r="U428" s="218"/>
      <c r="V428" s="218"/>
      <c r="W428" s="218"/>
      <c r="X428" s="218"/>
      <c r="Y428" s="218"/>
      <c r="Z428" s="218"/>
      <c r="AA428" s="218"/>
      <c r="AB428" s="218"/>
    </row>
    <row r="429" spans="1:28" ht="14.25" customHeight="1" x14ac:dyDescent="0.2">
      <c r="A429" s="218"/>
      <c r="B429" s="218"/>
      <c r="C429" s="218"/>
      <c r="D429" s="218"/>
      <c r="E429" s="218"/>
      <c r="F429" s="218"/>
      <c r="G429" s="218"/>
      <c r="H429" s="218"/>
      <c r="I429" s="218"/>
      <c r="J429" s="218"/>
      <c r="K429" s="218"/>
      <c r="L429" s="218"/>
      <c r="M429" s="218"/>
      <c r="N429" s="218"/>
      <c r="O429" s="218"/>
      <c r="P429" s="218"/>
      <c r="Q429" s="218"/>
      <c r="R429" s="218"/>
      <c r="S429" s="218"/>
      <c r="T429" s="218"/>
      <c r="U429" s="218"/>
      <c r="V429" s="218"/>
      <c r="W429" s="218"/>
      <c r="X429" s="218"/>
      <c r="Y429" s="218"/>
      <c r="Z429" s="218"/>
      <c r="AA429" s="218"/>
      <c r="AB429" s="218"/>
    </row>
    <row r="430" spans="1:28" ht="14.25" customHeight="1" x14ac:dyDescent="0.2">
      <c r="A430" s="218"/>
      <c r="B430" s="218"/>
      <c r="C430" s="218"/>
      <c r="D430" s="218"/>
      <c r="E430" s="218"/>
      <c r="F430" s="218"/>
      <c r="G430" s="218"/>
      <c r="H430" s="218"/>
      <c r="I430" s="218"/>
      <c r="J430" s="218"/>
      <c r="K430" s="218"/>
      <c r="L430" s="218"/>
      <c r="M430" s="218"/>
      <c r="N430" s="218"/>
      <c r="O430" s="218"/>
      <c r="P430" s="218"/>
      <c r="Q430" s="218"/>
      <c r="R430" s="218"/>
      <c r="S430" s="218"/>
      <c r="T430" s="218"/>
      <c r="U430" s="218"/>
      <c r="V430" s="218"/>
      <c r="W430" s="218"/>
      <c r="X430" s="218"/>
      <c r="Y430" s="218"/>
      <c r="Z430" s="218"/>
      <c r="AA430" s="218"/>
      <c r="AB430" s="218"/>
    </row>
    <row r="431" spans="1:28" ht="14.25" customHeight="1" x14ac:dyDescent="0.2">
      <c r="A431" s="218"/>
      <c r="B431" s="218"/>
      <c r="C431" s="218"/>
      <c r="D431" s="218"/>
      <c r="E431" s="218"/>
      <c r="F431" s="218"/>
      <c r="G431" s="218"/>
      <c r="H431" s="218"/>
      <c r="I431" s="218"/>
      <c r="J431" s="218"/>
      <c r="K431" s="218"/>
      <c r="L431" s="218"/>
      <c r="M431" s="218"/>
      <c r="N431" s="218"/>
      <c r="O431" s="218"/>
      <c r="P431" s="218"/>
      <c r="Q431" s="218"/>
      <c r="R431" s="218"/>
      <c r="S431" s="218"/>
      <c r="T431" s="218"/>
      <c r="U431" s="218"/>
      <c r="V431" s="218"/>
      <c r="W431" s="218"/>
      <c r="X431" s="218"/>
      <c r="Y431" s="218"/>
      <c r="Z431" s="218"/>
      <c r="AA431" s="218"/>
      <c r="AB431" s="218"/>
    </row>
    <row r="432" spans="1:28" ht="14.25" customHeight="1" x14ac:dyDescent="0.2">
      <c r="A432" s="218"/>
      <c r="B432" s="218"/>
      <c r="C432" s="218"/>
      <c r="D432" s="218"/>
      <c r="E432" s="218"/>
      <c r="F432" s="218"/>
      <c r="G432" s="218"/>
      <c r="H432" s="218"/>
      <c r="I432" s="218"/>
      <c r="J432" s="218"/>
      <c r="K432" s="218"/>
      <c r="L432" s="218"/>
      <c r="M432" s="218"/>
      <c r="N432" s="218"/>
      <c r="O432" s="218"/>
      <c r="P432" s="218"/>
      <c r="Q432" s="218"/>
      <c r="R432" s="218"/>
      <c r="S432" s="218"/>
      <c r="T432" s="218"/>
      <c r="U432" s="218"/>
      <c r="V432" s="218"/>
      <c r="W432" s="218"/>
      <c r="X432" s="218"/>
      <c r="Y432" s="218"/>
      <c r="Z432" s="218"/>
      <c r="AA432" s="218"/>
      <c r="AB432" s="218"/>
    </row>
    <row r="433" spans="1:28" ht="14.25" customHeight="1" x14ac:dyDescent="0.2">
      <c r="A433" s="218"/>
      <c r="B433" s="218"/>
      <c r="C433" s="218"/>
      <c r="D433" s="218"/>
      <c r="E433" s="218"/>
      <c r="F433" s="218"/>
      <c r="G433" s="218"/>
      <c r="H433" s="218"/>
      <c r="I433" s="218"/>
      <c r="J433" s="218"/>
      <c r="K433" s="218"/>
      <c r="L433" s="218"/>
      <c r="M433" s="218"/>
      <c r="N433" s="218"/>
      <c r="O433" s="218"/>
      <c r="P433" s="218"/>
      <c r="Q433" s="218"/>
      <c r="R433" s="218"/>
      <c r="S433" s="218"/>
      <c r="T433" s="218"/>
      <c r="U433" s="218"/>
      <c r="V433" s="218"/>
      <c r="W433" s="218"/>
      <c r="X433" s="218"/>
      <c r="Y433" s="218"/>
      <c r="Z433" s="218"/>
      <c r="AA433" s="218"/>
      <c r="AB433" s="218"/>
    </row>
    <row r="434" spans="1:28" ht="14.25" customHeight="1" x14ac:dyDescent="0.2">
      <c r="A434" s="218"/>
      <c r="B434" s="218"/>
      <c r="C434" s="218"/>
      <c r="D434" s="218"/>
      <c r="E434" s="218"/>
      <c r="F434" s="218"/>
      <c r="G434" s="218"/>
      <c r="H434" s="218"/>
      <c r="I434" s="218"/>
      <c r="J434" s="218"/>
      <c r="K434" s="218"/>
      <c r="L434" s="218"/>
      <c r="M434" s="218"/>
      <c r="N434" s="218"/>
      <c r="O434" s="218"/>
      <c r="P434" s="218"/>
      <c r="Q434" s="218"/>
      <c r="R434" s="218"/>
      <c r="S434" s="218"/>
      <c r="T434" s="218"/>
      <c r="U434" s="218"/>
      <c r="V434" s="218"/>
      <c r="W434" s="218"/>
      <c r="X434" s="218"/>
      <c r="Y434" s="218"/>
      <c r="Z434" s="218"/>
      <c r="AA434" s="218"/>
      <c r="AB434" s="218"/>
    </row>
    <row r="435" spans="1:28" ht="14.25" customHeight="1" x14ac:dyDescent="0.2">
      <c r="A435" s="218"/>
      <c r="B435" s="218"/>
      <c r="C435" s="218"/>
      <c r="D435" s="218"/>
      <c r="E435" s="218"/>
      <c r="F435" s="218"/>
      <c r="G435" s="218"/>
      <c r="H435" s="218"/>
      <c r="I435" s="218"/>
      <c r="J435" s="218"/>
      <c r="K435" s="218"/>
      <c r="L435" s="218"/>
      <c r="M435" s="218"/>
      <c r="N435" s="218"/>
      <c r="O435" s="218"/>
      <c r="P435" s="218"/>
      <c r="Q435" s="218"/>
      <c r="R435" s="218"/>
      <c r="S435" s="218"/>
      <c r="T435" s="218"/>
      <c r="U435" s="218"/>
      <c r="V435" s="218"/>
      <c r="W435" s="218"/>
      <c r="X435" s="218"/>
      <c r="Y435" s="218"/>
      <c r="Z435" s="218"/>
      <c r="AA435" s="218"/>
      <c r="AB435" s="218"/>
    </row>
    <row r="436" spans="1:28" ht="14.25" customHeight="1" x14ac:dyDescent="0.2">
      <c r="A436" s="218"/>
      <c r="B436" s="218"/>
      <c r="C436" s="218"/>
      <c r="D436" s="218"/>
      <c r="E436" s="218"/>
      <c r="F436" s="218"/>
      <c r="G436" s="218"/>
      <c r="H436" s="218"/>
      <c r="I436" s="218"/>
      <c r="J436" s="218"/>
      <c r="K436" s="218"/>
      <c r="L436" s="218"/>
      <c r="M436" s="218"/>
      <c r="N436" s="218"/>
      <c r="O436" s="218"/>
      <c r="P436" s="218"/>
      <c r="Q436" s="218"/>
      <c r="R436" s="218"/>
      <c r="S436" s="218"/>
      <c r="T436" s="218"/>
      <c r="U436" s="218"/>
      <c r="V436" s="218"/>
      <c r="W436" s="218"/>
      <c r="X436" s="218"/>
      <c r="Y436" s="218"/>
      <c r="Z436" s="218"/>
      <c r="AA436" s="218"/>
      <c r="AB436" s="218"/>
    </row>
    <row r="437" spans="1:28" ht="14.25" customHeight="1" x14ac:dyDescent="0.2">
      <c r="A437" s="218"/>
      <c r="B437" s="218"/>
      <c r="C437" s="218"/>
      <c r="D437" s="218"/>
      <c r="E437" s="218"/>
      <c r="F437" s="218"/>
      <c r="G437" s="218"/>
      <c r="H437" s="218"/>
      <c r="I437" s="218"/>
      <c r="J437" s="218"/>
      <c r="K437" s="218"/>
      <c r="L437" s="218"/>
      <c r="M437" s="218"/>
      <c r="N437" s="218"/>
      <c r="O437" s="218"/>
      <c r="P437" s="218"/>
      <c r="Q437" s="218"/>
      <c r="R437" s="218"/>
      <c r="S437" s="218"/>
      <c r="T437" s="218"/>
      <c r="U437" s="218"/>
      <c r="V437" s="218"/>
      <c r="W437" s="218"/>
      <c r="X437" s="218"/>
      <c r="Y437" s="218"/>
      <c r="Z437" s="218"/>
      <c r="AA437" s="218"/>
      <c r="AB437" s="218"/>
    </row>
    <row r="438" spans="1:28" ht="14.25" customHeight="1" x14ac:dyDescent="0.2">
      <c r="A438" s="218"/>
      <c r="B438" s="218"/>
      <c r="C438" s="218"/>
      <c r="D438" s="218"/>
      <c r="E438" s="218"/>
      <c r="F438" s="218"/>
      <c r="G438" s="218"/>
      <c r="H438" s="218"/>
      <c r="I438" s="218"/>
      <c r="J438" s="218"/>
      <c r="K438" s="218"/>
      <c r="L438" s="218"/>
      <c r="M438" s="218"/>
      <c r="N438" s="218"/>
      <c r="O438" s="218"/>
      <c r="P438" s="218"/>
      <c r="Q438" s="218"/>
      <c r="R438" s="218"/>
      <c r="S438" s="218"/>
      <c r="T438" s="218"/>
      <c r="U438" s="218"/>
      <c r="V438" s="218"/>
      <c r="W438" s="218"/>
      <c r="X438" s="218"/>
      <c r="Y438" s="218"/>
      <c r="Z438" s="218"/>
      <c r="AA438" s="218"/>
      <c r="AB438" s="218"/>
    </row>
    <row r="439" spans="1:28" ht="14.25" customHeight="1" x14ac:dyDescent="0.2">
      <c r="A439" s="218"/>
      <c r="B439" s="218"/>
      <c r="C439" s="218"/>
      <c r="D439" s="218"/>
      <c r="E439" s="218"/>
      <c r="F439" s="218"/>
      <c r="G439" s="218"/>
      <c r="H439" s="218"/>
      <c r="I439" s="218"/>
      <c r="J439" s="218"/>
      <c r="K439" s="218"/>
      <c r="L439" s="218"/>
      <c r="M439" s="218"/>
      <c r="N439" s="218"/>
      <c r="O439" s="218"/>
      <c r="P439" s="218"/>
      <c r="Q439" s="218"/>
      <c r="R439" s="218"/>
      <c r="S439" s="218"/>
      <c r="T439" s="218"/>
      <c r="U439" s="218"/>
      <c r="V439" s="218"/>
      <c r="W439" s="218"/>
      <c r="X439" s="218"/>
      <c r="Y439" s="218"/>
      <c r="Z439" s="218"/>
      <c r="AA439" s="218"/>
      <c r="AB439" s="218"/>
    </row>
    <row r="440" spans="1:28" ht="14.25" customHeight="1" x14ac:dyDescent="0.2">
      <c r="A440" s="218"/>
      <c r="B440" s="218"/>
      <c r="C440" s="218"/>
      <c r="D440" s="218"/>
      <c r="E440" s="218"/>
      <c r="F440" s="218"/>
      <c r="G440" s="218"/>
      <c r="H440" s="218"/>
      <c r="I440" s="218"/>
      <c r="J440" s="218"/>
      <c r="K440" s="218"/>
      <c r="L440" s="218"/>
      <c r="M440" s="218"/>
      <c r="N440" s="218"/>
      <c r="O440" s="218"/>
      <c r="P440" s="218"/>
      <c r="Q440" s="218"/>
      <c r="R440" s="218"/>
      <c r="S440" s="218"/>
      <c r="T440" s="218"/>
      <c r="U440" s="218"/>
      <c r="V440" s="218"/>
      <c r="W440" s="218"/>
      <c r="X440" s="218"/>
      <c r="Y440" s="218"/>
      <c r="Z440" s="218"/>
      <c r="AA440" s="218"/>
      <c r="AB440" s="218"/>
    </row>
    <row r="441" spans="1:28" ht="14.25" customHeight="1" x14ac:dyDescent="0.2">
      <c r="A441" s="218"/>
      <c r="B441" s="218"/>
      <c r="C441" s="218"/>
      <c r="D441" s="218"/>
      <c r="E441" s="218"/>
      <c r="F441" s="218"/>
      <c r="G441" s="218"/>
      <c r="H441" s="218"/>
      <c r="I441" s="218"/>
      <c r="J441" s="218"/>
      <c r="K441" s="218"/>
      <c r="L441" s="218"/>
      <c r="M441" s="218"/>
      <c r="N441" s="218"/>
      <c r="O441" s="218"/>
      <c r="P441" s="218"/>
      <c r="Q441" s="218"/>
      <c r="R441" s="218"/>
      <c r="S441" s="218"/>
      <c r="T441" s="218"/>
      <c r="U441" s="218"/>
      <c r="V441" s="218"/>
      <c r="W441" s="218"/>
      <c r="X441" s="218"/>
      <c r="Y441" s="218"/>
      <c r="Z441" s="218"/>
      <c r="AA441" s="218"/>
      <c r="AB441" s="218"/>
    </row>
    <row r="442" spans="1:28" ht="14.25" customHeight="1" x14ac:dyDescent="0.2">
      <c r="A442" s="218"/>
      <c r="B442" s="218"/>
      <c r="C442" s="218"/>
      <c r="D442" s="218"/>
      <c r="E442" s="218"/>
      <c r="F442" s="218"/>
      <c r="G442" s="218"/>
      <c r="H442" s="218"/>
      <c r="I442" s="218"/>
      <c r="J442" s="218"/>
      <c r="K442" s="218"/>
      <c r="L442" s="218"/>
      <c r="M442" s="218"/>
      <c r="N442" s="218"/>
      <c r="O442" s="218"/>
      <c r="P442" s="218"/>
      <c r="Q442" s="218"/>
      <c r="R442" s="218"/>
      <c r="S442" s="218"/>
      <c r="T442" s="218"/>
      <c r="U442" s="218"/>
      <c r="V442" s="218"/>
      <c r="W442" s="218"/>
      <c r="X442" s="218"/>
      <c r="Y442" s="218"/>
      <c r="Z442" s="218"/>
      <c r="AA442" s="218"/>
      <c r="AB442" s="218"/>
    </row>
    <row r="443" spans="1:28" ht="14.25" customHeight="1" x14ac:dyDescent="0.2">
      <c r="A443" s="218"/>
      <c r="B443" s="218"/>
      <c r="C443" s="218"/>
      <c r="D443" s="218"/>
      <c r="E443" s="218"/>
      <c r="F443" s="218"/>
      <c r="G443" s="218"/>
      <c r="H443" s="218"/>
      <c r="I443" s="218"/>
      <c r="J443" s="218"/>
      <c r="K443" s="218"/>
      <c r="L443" s="218"/>
      <c r="M443" s="218"/>
      <c r="N443" s="218"/>
      <c r="O443" s="218"/>
      <c r="P443" s="218"/>
      <c r="Q443" s="218"/>
      <c r="R443" s="218"/>
      <c r="S443" s="218"/>
      <c r="T443" s="218"/>
      <c r="U443" s="218"/>
      <c r="V443" s="218"/>
      <c r="W443" s="218"/>
      <c r="X443" s="218"/>
      <c r="Y443" s="218"/>
      <c r="Z443" s="218"/>
      <c r="AA443" s="218"/>
      <c r="AB443" s="218"/>
    </row>
    <row r="444" spans="1:28" ht="14.25" customHeight="1" x14ac:dyDescent="0.2">
      <c r="A444" s="218"/>
      <c r="B444" s="218"/>
      <c r="C444" s="218"/>
      <c r="D444" s="218"/>
      <c r="E444" s="218"/>
      <c r="F444" s="218"/>
      <c r="G444" s="218"/>
      <c r="H444" s="218"/>
      <c r="I444" s="218"/>
      <c r="J444" s="218"/>
      <c r="K444" s="218"/>
      <c r="L444" s="218"/>
      <c r="M444" s="218"/>
      <c r="N444" s="218"/>
      <c r="O444" s="218"/>
      <c r="P444" s="218"/>
      <c r="Q444" s="218"/>
      <c r="R444" s="218"/>
      <c r="S444" s="218"/>
      <c r="T444" s="218"/>
      <c r="U444" s="218"/>
      <c r="V444" s="218"/>
      <c r="W444" s="218"/>
      <c r="X444" s="218"/>
      <c r="Y444" s="218"/>
      <c r="Z444" s="218"/>
      <c r="AA444" s="218"/>
      <c r="AB444" s="218"/>
    </row>
    <row r="445" spans="1:28" ht="14.25" customHeight="1" x14ac:dyDescent="0.2">
      <c r="A445" s="218"/>
      <c r="B445" s="218"/>
      <c r="C445" s="218"/>
      <c r="D445" s="218"/>
      <c r="E445" s="218"/>
      <c r="F445" s="218"/>
      <c r="G445" s="218"/>
      <c r="H445" s="218"/>
      <c r="I445" s="218"/>
      <c r="J445" s="218"/>
      <c r="K445" s="218"/>
      <c r="L445" s="218"/>
      <c r="M445" s="218"/>
      <c r="N445" s="218"/>
      <c r="O445" s="218"/>
      <c r="P445" s="218"/>
      <c r="Q445" s="218"/>
      <c r="R445" s="218"/>
      <c r="S445" s="218"/>
      <c r="T445" s="218"/>
      <c r="U445" s="218"/>
      <c r="V445" s="218"/>
      <c r="W445" s="218"/>
      <c r="X445" s="218"/>
      <c r="Y445" s="218"/>
      <c r="Z445" s="218"/>
      <c r="AA445" s="218"/>
      <c r="AB445" s="218"/>
    </row>
    <row r="446" spans="1:28" ht="14.25" customHeight="1" x14ac:dyDescent="0.2">
      <c r="A446" s="218"/>
      <c r="B446" s="218"/>
      <c r="C446" s="218"/>
      <c r="D446" s="218"/>
      <c r="E446" s="218"/>
      <c r="F446" s="218"/>
      <c r="G446" s="218"/>
      <c r="H446" s="218"/>
      <c r="I446" s="218"/>
      <c r="J446" s="218"/>
      <c r="K446" s="218"/>
      <c r="L446" s="218"/>
      <c r="M446" s="218"/>
      <c r="N446" s="218"/>
      <c r="O446" s="218"/>
      <c r="P446" s="218"/>
      <c r="Q446" s="218"/>
      <c r="R446" s="218"/>
      <c r="S446" s="218"/>
      <c r="T446" s="218"/>
      <c r="U446" s="218"/>
      <c r="V446" s="218"/>
      <c r="W446" s="218"/>
      <c r="X446" s="218"/>
      <c r="Y446" s="218"/>
      <c r="Z446" s="218"/>
      <c r="AA446" s="218"/>
      <c r="AB446" s="218"/>
    </row>
    <row r="447" spans="1:28" ht="14.25" customHeight="1" x14ac:dyDescent="0.2">
      <c r="A447" s="218"/>
      <c r="B447" s="218"/>
      <c r="C447" s="218"/>
      <c r="D447" s="218"/>
      <c r="E447" s="218"/>
      <c r="F447" s="218"/>
      <c r="G447" s="218"/>
      <c r="H447" s="218"/>
      <c r="I447" s="218"/>
      <c r="J447" s="218"/>
      <c r="K447" s="218"/>
      <c r="L447" s="218"/>
      <c r="M447" s="218"/>
      <c r="N447" s="218"/>
      <c r="O447" s="218"/>
      <c r="P447" s="218"/>
      <c r="Q447" s="218"/>
      <c r="R447" s="218"/>
      <c r="S447" s="218"/>
      <c r="T447" s="218"/>
      <c r="U447" s="218"/>
      <c r="V447" s="218"/>
      <c r="W447" s="218"/>
      <c r="X447" s="218"/>
      <c r="Y447" s="218"/>
      <c r="Z447" s="218"/>
      <c r="AA447" s="218"/>
      <c r="AB447" s="218"/>
    </row>
    <row r="448" spans="1:28" ht="14.25" customHeight="1" x14ac:dyDescent="0.2">
      <c r="A448" s="218"/>
      <c r="B448" s="218"/>
      <c r="C448" s="218"/>
      <c r="D448" s="218"/>
      <c r="E448" s="218"/>
      <c r="F448" s="218"/>
      <c r="G448" s="218"/>
      <c r="H448" s="218"/>
      <c r="I448" s="218"/>
      <c r="J448" s="218"/>
      <c r="K448" s="218"/>
      <c r="L448" s="218"/>
      <c r="M448" s="218"/>
      <c r="N448" s="218"/>
      <c r="O448" s="218"/>
      <c r="P448" s="218"/>
      <c r="Q448" s="218"/>
      <c r="R448" s="218"/>
      <c r="S448" s="218"/>
      <c r="T448" s="218"/>
      <c r="U448" s="218"/>
      <c r="V448" s="218"/>
      <c r="W448" s="218"/>
      <c r="X448" s="218"/>
      <c r="Y448" s="218"/>
      <c r="Z448" s="218"/>
      <c r="AA448" s="218"/>
      <c r="AB448" s="218"/>
    </row>
    <row r="449" spans="1:28" ht="14.25" customHeight="1" x14ac:dyDescent="0.2">
      <c r="A449" s="218"/>
      <c r="B449" s="218"/>
      <c r="C449" s="218"/>
      <c r="D449" s="218"/>
      <c r="E449" s="218"/>
      <c r="F449" s="218"/>
      <c r="G449" s="218"/>
      <c r="H449" s="218"/>
      <c r="I449" s="218"/>
      <c r="J449" s="218"/>
      <c r="K449" s="218"/>
      <c r="L449" s="218"/>
      <c r="M449" s="218"/>
      <c r="N449" s="218"/>
      <c r="O449" s="218"/>
      <c r="P449" s="218"/>
      <c r="Q449" s="218"/>
      <c r="R449" s="218"/>
      <c r="S449" s="218"/>
      <c r="T449" s="218"/>
      <c r="U449" s="218"/>
      <c r="V449" s="218"/>
      <c r="W449" s="218"/>
      <c r="X449" s="218"/>
      <c r="Y449" s="218"/>
      <c r="Z449" s="218"/>
      <c r="AA449" s="218"/>
      <c r="AB449" s="218"/>
    </row>
    <row r="450" spans="1:28" ht="14.25" customHeight="1" x14ac:dyDescent="0.2">
      <c r="A450" s="218"/>
      <c r="B450" s="218"/>
      <c r="C450" s="218"/>
      <c r="D450" s="218"/>
      <c r="E450" s="218"/>
      <c r="F450" s="218"/>
      <c r="G450" s="218"/>
      <c r="H450" s="218"/>
      <c r="I450" s="218"/>
      <c r="J450" s="218"/>
      <c r="K450" s="218"/>
      <c r="L450" s="218"/>
      <c r="M450" s="218"/>
      <c r="N450" s="218"/>
      <c r="O450" s="218"/>
      <c r="P450" s="218"/>
      <c r="Q450" s="218"/>
      <c r="R450" s="218"/>
      <c r="S450" s="218"/>
      <c r="T450" s="218"/>
      <c r="U450" s="218"/>
      <c r="V450" s="218"/>
      <c r="W450" s="218"/>
      <c r="X450" s="218"/>
      <c r="Y450" s="218"/>
      <c r="Z450" s="218"/>
      <c r="AA450" s="218"/>
      <c r="AB450" s="218"/>
    </row>
    <row r="451" spans="1:28" ht="14.25" customHeight="1" x14ac:dyDescent="0.2">
      <c r="A451" s="218"/>
      <c r="B451" s="218"/>
      <c r="C451" s="218"/>
      <c r="D451" s="218"/>
      <c r="E451" s="218"/>
      <c r="F451" s="218"/>
      <c r="G451" s="218"/>
      <c r="H451" s="218"/>
      <c r="I451" s="218"/>
      <c r="J451" s="218"/>
      <c r="K451" s="218"/>
      <c r="L451" s="218"/>
      <c r="M451" s="218"/>
      <c r="N451" s="218"/>
      <c r="O451" s="218"/>
      <c r="P451" s="218"/>
      <c r="Q451" s="218"/>
      <c r="R451" s="218"/>
      <c r="S451" s="218"/>
      <c r="T451" s="218"/>
      <c r="U451" s="218"/>
      <c r="V451" s="218"/>
      <c r="W451" s="218"/>
      <c r="X451" s="218"/>
      <c r="Y451" s="218"/>
      <c r="Z451" s="218"/>
      <c r="AA451" s="218"/>
      <c r="AB451" s="218"/>
    </row>
    <row r="452" spans="1:28" ht="14.25" customHeight="1" x14ac:dyDescent="0.2">
      <c r="A452" s="218"/>
      <c r="B452" s="218"/>
      <c r="C452" s="218"/>
      <c r="D452" s="218"/>
      <c r="E452" s="218"/>
      <c r="F452" s="218"/>
      <c r="G452" s="218"/>
      <c r="H452" s="218"/>
      <c r="I452" s="218"/>
      <c r="J452" s="218"/>
      <c r="K452" s="218"/>
      <c r="L452" s="218"/>
      <c r="M452" s="218"/>
      <c r="N452" s="218"/>
      <c r="O452" s="218"/>
      <c r="P452" s="218"/>
      <c r="Q452" s="218"/>
      <c r="R452" s="218"/>
      <c r="S452" s="218"/>
      <c r="T452" s="218"/>
      <c r="U452" s="218"/>
      <c r="V452" s="218"/>
      <c r="W452" s="218"/>
      <c r="X452" s="218"/>
      <c r="Y452" s="218"/>
      <c r="Z452" s="218"/>
      <c r="AA452" s="218"/>
      <c r="AB452" s="218"/>
    </row>
    <row r="453" spans="1:28" ht="14.25" customHeight="1" x14ac:dyDescent="0.2">
      <c r="A453" s="218"/>
      <c r="B453" s="218"/>
      <c r="C453" s="218"/>
      <c r="D453" s="218"/>
      <c r="E453" s="218"/>
      <c r="F453" s="218"/>
      <c r="G453" s="218"/>
      <c r="H453" s="218"/>
      <c r="I453" s="218"/>
      <c r="J453" s="218"/>
      <c r="K453" s="218"/>
      <c r="L453" s="218"/>
      <c r="M453" s="218"/>
      <c r="N453" s="218"/>
      <c r="O453" s="218"/>
      <c r="P453" s="218"/>
      <c r="Q453" s="218"/>
      <c r="R453" s="218"/>
      <c r="S453" s="218"/>
      <c r="T453" s="218"/>
      <c r="U453" s="218"/>
      <c r="V453" s="218"/>
      <c r="W453" s="218"/>
      <c r="X453" s="218"/>
      <c r="Y453" s="218"/>
      <c r="Z453" s="218"/>
      <c r="AA453" s="218"/>
      <c r="AB453" s="218"/>
    </row>
    <row r="454" spans="1:28" ht="14.25" customHeight="1" x14ac:dyDescent="0.2">
      <c r="A454" s="218"/>
      <c r="B454" s="218"/>
      <c r="C454" s="218"/>
      <c r="D454" s="218"/>
      <c r="E454" s="218"/>
      <c r="F454" s="218"/>
      <c r="G454" s="218"/>
      <c r="H454" s="218"/>
      <c r="I454" s="218"/>
      <c r="J454" s="218"/>
      <c r="K454" s="218"/>
      <c r="L454" s="218"/>
      <c r="M454" s="218"/>
      <c r="N454" s="218"/>
      <c r="O454" s="218"/>
      <c r="P454" s="218"/>
      <c r="Q454" s="218"/>
      <c r="R454" s="218"/>
      <c r="S454" s="218"/>
      <c r="T454" s="218"/>
      <c r="U454" s="218"/>
      <c r="V454" s="218"/>
      <c r="W454" s="218"/>
      <c r="X454" s="218"/>
      <c r="Y454" s="218"/>
      <c r="Z454" s="218"/>
      <c r="AA454" s="218"/>
      <c r="AB454" s="218"/>
    </row>
    <row r="455" spans="1:28" ht="14.25" customHeight="1" x14ac:dyDescent="0.2">
      <c r="A455" s="218"/>
      <c r="B455" s="218"/>
      <c r="C455" s="218"/>
      <c r="D455" s="218"/>
      <c r="E455" s="218"/>
      <c r="F455" s="218"/>
      <c r="G455" s="218"/>
      <c r="H455" s="218"/>
      <c r="I455" s="218"/>
      <c r="J455" s="218"/>
      <c r="K455" s="218"/>
      <c r="L455" s="218"/>
      <c r="M455" s="218"/>
      <c r="N455" s="218"/>
      <c r="O455" s="218"/>
      <c r="P455" s="218"/>
      <c r="Q455" s="218"/>
      <c r="R455" s="218"/>
      <c r="S455" s="218"/>
      <c r="T455" s="218"/>
      <c r="U455" s="218"/>
      <c r="V455" s="218"/>
      <c r="W455" s="218"/>
      <c r="X455" s="218"/>
      <c r="Y455" s="218"/>
      <c r="Z455" s="218"/>
      <c r="AA455" s="218"/>
      <c r="AB455" s="218"/>
    </row>
    <row r="456" spans="1:28" ht="14.25" customHeight="1" x14ac:dyDescent="0.2">
      <c r="A456" s="218"/>
      <c r="B456" s="218"/>
      <c r="C456" s="218"/>
      <c r="D456" s="218"/>
      <c r="E456" s="218"/>
      <c r="F456" s="218"/>
      <c r="G456" s="218"/>
      <c r="H456" s="218"/>
      <c r="I456" s="218"/>
      <c r="J456" s="218"/>
      <c r="K456" s="218"/>
      <c r="L456" s="218"/>
      <c r="M456" s="218"/>
      <c r="N456" s="218"/>
      <c r="O456" s="218"/>
      <c r="P456" s="218"/>
      <c r="Q456" s="218"/>
      <c r="R456" s="218"/>
      <c r="S456" s="218"/>
      <c r="T456" s="218"/>
      <c r="U456" s="218"/>
      <c r="V456" s="218"/>
      <c r="W456" s="218"/>
      <c r="X456" s="218"/>
      <c r="Y456" s="218"/>
      <c r="Z456" s="218"/>
      <c r="AA456" s="218"/>
      <c r="AB456" s="218"/>
    </row>
    <row r="457" spans="1:28" ht="14.25" customHeight="1" x14ac:dyDescent="0.2">
      <c r="A457" s="218"/>
      <c r="B457" s="218"/>
      <c r="C457" s="218"/>
      <c r="D457" s="218"/>
      <c r="E457" s="218"/>
      <c r="F457" s="218"/>
      <c r="G457" s="218"/>
      <c r="H457" s="218"/>
      <c r="I457" s="218"/>
      <c r="J457" s="218"/>
      <c r="K457" s="218"/>
      <c r="L457" s="218"/>
      <c r="M457" s="218"/>
      <c r="N457" s="218"/>
      <c r="O457" s="218"/>
      <c r="P457" s="218"/>
      <c r="Q457" s="218"/>
      <c r="R457" s="218"/>
      <c r="S457" s="218"/>
      <c r="T457" s="218"/>
      <c r="U457" s="218"/>
      <c r="V457" s="218"/>
      <c r="W457" s="218"/>
      <c r="X457" s="218"/>
      <c r="Y457" s="218"/>
      <c r="Z457" s="218"/>
      <c r="AA457" s="218"/>
      <c r="AB457" s="218"/>
    </row>
    <row r="458" spans="1:28" ht="14.25" customHeight="1" x14ac:dyDescent="0.2">
      <c r="A458" s="218"/>
      <c r="B458" s="218"/>
      <c r="C458" s="218"/>
      <c r="D458" s="218"/>
      <c r="E458" s="218"/>
      <c r="F458" s="218"/>
      <c r="G458" s="218"/>
      <c r="H458" s="218"/>
      <c r="I458" s="218"/>
      <c r="J458" s="218"/>
      <c r="K458" s="218"/>
      <c r="L458" s="218"/>
      <c r="M458" s="218"/>
      <c r="N458" s="218"/>
      <c r="O458" s="218"/>
      <c r="P458" s="218"/>
      <c r="Q458" s="218"/>
      <c r="R458" s="218"/>
      <c r="S458" s="218"/>
      <c r="T458" s="218"/>
      <c r="U458" s="218"/>
      <c r="V458" s="218"/>
      <c r="W458" s="218"/>
      <c r="X458" s="218"/>
      <c r="Y458" s="218"/>
      <c r="Z458" s="218"/>
      <c r="AA458" s="218"/>
      <c r="AB458" s="218"/>
    </row>
    <row r="459" spans="1:28" ht="14.25" customHeight="1" x14ac:dyDescent="0.2">
      <c r="A459" s="218"/>
      <c r="B459" s="218"/>
      <c r="C459" s="218"/>
      <c r="D459" s="218"/>
      <c r="E459" s="218"/>
      <c r="F459" s="218"/>
      <c r="G459" s="218"/>
      <c r="H459" s="218"/>
      <c r="I459" s="218"/>
      <c r="J459" s="218"/>
      <c r="K459" s="218"/>
      <c r="L459" s="218"/>
      <c r="M459" s="218"/>
      <c r="N459" s="218"/>
      <c r="O459" s="218"/>
      <c r="P459" s="218"/>
      <c r="Q459" s="218"/>
      <c r="R459" s="218"/>
      <c r="S459" s="218"/>
      <c r="T459" s="218"/>
      <c r="U459" s="218"/>
      <c r="V459" s="218"/>
      <c r="W459" s="218"/>
      <c r="X459" s="218"/>
      <c r="Y459" s="218"/>
      <c r="Z459" s="218"/>
      <c r="AA459" s="218"/>
      <c r="AB459" s="218"/>
    </row>
    <row r="460" spans="1:28" ht="14.25" customHeight="1" x14ac:dyDescent="0.2">
      <c r="A460" s="218"/>
      <c r="B460" s="218"/>
      <c r="C460" s="218"/>
      <c r="D460" s="218"/>
      <c r="E460" s="218"/>
      <c r="F460" s="218"/>
      <c r="G460" s="218"/>
      <c r="H460" s="218"/>
      <c r="I460" s="218"/>
      <c r="J460" s="218"/>
      <c r="K460" s="218"/>
      <c r="L460" s="218"/>
      <c r="M460" s="218"/>
      <c r="N460" s="218"/>
      <c r="O460" s="218"/>
      <c r="P460" s="218"/>
      <c r="Q460" s="218"/>
      <c r="R460" s="218"/>
      <c r="S460" s="218"/>
      <c r="T460" s="218"/>
      <c r="U460" s="218"/>
      <c r="V460" s="218"/>
      <c r="W460" s="218"/>
      <c r="X460" s="218"/>
      <c r="Y460" s="218"/>
      <c r="Z460" s="218"/>
      <c r="AA460" s="218"/>
      <c r="AB460" s="218"/>
    </row>
    <row r="461" spans="1:28" ht="14.25" customHeight="1" x14ac:dyDescent="0.2">
      <c r="A461" s="218"/>
      <c r="B461" s="218"/>
      <c r="C461" s="218"/>
      <c r="D461" s="218"/>
      <c r="E461" s="218"/>
      <c r="F461" s="218"/>
      <c r="G461" s="218"/>
      <c r="H461" s="218"/>
      <c r="I461" s="218"/>
      <c r="J461" s="218"/>
      <c r="K461" s="218"/>
      <c r="L461" s="218"/>
      <c r="M461" s="218"/>
      <c r="N461" s="218"/>
      <c r="O461" s="218"/>
      <c r="P461" s="218"/>
      <c r="Q461" s="218"/>
      <c r="R461" s="218"/>
      <c r="S461" s="218"/>
      <c r="T461" s="218"/>
      <c r="U461" s="218"/>
      <c r="V461" s="218"/>
      <c r="W461" s="218"/>
      <c r="X461" s="218"/>
      <c r="Y461" s="218"/>
      <c r="Z461" s="218"/>
      <c r="AA461" s="218"/>
      <c r="AB461" s="218"/>
    </row>
    <row r="462" spans="1:28" ht="14.25" customHeight="1" x14ac:dyDescent="0.2">
      <c r="A462" s="218"/>
      <c r="B462" s="218"/>
      <c r="C462" s="218"/>
      <c r="D462" s="218"/>
      <c r="E462" s="218"/>
      <c r="F462" s="218"/>
      <c r="G462" s="218"/>
      <c r="H462" s="218"/>
      <c r="I462" s="218"/>
      <c r="J462" s="218"/>
      <c r="K462" s="218"/>
      <c r="L462" s="218"/>
      <c r="M462" s="218"/>
      <c r="N462" s="218"/>
      <c r="O462" s="218"/>
      <c r="P462" s="218"/>
      <c r="Q462" s="218"/>
      <c r="R462" s="218"/>
      <c r="S462" s="218"/>
      <c r="T462" s="218"/>
      <c r="U462" s="218"/>
      <c r="V462" s="218"/>
      <c r="W462" s="218"/>
      <c r="X462" s="218"/>
      <c r="Y462" s="218"/>
      <c r="Z462" s="218"/>
      <c r="AA462" s="218"/>
      <c r="AB462" s="218"/>
    </row>
    <row r="463" spans="1:28" ht="14.25" customHeight="1" x14ac:dyDescent="0.2">
      <c r="A463" s="218"/>
      <c r="B463" s="218"/>
      <c r="C463" s="218"/>
      <c r="D463" s="218"/>
      <c r="E463" s="218"/>
      <c r="F463" s="218"/>
      <c r="G463" s="218"/>
      <c r="H463" s="218"/>
      <c r="I463" s="218"/>
      <c r="J463" s="218"/>
      <c r="K463" s="218"/>
      <c r="L463" s="218"/>
      <c r="M463" s="218"/>
      <c r="N463" s="218"/>
      <c r="O463" s="218"/>
      <c r="P463" s="218"/>
      <c r="Q463" s="218"/>
      <c r="R463" s="218"/>
      <c r="S463" s="218"/>
      <c r="T463" s="218"/>
      <c r="U463" s="218"/>
      <c r="V463" s="218"/>
      <c r="W463" s="218"/>
      <c r="X463" s="218"/>
      <c r="Y463" s="218"/>
      <c r="Z463" s="218"/>
      <c r="AA463" s="218"/>
      <c r="AB463" s="218"/>
    </row>
    <row r="464" spans="1:28" ht="14.25" customHeight="1" x14ac:dyDescent="0.2">
      <c r="A464" s="218"/>
      <c r="B464" s="218"/>
      <c r="C464" s="218"/>
      <c r="D464" s="218"/>
      <c r="E464" s="218"/>
      <c r="F464" s="218"/>
      <c r="G464" s="218"/>
      <c r="H464" s="218"/>
      <c r="I464" s="218"/>
      <c r="J464" s="218"/>
      <c r="K464" s="218"/>
      <c r="L464" s="218"/>
      <c r="M464" s="218"/>
      <c r="N464" s="218"/>
      <c r="O464" s="218"/>
      <c r="P464" s="218"/>
      <c r="Q464" s="218"/>
      <c r="R464" s="218"/>
      <c r="S464" s="218"/>
      <c r="T464" s="218"/>
      <c r="U464" s="218"/>
      <c r="V464" s="218"/>
      <c r="W464" s="218"/>
      <c r="X464" s="218"/>
      <c r="Y464" s="218"/>
      <c r="Z464" s="218"/>
      <c r="AA464" s="218"/>
      <c r="AB464" s="218"/>
    </row>
    <row r="465" spans="1:28" ht="14.25" customHeight="1" x14ac:dyDescent="0.2">
      <c r="A465" s="218"/>
      <c r="B465" s="218"/>
      <c r="C465" s="218"/>
      <c r="D465" s="218"/>
      <c r="E465" s="218"/>
      <c r="F465" s="218"/>
      <c r="G465" s="218"/>
      <c r="H465" s="218"/>
      <c r="I465" s="218"/>
      <c r="J465" s="218"/>
      <c r="K465" s="218"/>
      <c r="L465" s="218"/>
      <c r="M465" s="218"/>
      <c r="N465" s="218"/>
      <c r="O465" s="218"/>
      <c r="P465" s="218"/>
      <c r="Q465" s="218"/>
      <c r="R465" s="218"/>
      <c r="S465" s="218"/>
      <c r="T465" s="218"/>
      <c r="U465" s="218"/>
      <c r="V465" s="218"/>
      <c r="W465" s="218"/>
      <c r="X465" s="218"/>
      <c r="Y465" s="218"/>
      <c r="Z465" s="218"/>
      <c r="AA465" s="218"/>
      <c r="AB465" s="218"/>
    </row>
    <row r="466" spans="1:28" ht="14.25" customHeight="1" x14ac:dyDescent="0.2">
      <c r="A466" s="218"/>
      <c r="B466" s="218"/>
      <c r="C466" s="218"/>
      <c r="D466" s="218"/>
      <c r="E466" s="218"/>
      <c r="F466" s="218"/>
      <c r="G466" s="218"/>
      <c r="H466" s="218"/>
      <c r="I466" s="218"/>
      <c r="J466" s="218"/>
      <c r="K466" s="218"/>
      <c r="L466" s="218"/>
      <c r="M466" s="218"/>
      <c r="N466" s="218"/>
      <c r="O466" s="218"/>
      <c r="P466" s="218"/>
      <c r="Q466" s="218"/>
      <c r="R466" s="218"/>
      <c r="S466" s="218"/>
      <c r="T466" s="218"/>
      <c r="U466" s="218"/>
      <c r="V466" s="218"/>
      <c r="W466" s="218"/>
      <c r="X466" s="218"/>
      <c r="Y466" s="218"/>
      <c r="Z466" s="218"/>
      <c r="AA466" s="218"/>
      <c r="AB466" s="218"/>
    </row>
    <row r="467" spans="1:28" ht="14.25" customHeight="1" x14ac:dyDescent="0.2">
      <c r="A467" s="218"/>
      <c r="B467" s="218"/>
      <c r="C467" s="218"/>
      <c r="D467" s="218"/>
      <c r="E467" s="218"/>
      <c r="F467" s="218"/>
      <c r="G467" s="218"/>
      <c r="H467" s="218"/>
      <c r="I467" s="218"/>
      <c r="J467" s="218"/>
      <c r="K467" s="218"/>
      <c r="L467" s="218"/>
      <c r="M467" s="218"/>
      <c r="N467" s="218"/>
      <c r="O467" s="218"/>
      <c r="P467" s="218"/>
      <c r="Q467" s="218"/>
      <c r="R467" s="218"/>
      <c r="S467" s="218"/>
      <c r="T467" s="218"/>
      <c r="U467" s="218"/>
      <c r="V467" s="218"/>
      <c r="W467" s="218"/>
      <c r="X467" s="218"/>
      <c r="Y467" s="218"/>
      <c r="Z467" s="218"/>
      <c r="AA467" s="218"/>
      <c r="AB467" s="218"/>
    </row>
    <row r="468" spans="1:28" ht="14.25" customHeight="1" x14ac:dyDescent="0.2">
      <c r="A468" s="218"/>
      <c r="B468" s="218"/>
      <c r="C468" s="218"/>
      <c r="D468" s="218"/>
      <c r="E468" s="218"/>
      <c r="F468" s="218"/>
      <c r="G468" s="218"/>
      <c r="H468" s="218"/>
      <c r="I468" s="218"/>
      <c r="J468" s="218"/>
      <c r="K468" s="218"/>
      <c r="L468" s="218"/>
      <c r="M468" s="218"/>
      <c r="N468" s="218"/>
      <c r="O468" s="218"/>
      <c r="P468" s="218"/>
      <c r="Q468" s="218"/>
      <c r="R468" s="218"/>
      <c r="S468" s="218"/>
      <c r="T468" s="218"/>
      <c r="U468" s="218"/>
      <c r="V468" s="218"/>
      <c r="W468" s="218"/>
      <c r="X468" s="218"/>
      <c r="Y468" s="218"/>
      <c r="Z468" s="218"/>
      <c r="AA468" s="218"/>
      <c r="AB468" s="218"/>
    </row>
    <row r="469" spans="1:28" ht="14.25" customHeight="1" x14ac:dyDescent="0.2">
      <c r="A469" s="218"/>
      <c r="B469" s="218"/>
      <c r="C469" s="218"/>
      <c r="D469" s="218"/>
      <c r="E469" s="218"/>
      <c r="F469" s="218"/>
      <c r="G469" s="218"/>
      <c r="H469" s="218"/>
      <c r="I469" s="218"/>
      <c r="J469" s="218"/>
      <c r="K469" s="218"/>
      <c r="L469" s="218"/>
      <c r="M469" s="218"/>
      <c r="N469" s="218"/>
      <c r="O469" s="218"/>
      <c r="P469" s="218"/>
      <c r="Q469" s="218"/>
      <c r="R469" s="218"/>
      <c r="S469" s="218"/>
      <c r="T469" s="218"/>
      <c r="U469" s="218"/>
      <c r="V469" s="218"/>
      <c r="W469" s="218"/>
      <c r="X469" s="218"/>
      <c r="Y469" s="218"/>
      <c r="Z469" s="218"/>
      <c r="AA469" s="218"/>
      <c r="AB469" s="218"/>
    </row>
    <row r="470" spans="1:28" ht="14.25" customHeight="1" x14ac:dyDescent="0.2">
      <c r="A470" s="218"/>
      <c r="B470" s="218"/>
      <c r="C470" s="218"/>
      <c r="D470" s="218"/>
      <c r="E470" s="218"/>
      <c r="F470" s="218"/>
      <c r="G470" s="218"/>
      <c r="H470" s="218"/>
      <c r="I470" s="218"/>
      <c r="J470" s="218"/>
      <c r="K470" s="218"/>
      <c r="L470" s="218"/>
      <c r="M470" s="218"/>
      <c r="N470" s="218"/>
      <c r="O470" s="218"/>
      <c r="P470" s="218"/>
      <c r="Q470" s="218"/>
      <c r="R470" s="218"/>
      <c r="S470" s="218"/>
      <c r="T470" s="218"/>
      <c r="U470" s="218"/>
      <c r="V470" s="218"/>
      <c r="W470" s="218"/>
      <c r="X470" s="218"/>
      <c r="Y470" s="218"/>
      <c r="Z470" s="218"/>
      <c r="AA470" s="218"/>
      <c r="AB470" s="218"/>
    </row>
    <row r="471" spans="1:28" ht="14.25" customHeight="1" x14ac:dyDescent="0.2">
      <c r="A471" s="218"/>
      <c r="B471" s="218"/>
      <c r="C471" s="218"/>
      <c r="D471" s="218"/>
      <c r="E471" s="218"/>
      <c r="F471" s="218"/>
      <c r="G471" s="218"/>
      <c r="H471" s="218"/>
      <c r="I471" s="218"/>
      <c r="J471" s="218"/>
      <c r="K471" s="218"/>
      <c r="L471" s="218"/>
      <c r="M471" s="218"/>
      <c r="N471" s="218"/>
      <c r="O471" s="218"/>
      <c r="P471" s="218"/>
      <c r="Q471" s="218"/>
      <c r="R471" s="218"/>
      <c r="S471" s="218"/>
      <c r="T471" s="218"/>
      <c r="U471" s="218"/>
      <c r="V471" s="218"/>
      <c r="W471" s="218"/>
      <c r="X471" s="218"/>
      <c r="Y471" s="218"/>
      <c r="Z471" s="218"/>
      <c r="AA471" s="218"/>
      <c r="AB471" s="218"/>
    </row>
    <row r="472" spans="1:28" ht="14.25" customHeight="1" x14ac:dyDescent="0.2">
      <c r="A472" s="218"/>
      <c r="B472" s="218"/>
      <c r="C472" s="218"/>
      <c r="D472" s="218"/>
      <c r="E472" s="218"/>
      <c r="F472" s="218"/>
      <c r="G472" s="218"/>
      <c r="H472" s="218"/>
      <c r="I472" s="218"/>
      <c r="J472" s="218"/>
      <c r="K472" s="218"/>
      <c r="L472" s="218"/>
      <c r="M472" s="218"/>
      <c r="N472" s="218"/>
      <c r="O472" s="218"/>
      <c r="P472" s="218"/>
      <c r="Q472" s="218"/>
      <c r="R472" s="218"/>
      <c r="S472" s="218"/>
      <c r="T472" s="218"/>
      <c r="U472" s="218"/>
      <c r="V472" s="218"/>
      <c r="W472" s="218"/>
      <c r="X472" s="218"/>
      <c r="Y472" s="218"/>
      <c r="Z472" s="218"/>
      <c r="AA472" s="218"/>
      <c r="AB472" s="218"/>
    </row>
    <row r="473" spans="1:28" ht="14.25" customHeight="1" x14ac:dyDescent="0.2">
      <c r="A473" s="218"/>
      <c r="B473" s="218"/>
      <c r="C473" s="218"/>
      <c r="D473" s="218"/>
      <c r="E473" s="218"/>
      <c r="F473" s="218"/>
      <c r="G473" s="218"/>
      <c r="H473" s="218"/>
      <c r="I473" s="218"/>
      <c r="J473" s="218"/>
      <c r="K473" s="218"/>
      <c r="L473" s="218"/>
      <c r="M473" s="218"/>
      <c r="N473" s="218"/>
      <c r="O473" s="218"/>
      <c r="P473" s="218"/>
      <c r="Q473" s="218"/>
      <c r="R473" s="218"/>
      <c r="S473" s="218"/>
      <c r="T473" s="218"/>
      <c r="U473" s="218"/>
      <c r="V473" s="218"/>
      <c r="W473" s="218"/>
      <c r="X473" s="218"/>
      <c r="Y473" s="218"/>
      <c r="Z473" s="218"/>
      <c r="AA473" s="218"/>
      <c r="AB473" s="218"/>
    </row>
    <row r="474" spans="1:28" ht="14.25" customHeight="1" x14ac:dyDescent="0.2">
      <c r="A474" s="218"/>
      <c r="B474" s="218"/>
      <c r="C474" s="218"/>
      <c r="D474" s="218"/>
      <c r="E474" s="218"/>
      <c r="F474" s="218"/>
      <c r="G474" s="218"/>
      <c r="H474" s="218"/>
      <c r="I474" s="218"/>
      <c r="J474" s="218"/>
      <c r="K474" s="218"/>
      <c r="L474" s="218"/>
      <c r="M474" s="218"/>
      <c r="N474" s="218"/>
      <c r="O474" s="218"/>
      <c r="P474" s="218"/>
      <c r="Q474" s="218"/>
      <c r="R474" s="218"/>
      <c r="S474" s="218"/>
      <c r="T474" s="218"/>
      <c r="U474" s="218"/>
      <c r="V474" s="218"/>
      <c r="W474" s="218"/>
      <c r="X474" s="218"/>
      <c r="Y474" s="218"/>
      <c r="Z474" s="218"/>
      <c r="AA474" s="218"/>
      <c r="AB474" s="218"/>
    </row>
    <row r="475" spans="1:28" ht="14.25" customHeight="1" x14ac:dyDescent="0.2">
      <c r="A475" s="218"/>
      <c r="B475" s="218"/>
      <c r="C475" s="218"/>
      <c r="D475" s="218"/>
      <c r="E475" s="218"/>
      <c r="F475" s="218"/>
      <c r="G475" s="218"/>
      <c r="H475" s="218"/>
      <c r="I475" s="218"/>
      <c r="J475" s="218"/>
      <c r="K475" s="218"/>
      <c r="L475" s="218"/>
      <c r="M475" s="218"/>
      <c r="N475" s="218"/>
      <c r="O475" s="218"/>
      <c r="P475" s="218"/>
      <c r="Q475" s="218"/>
      <c r="R475" s="218"/>
      <c r="S475" s="218"/>
      <c r="T475" s="218"/>
      <c r="U475" s="218"/>
      <c r="V475" s="218"/>
      <c r="W475" s="218"/>
      <c r="X475" s="218"/>
      <c r="Y475" s="218"/>
      <c r="Z475" s="218"/>
      <c r="AA475" s="218"/>
      <c r="AB475" s="218"/>
    </row>
    <row r="476" spans="1:28" ht="14.25" customHeight="1" x14ac:dyDescent="0.2">
      <c r="A476" s="218"/>
      <c r="B476" s="218"/>
      <c r="C476" s="218"/>
      <c r="D476" s="218"/>
      <c r="E476" s="218"/>
      <c r="F476" s="218"/>
      <c r="G476" s="218"/>
      <c r="H476" s="218"/>
      <c r="I476" s="218"/>
      <c r="J476" s="218"/>
      <c r="K476" s="218"/>
      <c r="L476" s="218"/>
      <c r="M476" s="218"/>
      <c r="N476" s="218"/>
      <c r="O476" s="218"/>
      <c r="P476" s="218"/>
      <c r="Q476" s="218"/>
      <c r="R476" s="218"/>
      <c r="S476" s="218"/>
      <c r="T476" s="218"/>
      <c r="U476" s="218"/>
      <c r="V476" s="218"/>
      <c r="W476" s="218"/>
      <c r="X476" s="218"/>
      <c r="Y476" s="218"/>
      <c r="Z476" s="218"/>
      <c r="AA476" s="218"/>
      <c r="AB476" s="218"/>
    </row>
    <row r="477" spans="1:28" ht="14.25" customHeight="1" x14ac:dyDescent="0.2">
      <c r="A477" s="218"/>
      <c r="B477" s="218"/>
      <c r="C477" s="218"/>
      <c r="D477" s="218"/>
      <c r="E477" s="218"/>
      <c r="F477" s="218"/>
      <c r="G477" s="218"/>
      <c r="H477" s="218"/>
      <c r="I477" s="218"/>
      <c r="J477" s="218"/>
      <c r="K477" s="218"/>
      <c r="L477" s="218"/>
      <c r="M477" s="218"/>
      <c r="N477" s="218"/>
      <c r="O477" s="218"/>
      <c r="P477" s="218"/>
      <c r="Q477" s="218"/>
      <c r="R477" s="218"/>
      <c r="S477" s="218"/>
      <c r="T477" s="218"/>
      <c r="U477" s="218"/>
      <c r="V477" s="218"/>
      <c r="W477" s="218"/>
      <c r="X477" s="218"/>
      <c r="Y477" s="218"/>
      <c r="Z477" s="218"/>
      <c r="AA477" s="218"/>
      <c r="AB477" s="218"/>
    </row>
    <row r="478" spans="1:28" ht="14.25" customHeight="1" x14ac:dyDescent="0.2">
      <c r="A478" s="218"/>
      <c r="B478" s="218"/>
      <c r="C478" s="218"/>
      <c r="D478" s="218"/>
      <c r="E478" s="218"/>
      <c r="F478" s="218"/>
      <c r="G478" s="218"/>
      <c r="H478" s="218"/>
      <c r="I478" s="218"/>
      <c r="J478" s="218"/>
      <c r="K478" s="218"/>
      <c r="L478" s="218"/>
      <c r="M478" s="218"/>
      <c r="N478" s="218"/>
      <c r="O478" s="218"/>
      <c r="P478" s="218"/>
      <c r="Q478" s="218"/>
      <c r="R478" s="218"/>
      <c r="S478" s="218"/>
      <c r="T478" s="218"/>
      <c r="U478" s="218"/>
      <c r="V478" s="218"/>
      <c r="W478" s="218"/>
      <c r="X478" s="218"/>
      <c r="Y478" s="218"/>
      <c r="Z478" s="218"/>
      <c r="AA478" s="218"/>
      <c r="AB478" s="218"/>
    </row>
    <row r="479" spans="1:28" ht="14.25" customHeight="1" x14ac:dyDescent="0.2">
      <c r="A479" s="218"/>
      <c r="B479" s="218"/>
      <c r="C479" s="218"/>
      <c r="D479" s="218"/>
      <c r="E479" s="218"/>
      <c r="F479" s="218"/>
      <c r="G479" s="218"/>
      <c r="H479" s="218"/>
      <c r="I479" s="218"/>
      <c r="J479" s="218"/>
      <c r="K479" s="218"/>
      <c r="L479" s="218"/>
      <c r="M479" s="218"/>
      <c r="N479" s="218"/>
      <c r="O479" s="218"/>
      <c r="P479" s="218"/>
      <c r="Q479" s="218"/>
      <c r="R479" s="218"/>
      <c r="S479" s="218"/>
      <c r="T479" s="218"/>
      <c r="U479" s="218"/>
      <c r="V479" s="218"/>
      <c r="W479" s="218"/>
      <c r="X479" s="218"/>
      <c r="Y479" s="218"/>
      <c r="Z479" s="218"/>
      <c r="AA479" s="218"/>
      <c r="AB479" s="218"/>
    </row>
    <row r="480" spans="1:28" ht="14.25" customHeight="1" x14ac:dyDescent="0.2">
      <c r="A480" s="218"/>
      <c r="B480" s="218"/>
      <c r="C480" s="218"/>
      <c r="D480" s="218"/>
      <c r="E480" s="218"/>
      <c r="F480" s="218"/>
      <c r="G480" s="218"/>
      <c r="H480" s="218"/>
      <c r="I480" s="218"/>
      <c r="J480" s="218"/>
      <c r="K480" s="218"/>
      <c r="L480" s="218"/>
      <c r="M480" s="218"/>
      <c r="N480" s="218"/>
      <c r="O480" s="218"/>
      <c r="P480" s="218"/>
      <c r="Q480" s="218"/>
      <c r="R480" s="218"/>
      <c r="S480" s="218"/>
      <c r="T480" s="218"/>
      <c r="U480" s="218"/>
      <c r="V480" s="218"/>
      <c r="W480" s="218"/>
      <c r="X480" s="218"/>
      <c r="Y480" s="218"/>
      <c r="Z480" s="218"/>
      <c r="AA480" s="218"/>
      <c r="AB480" s="218"/>
    </row>
    <row r="481" spans="1:28" ht="14.25" customHeight="1" x14ac:dyDescent="0.2">
      <c r="A481" s="218"/>
      <c r="B481" s="218"/>
      <c r="C481" s="218"/>
      <c r="D481" s="218"/>
      <c r="E481" s="218"/>
      <c r="F481" s="218"/>
      <c r="G481" s="218"/>
      <c r="H481" s="218"/>
      <c r="I481" s="218"/>
      <c r="J481" s="218"/>
      <c r="K481" s="218"/>
      <c r="L481" s="218"/>
      <c r="M481" s="218"/>
      <c r="N481" s="218"/>
      <c r="O481" s="218"/>
      <c r="P481" s="218"/>
      <c r="Q481" s="218"/>
      <c r="R481" s="218"/>
      <c r="S481" s="218"/>
      <c r="T481" s="218"/>
      <c r="U481" s="218"/>
      <c r="V481" s="218"/>
      <c r="W481" s="218"/>
      <c r="X481" s="218"/>
      <c r="Y481" s="218"/>
      <c r="Z481" s="218"/>
      <c r="AA481" s="218"/>
      <c r="AB481" s="218"/>
    </row>
    <row r="482" spans="1:28" ht="14.25" customHeight="1" x14ac:dyDescent="0.2">
      <c r="A482" s="218"/>
      <c r="B482" s="218"/>
      <c r="C482" s="218"/>
      <c r="D482" s="218"/>
      <c r="E482" s="218"/>
      <c r="F482" s="218"/>
      <c r="G482" s="218"/>
      <c r="H482" s="218"/>
      <c r="I482" s="218"/>
      <c r="J482" s="218"/>
      <c r="K482" s="218"/>
      <c r="L482" s="218"/>
      <c r="M482" s="218"/>
      <c r="N482" s="218"/>
      <c r="O482" s="218"/>
      <c r="P482" s="218"/>
      <c r="Q482" s="218"/>
      <c r="R482" s="218"/>
      <c r="S482" s="218"/>
      <c r="T482" s="218"/>
      <c r="U482" s="218"/>
      <c r="V482" s="218"/>
      <c r="W482" s="218"/>
      <c r="X482" s="218"/>
      <c r="Y482" s="218"/>
      <c r="Z482" s="218"/>
      <c r="AA482" s="218"/>
      <c r="AB482" s="218"/>
    </row>
    <row r="483" spans="1:28" ht="14.25" customHeight="1" x14ac:dyDescent="0.2">
      <c r="A483" s="218"/>
      <c r="B483" s="218"/>
      <c r="C483" s="218"/>
      <c r="D483" s="218"/>
      <c r="E483" s="218"/>
      <c r="F483" s="218"/>
      <c r="G483" s="218"/>
      <c r="H483" s="218"/>
      <c r="I483" s="218"/>
      <c r="J483" s="218"/>
      <c r="K483" s="218"/>
      <c r="L483" s="218"/>
      <c r="M483" s="218"/>
      <c r="N483" s="218"/>
      <c r="O483" s="218"/>
      <c r="P483" s="218"/>
      <c r="Q483" s="218"/>
      <c r="R483" s="218"/>
      <c r="S483" s="218"/>
      <c r="T483" s="218"/>
      <c r="U483" s="218"/>
      <c r="V483" s="218"/>
      <c r="W483" s="218"/>
      <c r="X483" s="218"/>
      <c r="Y483" s="218"/>
      <c r="Z483" s="218"/>
      <c r="AA483" s="218"/>
      <c r="AB483" s="218"/>
    </row>
    <row r="484" spans="1:28" ht="14.25" customHeight="1" x14ac:dyDescent="0.2">
      <c r="A484" s="218"/>
      <c r="B484" s="218"/>
      <c r="C484" s="218"/>
      <c r="D484" s="218"/>
      <c r="E484" s="218"/>
      <c r="F484" s="218"/>
      <c r="G484" s="218"/>
      <c r="H484" s="218"/>
      <c r="I484" s="218"/>
      <c r="J484" s="218"/>
      <c r="K484" s="218"/>
      <c r="L484" s="218"/>
      <c r="M484" s="218"/>
      <c r="N484" s="218"/>
      <c r="O484" s="218"/>
      <c r="P484" s="218"/>
      <c r="Q484" s="218"/>
      <c r="R484" s="218"/>
      <c r="S484" s="218"/>
      <c r="T484" s="218"/>
      <c r="U484" s="218"/>
      <c r="V484" s="218"/>
      <c r="W484" s="218"/>
      <c r="X484" s="218"/>
      <c r="Y484" s="218"/>
      <c r="Z484" s="218"/>
      <c r="AA484" s="218"/>
      <c r="AB484" s="218"/>
    </row>
    <row r="485" spans="1:28" ht="14.25" customHeight="1" x14ac:dyDescent="0.2">
      <c r="A485" s="218"/>
      <c r="B485" s="218"/>
      <c r="C485" s="218"/>
      <c r="D485" s="218"/>
      <c r="E485" s="218"/>
      <c r="F485" s="218"/>
      <c r="G485" s="218"/>
      <c r="H485" s="218"/>
      <c r="I485" s="218"/>
      <c r="J485" s="218"/>
      <c r="K485" s="218"/>
      <c r="L485" s="218"/>
      <c r="M485" s="218"/>
      <c r="N485" s="218"/>
      <c r="O485" s="218"/>
      <c r="P485" s="218"/>
      <c r="Q485" s="218"/>
      <c r="R485" s="218"/>
      <c r="S485" s="218"/>
      <c r="T485" s="218"/>
      <c r="U485" s="218"/>
      <c r="V485" s="218"/>
      <c r="W485" s="218"/>
      <c r="X485" s="218"/>
      <c r="Y485" s="218"/>
      <c r="Z485" s="218"/>
      <c r="AA485" s="218"/>
      <c r="AB485" s="218"/>
    </row>
    <row r="486" spans="1:28" ht="14.25" customHeight="1" x14ac:dyDescent="0.2">
      <c r="A486" s="218"/>
      <c r="B486" s="218"/>
      <c r="C486" s="218"/>
      <c r="D486" s="218"/>
      <c r="E486" s="218"/>
      <c r="F486" s="218"/>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row>
    <row r="487" spans="1:28" ht="14.25" customHeight="1" x14ac:dyDescent="0.2">
      <c r="A487" s="218"/>
      <c r="B487" s="218"/>
      <c r="C487" s="218"/>
      <c r="D487" s="218"/>
      <c r="E487" s="218"/>
      <c r="F487" s="218"/>
      <c r="G487" s="218"/>
      <c r="H487" s="218"/>
      <c r="I487" s="218"/>
      <c r="J487" s="218"/>
      <c r="K487" s="218"/>
      <c r="L487" s="218"/>
      <c r="M487" s="218"/>
      <c r="N487" s="218"/>
      <c r="O487" s="218"/>
      <c r="P487" s="218"/>
      <c r="Q487" s="218"/>
      <c r="R487" s="218"/>
      <c r="S487" s="218"/>
      <c r="T487" s="218"/>
      <c r="U487" s="218"/>
      <c r="V487" s="218"/>
      <c r="W487" s="218"/>
      <c r="X487" s="218"/>
      <c r="Y487" s="218"/>
      <c r="Z487" s="218"/>
      <c r="AA487" s="218"/>
      <c r="AB487" s="218"/>
    </row>
    <row r="488" spans="1:28" ht="14.25" customHeight="1" x14ac:dyDescent="0.2">
      <c r="A488" s="218"/>
      <c r="B488" s="218"/>
      <c r="C488" s="218"/>
      <c r="D488" s="218"/>
      <c r="E488" s="218"/>
      <c r="F488" s="218"/>
      <c r="G488" s="218"/>
      <c r="H488" s="218"/>
      <c r="I488" s="218"/>
      <c r="J488" s="218"/>
      <c r="K488" s="218"/>
      <c r="L488" s="218"/>
      <c r="M488" s="218"/>
      <c r="N488" s="218"/>
      <c r="O488" s="218"/>
      <c r="P488" s="218"/>
      <c r="Q488" s="218"/>
      <c r="R488" s="218"/>
      <c r="S488" s="218"/>
      <c r="T488" s="218"/>
      <c r="U488" s="218"/>
      <c r="V488" s="218"/>
      <c r="W488" s="218"/>
      <c r="X488" s="218"/>
      <c r="Y488" s="218"/>
      <c r="Z488" s="218"/>
      <c r="AA488" s="218"/>
      <c r="AB488" s="218"/>
    </row>
    <row r="489" spans="1:28" ht="14.25" customHeight="1" x14ac:dyDescent="0.2">
      <c r="A489" s="218"/>
      <c r="B489" s="218"/>
      <c r="C489" s="218"/>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row>
    <row r="490" spans="1:28" ht="14.25" customHeight="1" x14ac:dyDescent="0.2">
      <c r="A490" s="218"/>
      <c r="B490" s="218"/>
      <c r="C490" s="218"/>
      <c r="D490" s="218"/>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c r="AA490" s="218"/>
      <c r="AB490" s="218"/>
    </row>
    <row r="491" spans="1:28" ht="14.25" customHeight="1" x14ac:dyDescent="0.2">
      <c r="A491" s="218"/>
      <c r="B491" s="218"/>
      <c r="C491" s="218"/>
      <c r="D491" s="218"/>
      <c r="E491" s="218"/>
      <c r="F491" s="218"/>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row>
    <row r="492" spans="1:28" ht="14.25" customHeight="1" x14ac:dyDescent="0.2">
      <c r="A492" s="218"/>
      <c r="B492" s="218"/>
      <c r="C492" s="218"/>
      <c r="D492" s="218"/>
      <c r="E492" s="218"/>
      <c r="F492" s="218"/>
      <c r="G492" s="218"/>
      <c r="H492" s="218"/>
      <c r="I492" s="218"/>
      <c r="J492" s="218"/>
      <c r="K492" s="218"/>
      <c r="L492" s="218"/>
      <c r="M492" s="218"/>
      <c r="N492" s="218"/>
      <c r="O492" s="218"/>
      <c r="P492" s="218"/>
      <c r="Q492" s="218"/>
      <c r="R492" s="218"/>
      <c r="S492" s="218"/>
      <c r="T492" s="218"/>
      <c r="U492" s="218"/>
      <c r="V492" s="218"/>
      <c r="W492" s="218"/>
      <c r="X492" s="218"/>
      <c r="Y492" s="218"/>
      <c r="Z492" s="218"/>
      <c r="AA492" s="218"/>
      <c r="AB492" s="218"/>
    </row>
    <row r="493" spans="1:28" ht="14.25" customHeight="1" x14ac:dyDescent="0.2">
      <c r="A493" s="218"/>
      <c r="B493" s="218"/>
      <c r="C493" s="218"/>
      <c r="D493" s="218"/>
      <c r="E493" s="218"/>
      <c r="F493" s="218"/>
      <c r="G493" s="218"/>
      <c r="H493" s="218"/>
      <c r="I493" s="218"/>
      <c r="J493" s="218"/>
      <c r="K493" s="218"/>
      <c r="L493" s="218"/>
      <c r="M493" s="218"/>
      <c r="N493" s="218"/>
      <c r="O493" s="218"/>
      <c r="P493" s="218"/>
      <c r="Q493" s="218"/>
      <c r="R493" s="218"/>
      <c r="S493" s="218"/>
      <c r="T493" s="218"/>
      <c r="U493" s="218"/>
      <c r="V493" s="218"/>
      <c r="W493" s="218"/>
      <c r="X493" s="218"/>
      <c r="Y493" s="218"/>
      <c r="Z493" s="218"/>
      <c r="AA493" s="218"/>
      <c r="AB493" s="218"/>
    </row>
    <row r="494" spans="1:28" ht="14.25" customHeight="1" x14ac:dyDescent="0.2">
      <c r="A494" s="218"/>
      <c r="B494" s="218"/>
      <c r="C494" s="218"/>
      <c r="D494" s="218"/>
      <c r="E494" s="218"/>
      <c r="F494" s="218"/>
      <c r="G494" s="218"/>
      <c r="H494" s="218"/>
      <c r="I494" s="218"/>
      <c r="J494" s="218"/>
      <c r="K494" s="218"/>
      <c r="L494" s="218"/>
      <c r="M494" s="218"/>
      <c r="N494" s="218"/>
      <c r="O494" s="218"/>
      <c r="P494" s="218"/>
      <c r="Q494" s="218"/>
      <c r="R494" s="218"/>
      <c r="S494" s="218"/>
      <c r="T494" s="218"/>
      <c r="U494" s="218"/>
      <c r="V494" s="218"/>
      <c r="W494" s="218"/>
      <c r="X494" s="218"/>
      <c r="Y494" s="218"/>
      <c r="Z494" s="218"/>
      <c r="AA494" s="218"/>
      <c r="AB494" s="218"/>
    </row>
    <row r="495" spans="1:28" ht="14.25" customHeight="1" x14ac:dyDescent="0.2">
      <c r="A495" s="218"/>
      <c r="B495" s="218"/>
      <c r="C495" s="218"/>
      <c r="D495" s="218"/>
      <c r="E495" s="218"/>
      <c r="F495" s="218"/>
      <c r="G495" s="218"/>
      <c r="H495" s="218"/>
      <c r="I495" s="218"/>
      <c r="J495" s="218"/>
      <c r="K495" s="218"/>
      <c r="L495" s="218"/>
      <c r="M495" s="218"/>
      <c r="N495" s="218"/>
      <c r="O495" s="218"/>
      <c r="P495" s="218"/>
      <c r="Q495" s="218"/>
      <c r="R495" s="218"/>
      <c r="S495" s="218"/>
      <c r="T495" s="218"/>
      <c r="U495" s="218"/>
      <c r="V495" s="218"/>
      <c r="W495" s="218"/>
      <c r="X495" s="218"/>
      <c r="Y495" s="218"/>
      <c r="Z495" s="218"/>
      <c r="AA495" s="218"/>
      <c r="AB495" s="218"/>
    </row>
    <row r="496" spans="1:28" ht="14.25" customHeight="1" x14ac:dyDescent="0.2">
      <c r="A496" s="218"/>
      <c r="B496" s="218"/>
      <c r="C496" s="218"/>
      <c r="D496" s="218"/>
      <c r="E496" s="218"/>
      <c r="F496" s="218"/>
      <c r="G496" s="218"/>
      <c r="H496" s="218"/>
      <c r="I496" s="218"/>
      <c r="J496" s="218"/>
      <c r="K496" s="218"/>
      <c r="L496" s="218"/>
      <c r="M496" s="218"/>
      <c r="N496" s="218"/>
      <c r="O496" s="218"/>
      <c r="P496" s="218"/>
      <c r="Q496" s="218"/>
      <c r="R496" s="218"/>
      <c r="S496" s="218"/>
      <c r="T496" s="218"/>
      <c r="U496" s="218"/>
      <c r="V496" s="218"/>
      <c r="W496" s="218"/>
      <c r="X496" s="218"/>
      <c r="Y496" s="218"/>
      <c r="Z496" s="218"/>
      <c r="AA496" s="218"/>
      <c r="AB496" s="218"/>
    </row>
    <row r="497" spans="1:28" ht="14.25" customHeight="1" x14ac:dyDescent="0.2">
      <c r="A497" s="218"/>
      <c r="B497" s="218"/>
      <c r="C497" s="218"/>
      <c r="D497" s="218"/>
      <c r="E497" s="218"/>
      <c r="F497" s="218"/>
      <c r="G497" s="218"/>
      <c r="H497" s="218"/>
      <c r="I497" s="218"/>
      <c r="J497" s="218"/>
      <c r="K497" s="218"/>
      <c r="L497" s="218"/>
      <c r="M497" s="218"/>
      <c r="N497" s="218"/>
      <c r="O497" s="218"/>
      <c r="P497" s="218"/>
      <c r="Q497" s="218"/>
      <c r="R497" s="218"/>
      <c r="S497" s="218"/>
      <c r="T497" s="218"/>
      <c r="U497" s="218"/>
      <c r="V497" s="218"/>
      <c r="W497" s="218"/>
      <c r="X497" s="218"/>
      <c r="Y497" s="218"/>
      <c r="Z497" s="218"/>
      <c r="AA497" s="218"/>
      <c r="AB497" s="218"/>
    </row>
    <row r="498" spans="1:28" ht="14.25" customHeight="1" x14ac:dyDescent="0.2">
      <c r="A498" s="218"/>
      <c r="B498" s="218"/>
      <c r="C498" s="218"/>
      <c r="D498" s="218"/>
      <c r="E498" s="218"/>
      <c r="F498" s="218"/>
      <c r="G498" s="218"/>
      <c r="H498" s="218"/>
      <c r="I498" s="218"/>
      <c r="J498" s="218"/>
      <c r="K498" s="218"/>
      <c r="L498" s="218"/>
      <c r="M498" s="218"/>
      <c r="N498" s="218"/>
      <c r="O498" s="218"/>
      <c r="P498" s="218"/>
      <c r="Q498" s="218"/>
      <c r="R498" s="218"/>
      <c r="S498" s="218"/>
      <c r="T498" s="218"/>
      <c r="U498" s="218"/>
      <c r="V498" s="218"/>
      <c r="W498" s="218"/>
      <c r="X498" s="218"/>
      <c r="Y498" s="218"/>
      <c r="Z498" s="218"/>
      <c r="AA498" s="218"/>
      <c r="AB498" s="218"/>
    </row>
    <row r="499" spans="1:28" ht="14.25" customHeight="1" x14ac:dyDescent="0.2">
      <c r="A499" s="218"/>
      <c r="B499" s="218"/>
      <c r="C499" s="218"/>
      <c r="D499" s="218"/>
      <c r="E499" s="218"/>
      <c r="F499" s="218"/>
      <c r="G499" s="218"/>
      <c r="H499" s="218"/>
      <c r="I499" s="218"/>
      <c r="J499" s="218"/>
      <c r="K499" s="218"/>
      <c r="L499" s="218"/>
      <c r="M499" s="218"/>
      <c r="N499" s="218"/>
      <c r="O499" s="218"/>
      <c r="P499" s="218"/>
      <c r="Q499" s="218"/>
      <c r="R499" s="218"/>
      <c r="S499" s="218"/>
      <c r="T499" s="218"/>
      <c r="U499" s="218"/>
      <c r="V499" s="218"/>
      <c r="W499" s="218"/>
      <c r="X499" s="218"/>
      <c r="Y499" s="218"/>
      <c r="Z499" s="218"/>
      <c r="AA499" s="218"/>
      <c r="AB499" s="218"/>
    </row>
    <row r="500" spans="1:28" ht="14.25" customHeight="1" x14ac:dyDescent="0.2">
      <c r="A500" s="218"/>
      <c r="B500" s="218"/>
      <c r="C500" s="218"/>
      <c r="D500" s="218"/>
      <c r="E500" s="218"/>
      <c r="F500" s="218"/>
      <c r="G500" s="218"/>
      <c r="H500" s="218"/>
      <c r="I500" s="218"/>
      <c r="J500" s="218"/>
      <c r="K500" s="218"/>
      <c r="L500" s="218"/>
      <c r="M500" s="218"/>
      <c r="N500" s="218"/>
      <c r="O500" s="218"/>
      <c r="P500" s="218"/>
      <c r="Q500" s="218"/>
      <c r="R500" s="218"/>
      <c r="S500" s="218"/>
      <c r="T500" s="218"/>
      <c r="U500" s="218"/>
      <c r="V500" s="218"/>
      <c r="W500" s="218"/>
      <c r="X500" s="218"/>
      <c r="Y500" s="218"/>
      <c r="Z500" s="218"/>
      <c r="AA500" s="218"/>
      <c r="AB500" s="218"/>
    </row>
    <row r="501" spans="1:28" ht="14.25" customHeight="1" x14ac:dyDescent="0.2">
      <c r="A501" s="218"/>
      <c r="B501" s="218"/>
      <c r="C501" s="218"/>
      <c r="D501" s="218"/>
      <c r="E501" s="218"/>
      <c r="F501" s="218"/>
      <c r="G501" s="218"/>
      <c r="H501" s="218"/>
      <c r="I501" s="218"/>
      <c r="J501" s="218"/>
      <c r="K501" s="218"/>
      <c r="L501" s="218"/>
      <c r="M501" s="218"/>
      <c r="N501" s="218"/>
      <c r="O501" s="218"/>
      <c r="P501" s="218"/>
      <c r="Q501" s="218"/>
      <c r="R501" s="218"/>
      <c r="S501" s="218"/>
      <c r="T501" s="218"/>
      <c r="U501" s="218"/>
      <c r="V501" s="218"/>
      <c r="W501" s="218"/>
      <c r="X501" s="218"/>
      <c r="Y501" s="218"/>
      <c r="Z501" s="218"/>
      <c r="AA501" s="218"/>
      <c r="AB501" s="218"/>
    </row>
    <row r="502" spans="1:28" ht="14.25" customHeight="1" x14ac:dyDescent="0.2">
      <c r="A502" s="218"/>
      <c r="B502" s="218"/>
      <c r="C502" s="218"/>
      <c r="D502" s="218"/>
      <c r="E502" s="218"/>
      <c r="F502" s="218"/>
      <c r="G502" s="218"/>
      <c r="H502" s="218"/>
      <c r="I502" s="218"/>
      <c r="J502" s="218"/>
      <c r="K502" s="218"/>
      <c r="L502" s="218"/>
      <c r="M502" s="218"/>
      <c r="N502" s="218"/>
      <c r="O502" s="218"/>
      <c r="P502" s="218"/>
      <c r="Q502" s="218"/>
      <c r="R502" s="218"/>
      <c r="S502" s="218"/>
      <c r="T502" s="218"/>
      <c r="U502" s="218"/>
      <c r="V502" s="218"/>
      <c r="W502" s="218"/>
      <c r="X502" s="218"/>
      <c r="Y502" s="218"/>
      <c r="Z502" s="218"/>
      <c r="AA502" s="218"/>
      <c r="AB502" s="218"/>
    </row>
    <row r="503" spans="1:28" ht="14.25" customHeight="1" x14ac:dyDescent="0.2">
      <c r="A503" s="218"/>
      <c r="B503" s="218"/>
      <c r="C503" s="218"/>
      <c r="D503" s="218"/>
      <c r="E503" s="218"/>
      <c r="F503" s="218"/>
      <c r="G503" s="218"/>
      <c r="H503" s="218"/>
      <c r="I503" s="218"/>
      <c r="J503" s="218"/>
      <c r="K503" s="218"/>
      <c r="L503" s="218"/>
      <c r="M503" s="218"/>
      <c r="N503" s="218"/>
      <c r="O503" s="218"/>
      <c r="P503" s="218"/>
      <c r="Q503" s="218"/>
      <c r="R503" s="218"/>
      <c r="S503" s="218"/>
      <c r="T503" s="218"/>
      <c r="U503" s="218"/>
      <c r="V503" s="218"/>
      <c r="W503" s="218"/>
      <c r="X503" s="218"/>
      <c r="Y503" s="218"/>
      <c r="Z503" s="218"/>
      <c r="AA503" s="218"/>
      <c r="AB503" s="218"/>
    </row>
    <row r="504" spans="1:28" ht="14.25" customHeight="1" x14ac:dyDescent="0.2">
      <c r="A504" s="218"/>
      <c r="B504" s="218"/>
      <c r="C504" s="218"/>
      <c r="D504" s="218"/>
      <c r="E504" s="218"/>
      <c r="F504" s="218"/>
      <c r="G504" s="218"/>
      <c r="H504" s="218"/>
      <c r="I504" s="218"/>
      <c r="J504" s="218"/>
      <c r="K504" s="218"/>
      <c r="L504" s="218"/>
      <c r="M504" s="218"/>
      <c r="N504" s="218"/>
      <c r="O504" s="218"/>
      <c r="P504" s="218"/>
      <c r="Q504" s="218"/>
      <c r="R504" s="218"/>
      <c r="S504" s="218"/>
      <c r="T504" s="218"/>
      <c r="U504" s="218"/>
      <c r="V504" s="218"/>
      <c r="W504" s="218"/>
      <c r="X504" s="218"/>
      <c r="Y504" s="218"/>
      <c r="Z504" s="218"/>
      <c r="AA504" s="218"/>
      <c r="AB504" s="218"/>
    </row>
    <row r="505" spans="1:28" ht="14.25" customHeight="1" x14ac:dyDescent="0.2">
      <c r="A505" s="218"/>
      <c r="B505" s="218"/>
      <c r="C505" s="218"/>
      <c r="D505" s="218"/>
      <c r="E505" s="218"/>
      <c r="F505" s="218"/>
      <c r="G505" s="218"/>
      <c r="H505" s="218"/>
      <c r="I505" s="218"/>
      <c r="J505" s="218"/>
      <c r="K505" s="218"/>
      <c r="L505" s="218"/>
      <c r="M505" s="218"/>
      <c r="N505" s="218"/>
      <c r="O505" s="218"/>
      <c r="P505" s="218"/>
      <c r="Q505" s="218"/>
      <c r="R505" s="218"/>
      <c r="S505" s="218"/>
      <c r="T505" s="218"/>
      <c r="U505" s="218"/>
      <c r="V505" s="218"/>
      <c r="W505" s="218"/>
      <c r="X505" s="218"/>
      <c r="Y505" s="218"/>
      <c r="Z505" s="218"/>
      <c r="AA505" s="218"/>
      <c r="AB505" s="218"/>
    </row>
    <row r="506" spans="1:28" ht="14.25" customHeight="1" x14ac:dyDescent="0.2">
      <c r="A506" s="218"/>
      <c r="B506" s="218"/>
      <c r="C506" s="218"/>
      <c r="D506" s="218"/>
      <c r="E506" s="218"/>
      <c r="F506" s="218"/>
      <c r="G506" s="218"/>
      <c r="H506" s="218"/>
      <c r="I506" s="218"/>
      <c r="J506" s="218"/>
      <c r="K506" s="218"/>
      <c r="L506" s="218"/>
      <c r="M506" s="218"/>
      <c r="N506" s="218"/>
      <c r="O506" s="218"/>
      <c r="P506" s="218"/>
      <c r="Q506" s="218"/>
      <c r="R506" s="218"/>
      <c r="S506" s="218"/>
      <c r="T506" s="218"/>
      <c r="U506" s="218"/>
      <c r="V506" s="218"/>
      <c r="W506" s="218"/>
      <c r="X506" s="218"/>
      <c r="Y506" s="218"/>
      <c r="Z506" s="218"/>
      <c r="AA506" s="218"/>
      <c r="AB506" s="218"/>
    </row>
    <row r="507" spans="1:28" ht="14.25" customHeight="1" x14ac:dyDescent="0.2">
      <c r="A507" s="218"/>
      <c r="B507" s="218"/>
      <c r="C507" s="218"/>
      <c r="D507" s="218"/>
      <c r="E507" s="218"/>
      <c r="F507" s="218"/>
      <c r="G507" s="218"/>
      <c r="H507" s="218"/>
      <c r="I507" s="218"/>
      <c r="J507" s="218"/>
      <c r="K507" s="218"/>
      <c r="L507" s="218"/>
      <c r="M507" s="218"/>
      <c r="N507" s="218"/>
      <c r="O507" s="218"/>
      <c r="P507" s="218"/>
      <c r="Q507" s="218"/>
      <c r="R507" s="218"/>
      <c r="S507" s="218"/>
      <c r="T507" s="218"/>
      <c r="U507" s="218"/>
      <c r="V507" s="218"/>
      <c r="W507" s="218"/>
      <c r="X507" s="218"/>
      <c r="Y507" s="218"/>
      <c r="Z507" s="218"/>
      <c r="AA507" s="218"/>
      <c r="AB507" s="218"/>
    </row>
    <row r="508" spans="1:28" ht="14.25" customHeight="1" x14ac:dyDescent="0.2">
      <c r="A508" s="218"/>
      <c r="B508" s="218"/>
      <c r="C508" s="218"/>
      <c r="D508" s="218"/>
      <c r="E508" s="218"/>
      <c r="F508" s="218"/>
      <c r="G508" s="218"/>
      <c r="H508" s="218"/>
      <c r="I508" s="218"/>
      <c r="J508" s="218"/>
      <c r="K508" s="218"/>
      <c r="L508" s="218"/>
      <c r="M508" s="218"/>
      <c r="N508" s="218"/>
      <c r="O508" s="218"/>
      <c r="P508" s="218"/>
      <c r="Q508" s="218"/>
      <c r="R508" s="218"/>
      <c r="S508" s="218"/>
      <c r="T508" s="218"/>
      <c r="U508" s="218"/>
      <c r="V508" s="218"/>
      <c r="W508" s="218"/>
      <c r="X508" s="218"/>
      <c r="Y508" s="218"/>
      <c r="Z508" s="218"/>
      <c r="AA508" s="218"/>
      <c r="AB508" s="218"/>
    </row>
    <row r="509" spans="1:28" ht="14.25" customHeight="1" x14ac:dyDescent="0.2">
      <c r="A509" s="218"/>
      <c r="B509" s="218"/>
      <c r="C509" s="218"/>
      <c r="D509" s="218"/>
      <c r="E509" s="218"/>
      <c r="F509" s="218"/>
      <c r="G509" s="218"/>
      <c r="H509" s="218"/>
      <c r="I509" s="218"/>
      <c r="J509" s="218"/>
      <c r="K509" s="218"/>
      <c r="L509" s="218"/>
      <c r="M509" s="218"/>
      <c r="N509" s="218"/>
      <c r="O509" s="218"/>
      <c r="P509" s="218"/>
      <c r="Q509" s="218"/>
      <c r="R509" s="218"/>
      <c r="S509" s="218"/>
      <c r="T509" s="218"/>
      <c r="U509" s="218"/>
      <c r="V509" s="218"/>
      <c r="W509" s="218"/>
      <c r="X509" s="218"/>
      <c r="Y509" s="218"/>
      <c r="Z509" s="218"/>
      <c r="AA509" s="218"/>
      <c r="AB509" s="218"/>
    </row>
    <row r="510" spans="1:28" ht="14.25" customHeight="1" x14ac:dyDescent="0.2">
      <c r="A510" s="218"/>
      <c r="B510" s="218"/>
      <c r="C510" s="218"/>
      <c r="D510" s="218"/>
      <c r="E510" s="218"/>
      <c r="F510" s="218"/>
      <c r="G510" s="218"/>
      <c r="H510" s="218"/>
      <c r="I510" s="218"/>
      <c r="J510" s="218"/>
      <c r="K510" s="218"/>
      <c r="L510" s="218"/>
      <c r="M510" s="218"/>
      <c r="N510" s="218"/>
      <c r="O510" s="218"/>
      <c r="P510" s="218"/>
      <c r="Q510" s="218"/>
      <c r="R510" s="218"/>
      <c r="S510" s="218"/>
      <c r="T510" s="218"/>
      <c r="U510" s="218"/>
      <c r="V510" s="218"/>
      <c r="W510" s="218"/>
      <c r="X510" s="218"/>
      <c r="Y510" s="218"/>
      <c r="Z510" s="218"/>
      <c r="AA510" s="218"/>
      <c r="AB510" s="218"/>
    </row>
    <row r="511" spans="1:28" ht="14.25" customHeight="1" x14ac:dyDescent="0.2">
      <c r="A511" s="218"/>
      <c r="B511" s="218"/>
      <c r="C511" s="218"/>
      <c r="D511" s="218"/>
      <c r="E511" s="218"/>
      <c r="F511" s="218"/>
      <c r="G511" s="218"/>
      <c r="H511" s="218"/>
      <c r="I511" s="218"/>
      <c r="J511" s="218"/>
      <c r="K511" s="218"/>
      <c r="L511" s="218"/>
      <c r="M511" s="218"/>
      <c r="N511" s="218"/>
      <c r="O511" s="218"/>
      <c r="P511" s="218"/>
      <c r="Q511" s="218"/>
      <c r="R511" s="218"/>
      <c r="S511" s="218"/>
      <c r="T511" s="218"/>
      <c r="U511" s="218"/>
      <c r="V511" s="218"/>
      <c r="W511" s="218"/>
      <c r="X511" s="218"/>
      <c r="Y511" s="218"/>
      <c r="Z511" s="218"/>
      <c r="AA511" s="218"/>
      <c r="AB511" s="218"/>
    </row>
    <row r="512" spans="1:28" ht="14.25" customHeight="1" x14ac:dyDescent="0.2">
      <c r="A512" s="218"/>
      <c r="B512" s="218"/>
      <c r="C512" s="218"/>
      <c r="D512" s="218"/>
      <c r="E512" s="218"/>
      <c r="F512" s="218"/>
      <c r="G512" s="218"/>
      <c r="H512" s="218"/>
      <c r="I512" s="218"/>
      <c r="J512" s="218"/>
      <c r="K512" s="218"/>
      <c r="L512" s="218"/>
      <c r="M512" s="218"/>
      <c r="N512" s="218"/>
      <c r="O512" s="218"/>
      <c r="P512" s="218"/>
      <c r="Q512" s="218"/>
      <c r="R512" s="218"/>
      <c r="S512" s="218"/>
      <c r="T512" s="218"/>
      <c r="U512" s="218"/>
      <c r="V512" s="218"/>
      <c r="W512" s="218"/>
      <c r="X512" s="218"/>
      <c r="Y512" s="218"/>
      <c r="Z512" s="218"/>
      <c r="AA512" s="218"/>
      <c r="AB512" s="218"/>
    </row>
    <row r="513" spans="1:28" ht="14.25" customHeight="1" x14ac:dyDescent="0.2">
      <c r="A513" s="218"/>
      <c r="B513" s="218"/>
      <c r="C513" s="218"/>
      <c r="D513" s="218"/>
      <c r="E513" s="218"/>
      <c r="F513" s="218"/>
      <c r="G513" s="218"/>
      <c r="H513" s="218"/>
      <c r="I513" s="218"/>
      <c r="J513" s="218"/>
      <c r="K513" s="218"/>
      <c r="L513" s="218"/>
      <c r="M513" s="218"/>
      <c r="N513" s="218"/>
      <c r="O513" s="218"/>
      <c r="P513" s="218"/>
      <c r="Q513" s="218"/>
      <c r="R513" s="218"/>
      <c r="S513" s="218"/>
      <c r="T513" s="218"/>
      <c r="U513" s="218"/>
      <c r="V513" s="218"/>
      <c r="W513" s="218"/>
      <c r="X513" s="218"/>
      <c r="Y513" s="218"/>
      <c r="Z513" s="218"/>
      <c r="AA513" s="218"/>
      <c r="AB513" s="218"/>
    </row>
    <row r="514" spans="1:28" ht="14.25" customHeight="1" x14ac:dyDescent="0.2">
      <c r="A514" s="218"/>
      <c r="B514" s="218"/>
      <c r="C514" s="218"/>
      <c r="D514" s="218"/>
      <c r="E514" s="218"/>
      <c r="F514" s="218"/>
      <c r="G514" s="218"/>
      <c r="H514" s="218"/>
      <c r="I514" s="218"/>
      <c r="J514" s="218"/>
      <c r="K514" s="218"/>
      <c r="L514" s="218"/>
      <c r="M514" s="218"/>
      <c r="N514" s="218"/>
      <c r="O514" s="218"/>
      <c r="P514" s="218"/>
      <c r="Q514" s="218"/>
      <c r="R514" s="218"/>
      <c r="S514" s="218"/>
      <c r="T514" s="218"/>
      <c r="U514" s="218"/>
      <c r="V514" s="218"/>
      <c r="W514" s="218"/>
      <c r="X514" s="218"/>
      <c r="Y514" s="218"/>
      <c r="Z514" s="218"/>
      <c r="AA514" s="218"/>
      <c r="AB514" s="218"/>
    </row>
    <row r="515" spans="1:28" ht="14.25" customHeight="1" x14ac:dyDescent="0.2">
      <c r="A515" s="218"/>
      <c r="B515" s="218"/>
      <c r="C515" s="218"/>
      <c r="D515" s="218"/>
      <c r="E515" s="218"/>
      <c r="F515" s="218"/>
      <c r="G515" s="218"/>
      <c r="H515" s="218"/>
      <c r="I515" s="218"/>
      <c r="J515" s="218"/>
      <c r="K515" s="218"/>
      <c r="L515" s="218"/>
      <c r="M515" s="218"/>
      <c r="N515" s="218"/>
      <c r="O515" s="218"/>
      <c r="P515" s="218"/>
      <c r="Q515" s="218"/>
      <c r="R515" s="218"/>
      <c r="S515" s="218"/>
      <c r="T515" s="218"/>
      <c r="U515" s="218"/>
      <c r="V515" s="218"/>
      <c r="W515" s="218"/>
      <c r="X515" s="218"/>
      <c r="Y515" s="218"/>
      <c r="Z515" s="218"/>
      <c r="AA515" s="218"/>
      <c r="AB515" s="218"/>
    </row>
    <row r="516" spans="1:28" ht="14.25" customHeight="1" x14ac:dyDescent="0.2">
      <c r="A516" s="218"/>
      <c r="B516" s="218"/>
      <c r="C516" s="218"/>
      <c r="D516" s="218"/>
      <c r="E516" s="218"/>
      <c r="F516" s="218"/>
      <c r="G516" s="218"/>
      <c r="H516" s="218"/>
      <c r="I516" s="218"/>
      <c r="J516" s="218"/>
      <c r="K516" s="218"/>
      <c r="L516" s="218"/>
      <c r="M516" s="218"/>
      <c r="N516" s="218"/>
      <c r="O516" s="218"/>
      <c r="P516" s="218"/>
      <c r="Q516" s="218"/>
      <c r="R516" s="218"/>
      <c r="S516" s="218"/>
      <c r="T516" s="218"/>
      <c r="U516" s="218"/>
      <c r="V516" s="218"/>
      <c r="W516" s="218"/>
      <c r="X516" s="218"/>
      <c r="Y516" s="218"/>
      <c r="Z516" s="218"/>
      <c r="AA516" s="218"/>
      <c r="AB516" s="218"/>
    </row>
    <row r="517" spans="1:28" ht="14.25" customHeight="1" x14ac:dyDescent="0.2">
      <c r="A517" s="218"/>
      <c r="B517" s="218"/>
      <c r="C517" s="218"/>
      <c r="D517" s="218"/>
      <c r="E517" s="218"/>
      <c r="F517" s="218"/>
      <c r="G517" s="218"/>
      <c r="H517" s="218"/>
      <c r="I517" s="218"/>
      <c r="J517" s="218"/>
      <c r="K517" s="218"/>
      <c r="L517" s="218"/>
      <c r="M517" s="218"/>
      <c r="N517" s="218"/>
      <c r="O517" s="218"/>
      <c r="P517" s="218"/>
      <c r="Q517" s="218"/>
      <c r="R517" s="218"/>
      <c r="S517" s="218"/>
      <c r="T517" s="218"/>
      <c r="U517" s="218"/>
      <c r="V517" s="218"/>
      <c r="W517" s="218"/>
      <c r="X517" s="218"/>
      <c r="Y517" s="218"/>
      <c r="Z517" s="218"/>
      <c r="AA517" s="218"/>
      <c r="AB517" s="218"/>
    </row>
    <row r="518" spans="1:28" ht="14.25" customHeight="1" x14ac:dyDescent="0.2">
      <c r="A518" s="218"/>
      <c r="B518" s="218"/>
      <c r="C518" s="218"/>
      <c r="D518" s="218"/>
      <c r="E518" s="218"/>
      <c r="F518" s="218"/>
      <c r="G518" s="218"/>
      <c r="H518" s="218"/>
      <c r="I518" s="218"/>
      <c r="J518" s="218"/>
      <c r="K518" s="218"/>
      <c r="L518" s="218"/>
      <c r="M518" s="218"/>
      <c r="N518" s="218"/>
      <c r="O518" s="218"/>
      <c r="P518" s="218"/>
      <c r="Q518" s="218"/>
      <c r="R518" s="218"/>
      <c r="S518" s="218"/>
      <c r="T518" s="218"/>
      <c r="U518" s="218"/>
      <c r="V518" s="218"/>
      <c r="W518" s="218"/>
      <c r="X518" s="218"/>
      <c r="Y518" s="218"/>
      <c r="Z518" s="218"/>
      <c r="AA518" s="218"/>
      <c r="AB518" s="218"/>
    </row>
    <row r="519" spans="1:28" ht="14.25" customHeight="1" x14ac:dyDescent="0.2">
      <c r="A519" s="218"/>
      <c r="B519" s="218"/>
      <c r="C519" s="218"/>
      <c r="D519" s="218"/>
      <c r="E519" s="218"/>
      <c r="F519" s="218"/>
      <c r="G519" s="218"/>
      <c r="H519" s="218"/>
      <c r="I519" s="218"/>
      <c r="J519" s="218"/>
      <c r="K519" s="218"/>
      <c r="L519" s="218"/>
      <c r="M519" s="218"/>
      <c r="N519" s="218"/>
      <c r="O519" s="218"/>
      <c r="P519" s="218"/>
      <c r="Q519" s="218"/>
      <c r="R519" s="218"/>
      <c r="S519" s="218"/>
      <c r="T519" s="218"/>
      <c r="U519" s="218"/>
      <c r="V519" s="218"/>
      <c r="W519" s="218"/>
      <c r="X519" s="218"/>
      <c r="Y519" s="218"/>
      <c r="Z519" s="218"/>
      <c r="AA519" s="218"/>
      <c r="AB519" s="218"/>
    </row>
    <row r="520" spans="1:28" ht="14.25" customHeight="1" x14ac:dyDescent="0.2">
      <c r="A520" s="218"/>
      <c r="B520" s="218"/>
      <c r="C520" s="218"/>
      <c r="D520" s="218"/>
      <c r="E520" s="218"/>
      <c r="F520" s="218"/>
      <c r="G520" s="218"/>
      <c r="H520" s="218"/>
      <c r="I520" s="218"/>
      <c r="J520" s="218"/>
      <c r="K520" s="218"/>
      <c r="L520" s="218"/>
      <c r="M520" s="218"/>
      <c r="N520" s="218"/>
      <c r="O520" s="218"/>
      <c r="P520" s="218"/>
      <c r="Q520" s="218"/>
      <c r="R520" s="218"/>
      <c r="S520" s="218"/>
      <c r="T520" s="218"/>
      <c r="U520" s="218"/>
      <c r="V520" s="218"/>
      <c r="W520" s="218"/>
      <c r="X520" s="218"/>
      <c r="Y520" s="218"/>
      <c r="Z520" s="218"/>
      <c r="AA520" s="218"/>
      <c r="AB520" s="218"/>
    </row>
    <row r="521" spans="1:28" ht="14.25" customHeight="1" x14ac:dyDescent="0.2">
      <c r="A521" s="218"/>
      <c r="B521" s="218"/>
      <c r="C521" s="218"/>
      <c r="D521" s="218"/>
      <c r="E521" s="218"/>
      <c r="F521" s="218"/>
      <c r="G521" s="218"/>
      <c r="H521" s="218"/>
      <c r="I521" s="218"/>
      <c r="J521" s="218"/>
      <c r="K521" s="218"/>
      <c r="L521" s="218"/>
      <c r="M521" s="218"/>
      <c r="N521" s="218"/>
      <c r="O521" s="218"/>
      <c r="P521" s="218"/>
      <c r="Q521" s="218"/>
      <c r="R521" s="218"/>
      <c r="S521" s="218"/>
      <c r="T521" s="218"/>
      <c r="U521" s="218"/>
      <c r="V521" s="218"/>
      <c r="W521" s="218"/>
      <c r="X521" s="218"/>
      <c r="Y521" s="218"/>
      <c r="Z521" s="218"/>
      <c r="AA521" s="218"/>
      <c r="AB521" s="218"/>
    </row>
    <row r="522" spans="1:28" ht="14.25" customHeight="1" x14ac:dyDescent="0.2">
      <c r="A522" s="218"/>
      <c r="B522" s="218"/>
      <c r="C522" s="218"/>
      <c r="D522" s="218"/>
      <c r="E522" s="218"/>
      <c r="F522" s="218"/>
      <c r="G522" s="218"/>
      <c r="H522" s="218"/>
      <c r="I522" s="218"/>
      <c r="J522" s="218"/>
      <c r="K522" s="218"/>
      <c r="L522" s="218"/>
      <c r="M522" s="218"/>
      <c r="N522" s="218"/>
      <c r="O522" s="218"/>
      <c r="P522" s="218"/>
      <c r="Q522" s="218"/>
      <c r="R522" s="218"/>
      <c r="S522" s="218"/>
      <c r="T522" s="218"/>
      <c r="U522" s="218"/>
      <c r="V522" s="218"/>
      <c r="W522" s="218"/>
      <c r="X522" s="218"/>
      <c r="Y522" s="218"/>
      <c r="Z522" s="218"/>
      <c r="AA522" s="218"/>
      <c r="AB522" s="218"/>
    </row>
    <row r="523" spans="1:28" ht="14.25" customHeight="1" x14ac:dyDescent="0.2">
      <c r="A523" s="218"/>
      <c r="B523" s="218"/>
      <c r="C523" s="218"/>
      <c r="D523" s="218"/>
      <c r="E523" s="218"/>
      <c r="F523" s="218"/>
      <c r="G523" s="218"/>
      <c r="H523" s="218"/>
      <c r="I523" s="218"/>
      <c r="J523" s="218"/>
      <c r="K523" s="218"/>
      <c r="L523" s="218"/>
      <c r="M523" s="218"/>
      <c r="N523" s="218"/>
      <c r="O523" s="218"/>
      <c r="P523" s="218"/>
      <c r="Q523" s="218"/>
      <c r="R523" s="218"/>
      <c r="S523" s="218"/>
      <c r="T523" s="218"/>
      <c r="U523" s="218"/>
      <c r="V523" s="218"/>
      <c r="W523" s="218"/>
      <c r="X523" s="218"/>
      <c r="Y523" s="218"/>
      <c r="Z523" s="218"/>
      <c r="AA523" s="218"/>
      <c r="AB523" s="218"/>
    </row>
    <row r="524" spans="1:28" ht="14.25" customHeight="1" x14ac:dyDescent="0.2">
      <c r="A524" s="218"/>
      <c r="B524" s="218"/>
      <c r="C524" s="218"/>
      <c r="D524" s="218"/>
      <c r="E524" s="218"/>
      <c r="F524" s="218"/>
      <c r="G524" s="218"/>
      <c r="H524" s="218"/>
      <c r="I524" s="218"/>
      <c r="J524" s="218"/>
      <c r="K524" s="218"/>
      <c r="L524" s="218"/>
      <c r="M524" s="218"/>
      <c r="N524" s="218"/>
      <c r="O524" s="218"/>
      <c r="P524" s="218"/>
      <c r="Q524" s="218"/>
      <c r="R524" s="218"/>
      <c r="S524" s="218"/>
      <c r="T524" s="218"/>
      <c r="U524" s="218"/>
      <c r="V524" s="218"/>
      <c r="W524" s="218"/>
      <c r="X524" s="218"/>
      <c r="Y524" s="218"/>
      <c r="Z524" s="218"/>
      <c r="AA524" s="218"/>
      <c r="AB524" s="218"/>
    </row>
    <row r="525" spans="1:28" ht="14.25" customHeight="1" x14ac:dyDescent="0.2">
      <c r="A525" s="218"/>
      <c r="B525" s="218"/>
      <c r="C525" s="218"/>
      <c r="D525" s="218"/>
      <c r="E525" s="218"/>
      <c r="F525" s="218"/>
      <c r="G525" s="218"/>
      <c r="H525" s="218"/>
      <c r="I525" s="218"/>
      <c r="J525" s="218"/>
      <c r="K525" s="218"/>
      <c r="L525" s="218"/>
      <c r="M525" s="218"/>
      <c r="N525" s="218"/>
      <c r="O525" s="218"/>
      <c r="P525" s="218"/>
      <c r="Q525" s="218"/>
      <c r="R525" s="218"/>
      <c r="S525" s="218"/>
      <c r="T525" s="218"/>
      <c r="U525" s="218"/>
      <c r="V525" s="218"/>
      <c r="W525" s="218"/>
      <c r="X525" s="218"/>
      <c r="Y525" s="218"/>
      <c r="Z525" s="218"/>
      <c r="AA525" s="218"/>
      <c r="AB525" s="218"/>
    </row>
    <row r="526" spans="1:28" ht="14.25" customHeight="1" x14ac:dyDescent="0.2">
      <c r="A526" s="218"/>
      <c r="B526" s="218"/>
      <c r="C526" s="218"/>
      <c r="D526" s="218"/>
      <c r="E526" s="218"/>
      <c r="F526" s="218"/>
      <c r="G526" s="218"/>
      <c r="H526" s="218"/>
      <c r="I526" s="218"/>
      <c r="J526" s="218"/>
      <c r="K526" s="218"/>
      <c r="L526" s="218"/>
      <c r="M526" s="218"/>
      <c r="N526" s="218"/>
      <c r="O526" s="218"/>
      <c r="P526" s="218"/>
      <c r="Q526" s="218"/>
      <c r="R526" s="218"/>
      <c r="S526" s="218"/>
      <c r="T526" s="218"/>
      <c r="U526" s="218"/>
      <c r="V526" s="218"/>
      <c r="W526" s="218"/>
      <c r="X526" s="218"/>
      <c r="Y526" s="218"/>
      <c r="Z526" s="218"/>
      <c r="AA526" s="218"/>
      <c r="AB526" s="218"/>
    </row>
    <row r="527" spans="1:28" ht="14.25" customHeight="1" x14ac:dyDescent="0.2">
      <c r="A527" s="218"/>
      <c r="B527" s="218"/>
      <c r="C527" s="218"/>
      <c r="D527" s="218"/>
      <c r="E527" s="218"/>
      <c r="F527" s="218"/>
      <c r="G527" s="218"/>
      <c r="H527" s="218"/>
      <c r="I527" s="218"/>
      <c r="J527" s="218"/>
      <c r="K527" s="218"/>
      <c r="L527" s="218"/>
      <c r="M527" s="218"/>
      <c r="N527" s="218"/>
      <c r="O527" s="218"/>
      <c r="P527" s="218"/>
      <c r="Q527" s="218"/>
      <c r="R527" s="218"/>
      <c r="S527" s="218"/>
      <c r="T527" s="218"/>
      <c r="U527" s="218"/>
      <c r="V527" s="218"/>
      <c r="W527" s="218"/>
      <c r="X527" s="218"/>
      <c r="Y527" s="218"/>
      <c r="Z527" s="218"/>
      <c r="AA527" s="218"/>
      <c r="AB527" s="218"/>
    </row>
    <row r="528" spans="1:28" ht="14.25" customHeight="1" x14ac:dyDescent="0.2">
      <c r="A528" s="218"/>
      <c r="B528" s="218"/>
      <c r="C528" s="218"/>
      <c r="D528" s="218"/>
      <c r="E528" s="218"/>
      <c r="F528" s="218"/>
      <c r="G528" s="218"/>
      <c r="H528" s="218"/>
      <c r="I528" s="218"/>
      <c r="J528" s="218"/>
      <c r="K528" s="218"/>
      <c r="L528" s="218"/>
      <c r="M528" s="218"/>
      <c r="N528" s="218"/>
      <c r="O528" s="218"/>
      <c r="P528" s="218"/>
      <c r="Q528" s="218"/>
      <c r="R528" s="218"/>
      <c r="S528" s="218"/>
      <c r="T528" s="218"/>
      <c r="U528" s="218"/>
      <c r="V528" s="218"/>
      <c r="W528" s="218"/>
      <c r="X528" s="218"/>
      <c r="Y528" s="218"/>
      <c r="Z528" s="218"/>
      <c r="AA528" s="218"/>
      <c r="AB528" s="218"/>
    </row>
    <row r="529" spans="1:28" ht="14.25" customHeight="1" x14ac:dyDescent="0.2">
      <c r="A529" s="218"/>
      <c r="B529" s="218"/>
      <c r="C529" s="218"/>
      <c r="D529" s="218"/>
      <c r="E529" s="218"/>
      <c r="F529" s="218"/>
      <c r="G529" s="218"/>
      <c r="H529" s="218"/>
      <c r="I529" s="218"/>
      <c r="J529" s="218"/>
      <c r="K529" s="218"/>
      <c r="L529" s="218"/>
      <c r="M529" s="218"/>
      <c r="N529" s="218"/>
      <c r="O529" s="218"/>
      <c r="P529" s="218"/>
      <c r="Q529" s="218"/>
      <c r="R529" s="218"/>
      <c r="S529" s="218"/>
      <c r="T529" s="218"/>
      <c r="U529" s="218"/>
      <c r="V529" s="218"/>
      <c r="W529" s="218"/>
      <c r="X529" s="218"/>
      <c r="Y529" s="218"/>
      <c r="Z529" s="218"/>
      <c r="AA529" s="218"/>
      <c r="AB529" s="218"/>
    </row>
    <row r="530" spans="1:28" ht="14.25" customHeight="1" x14ac:dyDescent="0.2">
      <c r="A530" s="218"/>
      <c r="B530" s="218"/>
      <c r="C530" s="218"/>
      <c r="D530" s="218"/>
      <c r="E530" s="218"/>
      <c r="F530" s="218"/>
      <c r="G530" s="218"/>
      <c r="H530" s="218"/>
      <c r="I530" s="218"/>
      <c r="J530" s="218"/>
      <c r="K530" s="218"/>
      <c r="L530" s="218"/>
      <c r="M530" s="218"/>
      <c r="N530" s="218"/>
      <c r="O530" s="218"/>
      <c r="P530" s="218"/>
      <c r="Q530" s="218"/>
      <c r="R530" s="218"/>
      <c r="S530" s="218"/>
      <c r="T530" s="218"/>
      <c r="U530" s="218"/>
      <c r="V530" s="218"/>
      <c r="W530" s="218"/>
      <c r="X530" s="218"/>
      <c r="Y530" s="218"/>
      <c r="Z530" s="218"/>
      <c r="AA530" s="218"/>
      <c r="AB530" s="218"/>
    </row>
    <row r="531" spans="1:28" ht="14.25" customHeight="1" x14ac:dyDescent="0.2">
      <c r="A531" s="218"/>
      <c r="B531" s="218"/>
      <c r="C531" s="218"/>
      <c r="D531" s="218"/>
      <c r="E531" s="218"/>
      <c r="F531" s="218"/>
      <c r="G531" s="218"/>
      <c r="H531" s="218"/>
      <c r="I531" s="218"/>
      <c r="J531" s="218"/>
      <c r="K531" s="218"/>
      <c r="L531" s="218"/>
      <c r="M531" s="218"/>
      <c r="N531" s="218"/>
      <c r="O531" s="218"/>
      <c r="P531" s="218"/>
      <c r="Q531" s="218"/>
      <c r="R531" s="218"/>
      <c r="S531" s="218"/>
      <c r="T531" s="218"/>
      <c r="U531" s="218"/>
      <c r="V531" s="218"/>
      <c r="W531" s="218"/>
      <c r="X531" s="218"/>
      <c r="Y531" s="218"/>
      <c r="Z531" s="218"/>
      <c r="AA531" s="218"/>
      <c r="AB531" s="218"/>
    </row>
    <row r="532" spans="1:28" ht="14.25" customHeight="1" x14ac:dyDescent="0.2">
      <c r="A532" s="218"/>
      <c r="B532" s="218"/>
      <c r="C532" s="218"/>
      <c r="D532" s="218"/>
      <c r="E532" s="218"/>
      <c r="F532" s="218"/>
      <c r="G532" s="218"/>
      <c r="H532" s="218"/>
      <c r="I532" s="218"/>
      <c r="J532" s="218"/>
      <c r="K532" s="218"/>
      <c r="L532" s="218"/>
      <c r="M532" s="218"/>
      <c r="N532" s="218"/>
      <c r="O532" s="218"/>
      <c r="P532" s="218"/>
      <c r="Q532" s="218"/>
      <c r="R532" s="218"/>
      <c r="S532" s="218"/>
      <c r="T532" s="218"/>
      <c r="U532" s="218"/>
      <c r="V532" s="218"/>
      <c r="W532" s="218"/>
      <c r="X532" s="218"/>
      <c r="Y532" s="218"/>
      <c r="Z532" s="218"/>
      <c r="AA532" s="218"/>
      <c r="AB532" s="218"/>
    </row>
    <row r="533" spans="1:28" ht="14.25" customHeight="1" x14ac:dyDescent="0.2">
      <c r="A533" s="218"/>
      <c r="B533" s="218"/>
      <c r="C533" s="218"/>
      <c r="D533" s="218"/>
      <c r="E533" s="218"/>
      <c r="F533" s="218"/>
      <c r="G533" s="218"/>
      <c r="H533" s="218"/>
      <c r="I533" s="218"/>
      <c r="J533" s="218"/>
      <c r="K533" s="218"/>
      <c r="L533" s="218"/>
      <c r="M533" s="218"/>
      <c r="N533" s="218"/>
      <c r="O533" s="218"/>
      <c r="P533" s="218"/>
      <c r="Q533" s="218"/>
      <c r="R533" s="218"/>
      <c r="S533" s="218"/>
      <c r="T533" s="218"/>
      <c r="U533" s="218"/>
      <c r="V533" s="218"/>
      <c r="W533" s="218"/>
      <c r="X533" s="218"/>
      <c r="Y533" s="218"/>
      <c r="Z533" s="218"/>
      <c r="AA533" s="218"/>
      <c r="AB533" s="218"/>
    </row>
    <row r="534" spans="1:28" ht="14.25" customHeight="1" x14ac:dyDescent="0.2">
      <c r="A534" s="218"/>
      <c r="B534" s="218"/>
      <c r="C534" s="218"/>
      <c r="D534" s="218"/>
      <c r="E534" s="218"/>
      <c r="F534" s="218"/>
      <c r="G534" s="218"/>
      <c r="H534" s="218"/>
      <c r="I534" s="218"/>
      <c r="J534" s="218"/>
      <c r="K534" s="218"/>
      <c r="L534" s="218"/>
      <c r="M534" s="218"/>
      <c r="N534" s="218"/>
      <c r="O534" s="218"/>
      <c r="P534" s="218"/>
      <c r="Q534" s="218"/>
      <c r="R534" s="218"/>
      <c r="S534" s="218"/>
      <c r="T534" s="218"/>
      <c r="U534" s="218"/>
      <c r="V534" s="218"/>
      <c r="W534" s="218"/>
      <c r="X534" s="218"/>
      <c r="Y534" s="218"/>
      <c r="Z534" s="218"/>
      <c r="AA534" s="218"/>
      <c r="AB534" s="218"/>
    </row>
    <row r="535" spans="1:28" ht="14.25" customHeight="1" x14ac:dyDescent="0.2">
      <c r="A535" s="218"/>
      <c r="B535" s="218"/>
      <c r="C535" s="218"/>
      <c r="D535" s="218"/>
      <c r="E535" s="218"/>
      <c r="F535" s="218"/>
      <c r="G535" s="218"/>
      <c r="H535" s="218"/>
      <c r="I535" s="218"/>
      <c r="J535" s="218"/>
      <c r="K535" s="218"/>
      <c r="L535" s="218"/>
      <c r="M535" s="218"/>
      <c r="N535" s="218"/>
      <c r="O535" s="218"/>
      <c r="P535" s="218"/>
      <c r="Q535" s="218"/>
      <c r="R535" s="218"/>
      <c r="S535" s="218"/>
      <c r="T535" s="218"/>
      <c r="U535" s="218"/>
      <c r="V535" s="218"/>
      <c r="W535" s="218"/>
      <c r="X535" s="218"/>
      <c r="Y535" s="218"/>
      <c r="Z535" s="218"/>
      <c r="AA535" s="218"/>
      <c r="AB535" s="218"/>
    </row>
    <row r="536" spans="1:28" ht="14.25" customHeight="1" x14ac:dyDescent="0.2">
      <c r="A536" s="218"/>
      <c r="B536" s="218"/>
      <c r="C536" s="218"/>
      <c r="D536" s="218"/>
      <c r="E536" s="218"/>
      <c r="F536" s="218"/>
      <c r="G536" s="218"/>
      <c r="H536" s="218"/>
      <c r="I536" s="218"/>
      <c r="J536" s="218"/>
      <c r="K536" s="218"/>
      <c r="L536" s="218"/>
      <c r="M536" s="218"/>
      <c r="N536" s="218"/>
      <c r="O536" s="218"/>
      <c r="P536" s="218"/>
      <c r="Q536" s="218"/>
      <c r="R536" s="218"/>
      <c r="S536" s="218"/>
      <c r="T536" s="218"/>
      <c r="U536" s="218"/>
      <c r="V536" s="218"/>
      <c r="W536" s="218"/>
      <c r="X536" s="218"/>
      <c r="Y536" s="218"/>
      <c r="Z536" s="218"/>
      <c r="AA536" s="218"/>
      <c r="AB536" s="218"/>
    </row>
    <row r="537" spans="1:28" ht="14.25" customHeight="1" x14ac:dyDescent="0.2">
      <c r="A537" s="218"/>
      <c r="B537" s="218"/>
      <c r="C537" s="218"/>
      <c r="D537" s="218"/>
      <c r="E537" s="218"/>
      <c r="F537" s="218"/>
      <c r="G537" s="218"/>
      <c r="H537" s="218"/>
      <c r="I537" s="218"/>
      <c r="J537" s="218"/>
      <c r="K537" s="218"/>
      <c r="L537" s="218"/>
      <c r="M537" s="218"/>
      <c r="N537" s="218"/>
      <c r="O537" s="218"/>
      <c r="P537" s="218"/>
      <c r="Q537" s="218"/>
      <c r="R537" s="218"/>
      <c r="S537" s="218"/>
      <c r="T537" s="218"/>
      <c r="U537" s="218"/>
      <c r="V537" s="218"/>
      <c r="W537" s="218"/>
      <c r="X537" s="218"/>
      <c r="Y537" s="218"/>
      <c r="Z537" s="218"/>
      <c r="AA537" s="218"/>
      <c r="AB537" s="218"/>
    </row>
    <row r="538" spans="1:28" ht="14.25" customHeight="1" x14ac:dyDescent="0.2">
      <c r="A538" s="218"/>
      <c r="B538" s="218"/>
      <c r="C538" s="218"/>
      <c r="D538" s="218"/>
      <c r="E538" s="218"/>
      <c r="F538" s="218"/>
      <c r="G538" s="218"/>
      <c r="H538" s="218"/>
      <c r="I538" s="218"/>
      <c r="J538" s="218"/>
      <c r="K538" s="218"/>
      <c r="L538" s="218"/>
      <c r="M538" s="218"/>
      <c r="N538" s="218"/>
      <c r="O538" s="218"/>
      <c r="P538" s="218"/>
      <c r="Q538" s="218"/>
      <c r="R538" s="218"/>
      <c r="S538" s="218"/>
      <c r="T538" s="218"/>
      <c r="U538" s="218"/>
      <c r="V538" s="218"/>
      <c r="W538" s="218"/>
      <c r="X538" s="218"/>
      <c r="Y538" s="218"/>
      <c r="Z538" s="218"/>
      <c r="AA538" s="218"/>
      <c r="AB538" s="218"/>
    </row>
    <row r="539" spans="1:28" ht="14.25" customHeight="1" x14ac:dyDescent="0.2">
      <c r="A539" s="218"/>
      <c r="B539" s="218"/>
      <c r="C539" s="218"/>
      <c r="D539" s="218"/>
      <c r="E539" s="218"/>
      <c r="F539" s="218"/>
      <c r="G539" s="218"/>
      <c r="H539" s="218"/>
      <c r="I539" s="218"/>
      <c r="J539" s="218"/>
      <c r="K539" s="218"/>
      <c r="L539" s="218"/>
      <c r="M539" s="218"/>
      <c r="N539" s="218"/>
      <c r="O539" s="218"/>
      <c r="P539" s="218"/>
      <c r="Q539" s="218"/>
      <c r="R539" s="218"/>
      <c r="S539" s="218"/>
      <c r="T539" s="218"/>
      <c r="U539" s="218"/>
      <c r="V539" s="218"/>
      <c r="W539" s="218"/>
      <c r="X539" s="218"/>
      <c r="Y539" s="218"/>
      <c r="Z539" s="218"/>
      <c r="AA539" s="218"/>
      <c r="AB539" s="218"/>
    </row>
    <row r="540" spans="1:28" ht="14.25" customHeight="1" x14ac:dyDescent="0.2">
      <c r="A540" s="218"/>
      <c r="B540" s="218"/>
      <c r="C540" s="218"/>
      <c r="D540" s="218"/>
      <c r="E540" s="218"/>
      <c r="F540" s="218"/>
      <c r="G540" s="218"/>
      <c r="H540" s="218"/>
      <c r="I540" s="218"/>
      <c r="J540" s="218"/>
      <c r="K540" s="218"/>
      <c r="L540" s="218"/>
      <c r="M540" s="218"/>
      <c r="N540" s="218"/>
      <c r="O540" s="218"/>
      <c r="P540" s="218"/>
      <c r="Q540" s="218"/>
      <c r="R540" s="218"/>
      <c r="S540" s="218"/>
      <c r="T540" s="218"/>
      <c r="U540" s="218"/>
      <c r="V540" s="218"/>
      <c r="W540" s="218"/>
      <c r="X540" s="218"/>
      <c r="Y540" s="218"/>
      <c r="Z540" s="218"/>
      <c r="AA540" s="218"/>
      <c r="AB540" s="218"/>
    </row>
    <row r="541" spans="1:28" ht="14.25" customHeight="1" x14ac:dyDescent="0.2">
      <c r="A541" s="218"/>
      <c r="B541" s="218"/>
      <c r="C541" s="218"/>
      <c r="D541" s="218"/>
      <c r="E541" s="218"/>
      <c r="F541" s="218"/>
      <c r="G541" s="218"/>
      <c r="H541" s="218"/>
      <c r="I541" s="218"/>
      <c r="J541" s="218"/>
      <c r="K541" s="218"/>
      <c r="L541" s="218"/>
      <c r="M541" s="218"/>
      <c r="N541" s="218"/>
      <c r="O541" s="218"/>
      <c r="P541" s="218"/>
      <c r="Q541" s="218"/>
      <c r="R541" s="218"/>
      <c r="S541" s="218"/>
      <c r="T541" s="218"/>
      <c r="U541" s="218"/>
      <c r="V541" s="218"/>
      <c r="W541" s="218"/>
      <c r="X541" s="218"/>
      <c r="Y541" s="218"/>
      <c r="Z541" s="218"/>
      <c r="AA541" s="218"/>
      <c r="AB541" s="218"/>
    </row>
    <row r="542" spans="1:28" ht="14.25" customHeight="1" x14ac:dyDescent="0.2">
      <c r="A542" s="218"/>
      <c r="B542" s="218"/>
      <c r="C542" s="218"/>
      <c r="D542" s="218"/>
      <c r="E542" s="218"/>
      <c r="F542" s="218"/>
      <c r="G542" s="218"/>
      <c r="H542" s="218"/>
      <c r="I542" s="218"/>
      <c r="J542" s="218"/>
      <c r="K542" s="218"/>
      <c r="L542" s="218"/>
      <c r="M542" s="218"/>
      <c r="N542" s="218"/>
      <c r="O542" s="218"/>
      <c r="P542" s="218"/>
      <c r="Q542" s="218"/>
      <c r="R542" s="218"/>
      <c r="S542" s="218"/>
      <c r="T542" s="218"/>
      <c r="U542" s="218"/>
      <c r="V542" s="218"/>
      <c r="W542" s="218"/>
      <c r="X542" s="218"/>
      <c r="Y542" s="218"/>
      <c r="Z542" s="218"/>
      <c r="AA542" s="218"/>
      <c r="AB542" s="218"/>
    </row>
    <row r="543" spans="1:28" ht="14.25" customHeight="1" x14ac:dyDescent="0.2">
      <c r="A543" s="218"/>
      <c r="B543" s="218"/>
      <c r="C543" s="218"/>
      <c r="D543" s="218"/>
      <c r="E543" s="218"/>
      <c r="F543" s="218"/>
      <c r="G543" s="218"/>
      <c r="H543" s="218"/>
      <c r="I543" s="218"/>
      <c r="J543" s="218"/>
      <c r="K543" s="218"/>
      <c r="L543" s="218"/>
      <c r="M543" s="218"/>
      <c r="N543" s="218"/>
      <c r="O543" s="218"/>
      <c r="P543" s="218"/>
      <c r="Q543" s="218"/>
      <c r="R543" s="218"/>
      <c r="S543" s="218"/>
      <c r="T543" s="218"/>
      <c r="U543" s="218"/>
      <c r="V543" s="218"/>
      <c r="W543" s="218"/>
      <c r="X543" s="218"/>
      <c r="Y543" s="218"/>
      <c r="Z543" s="218"/>
      <c r="AA543" s="218"/>
      <c r="AB543" s="218"/>
    </row>
    <row r="544" spans="1:28" ht="14.25" customHeight="1" x14ac:dyDescent="0.2">
      <c r="A544" s="218"/>
      <c r="B544" s="218"/>
      <c r="C544" s="218"/>
      <c r="D544" s="218"/>
      <c r="E544" s="218"/>
      <c r="F544" s="218"/>
      <c r="G544" s="218"/>
      <c r="H544" s="218"/>
      <c r="I544" s="218"/>
      <c r="J544" s="218"/>
      <c r="K544" s="218"/>
      <c r="L544" s="218"/>
      <c r="M544" s="218"/>
      <c r="N544" s="218"/>
      <c r="O544" s="218"/>
      <c r="P544" s="218"/>
      <c r="Q544" s="218"/>
      <c r="R544" s="218"/>
      <c r="S544" s="218"/>
      <c r="T544" s="218"/>
      <c r="U544" s="218"/>
      <c r="V544" s="218"/>
      <c r="W544" s="218"/>
      <c r="X544" s="218"/>
      <c r="Y544" s="218"/>
      <c r="Z544" s="218"/>
      <c r="AA544" s="218"/>
      <c r="AB544" s="218"/>
    </row>
    <row r="545" spans="1:28" ht="14.25" customHeight="1" x14ac:dyDescent="0.2">
      <c r="A545" s="218"/>
      <c r="B545" s="218"/>
      <c r="C545" s="218"/>
      <c r="D545" s="218"/>
      <c r="E545" s="218"/>
      <c r="F545" s="218"/>
      <c r="G545" s="218"/>
      <c r="H545" s="218"/>
      <c r="I545" s="218"/>
      <c r="J545" s="218"/>
      <c r="K545" s="218"/>
      <c r="L545" s="218"/>
      <c r="M545" s="218"/>
      <c r="N545" s="218"/>
      <c r="O545" s="218"/>
      <c r="P545" s="218"/>
      <c r="Q545" s="218"/>
      <c r="R545" s="218"/>
      <c r="S545" s="218"/>
      <c r="T545" s="218"/>
      <c r="U545" s="218"/>
      <c r="V545" s="218"/>
      <c r="W545" s="218"/>
      <c r="X545" s="218"/>
      <c r="Y545" s="218"/>
      <c r="Z545" s="218"/>
      <c r="AA545" s="218"/>
      <c r="AB545" s="218"/>
    </row>
    <row r="546" spans="1:28" ht="14.25" customHeight="1" x14ac:dyDescent="0.2">
      <c r="A546" s="218"/>
      <c r="B546" s="218"/>
      <c r="C546" s="218"/>
      <c r="D546" s="218"/>
      <c r="E546" s="218"/>
      <c r="F546" s="218"/>
      <c r="G546" s="218"/>
      <c r="H546" s="218"/>
      <c r="I546" s="218"/>
      <c r="J546" s="218"/>
      <c r="K546" s="218"/>
      <c r="L546" s="218"/>
      <c r="M546" s="218"/>
      <c r="N546" s="218"/>
      <c r="O546" s="218"/>
      <c r="P546" s="218"/>
      <c r="Q546" s="218"/>
      <c r="R546" s="218"/>
      <c r="S546" s="218"/>
      <c r="T546" s="218"/>
      <c r="U546" s="218"/>
      <c r="V546" s="218"/>
      <c r="W546" s="218"/>
      <c r="X546" s="218"/>
      <c r="Y546" s="218"/>
      <c r="Z546" s="218"/>
      <c r="AA546" s="218"/>
      <c r="AB546" s="218"/>
    </row>
    <row r="547" spans="1:28" ht="14.25" customHeight="1" x14ac:dyDescent="0.2">
      <c r="A547" s="218"/>
      <c r="B547" s="218"/>
      <c r="C547" s="218"/>
      <c r="D547" s="218"/>
      <c r="E547" s="218"/>
      <c r="F547" s="218"/>
      <c r="G547" s="218"/>
      <c r="H547" s="218"/>
      <c r="I547" s="218"/>
      <c r="J547" s="218"/>
      <c r="K547" s="218"/>
      <c r="L547" s="218"/>
      <c r="M547" s="218"/>
      <c r="N547" s="218"/>
      <c r="O547" s="218"/>
      <c r="P547" s="218"/>
      <c r="Q547" s="218"/>
      <c r="R547" s="218"/>
      <c r="S547" s="218"/>
      <c r="T547" s="218"/>
      <c r="U547" s="218"/>
      <c r="V547" s="218"/>
      <c r="W547" s="218"/>
      <c r="X547" s="218"/>
      <c r="Y547" s="218"/>
      <c r="Z547" s="218"/>
      <c r="AA547" s="218"/>
      <c r="AB547" s="218"/>
    </row>
    <row r="548" spans="1:28" ht="14.25" customHeight="1" x14ac:dyDescent="0.2">
      <c r="A548" s="218"/>
      <c r="B548" s="218"/>
      <c r="C548" s="218"/>
      <c r="D548" s="218"/>
      <c r="E548" s="218"/>
      <c r="F548" s="218"/>
      <c r="G548" s="218"/>
      <c r="H548" s="218"/>
      <c r="I548" s="218"/>
      <c r="J548" s="218"/>
      <c r="K548" s="218"/>
      <c r="L548" s="218"/>
      <c r="M548" s="218"/>
      <c r="N548" s="218"/>
      <c r="O548" s="218"/>
      <c r="P548" s="218"/>
      <c r="Q548" s="218"/>
      <c r="R548" s="218"/>
      <c r="S548" s="218"/>
      <c r="T548" s="218"/>
      <c r="U548" s="218"/>
      <c r="V548" s="218"/>
      <c r="W548" s="218"/>
      <c r="X548" s="218"/>
      <c r="Y548" s="218"/>
      <c r="Z548" s="218"/>
      <c r="AA548" s="218"/>
      <c r="AB548" s="218"/>
    </row>
    <row r="549" spans="1:28" ht="14.25" customHeight="1" x14ac:dyDescent="0.2">
      <c r="A549" s="218"/>
      <c r="B549" s="218"/>
      <c r="C549" s="218"/>
      <c r="D549" s="218"/>
      <c r="E549" s="218"/>
      <c r="F549" s="218"/>
      <c r="G549" s="218"/>
      <c r="H549" s="218"/>
      <c r="I549" s="218"/>
      <c r="J549" s="218"/>
      <c r="K549" s="218"/>
      <c r="L549" s="218"/>
      <c r="M549" s="218"/>
      <c r="N549" s="218"/>
      <c r="O549" s="218"/>
      <c r="P549" s="218"/>
      <c r="Q549" s="218"/>
      <c r="R549" s="218"/>
      <c r="S549" s="218"/>
      <c r="T549" s="218"/>
      <c r="U549" s="218"/>
      <c r="V549" s="218"/>
      <c r="W549" s="218"/>
      <c r="X549" s="218"/>
      <c r="Y549" s="218"/>
      <c r="Z549" s="218"/>
      <c r="AA549" s="218"/>
      <c r="AB549" s="218"/>
    </row>
    <row r="550" spans="1:28" ht="14.25" customHeight="1" x14ac:dyDescent="0.2">
      <c r="A550" s="218"/>
      <c r="B550" s="218"/>
      <c r="C550" s="218"/>
      <c r="D550" s="218"/>
      <c r="E550" s="218"/>
      <c r="F550" s="218"/>
      <c r="G550" s="218"/>
      <c r="H550" s="218"/>
      <c r="I550" s="218"/>
      <c r="J550" s="218"/>
      <c r="K550" s="218"/>
      <c r="L550" s="218"/>
      <c r="M550" s="218"/>
      <c r="N550" s="218"/>
      <c r="O550" s="218"/>
      <c r="P550" s="218"/>
      <c r="Q550" s="218"/>
      <c r="R550" s="218"/>
      <c r="S550" s="218"/>
      <c r="T550" s="218"/>
      <c r="U550" s="218"/>
      <c r="V550" s="218"/>
      <c r="W550" s="218"/>
      <c r="X550" s="218"/>
      <c r="Y550" s="218"/>
      <c r="Z550" s="218"/>
      <c r="AA550" s="218"/>
      <c r="AB550" s="218"/>
    </row>
    <row r="551" spans="1:28" ht="14.25" customHeight="1" x14ac:dyDescent="0.2">
      <c r="A551" s="218"/>
      <c r="B551" s="218"/>
      <c r="C551" s="218"/>
      <c r="D551" s="218"/>
      <c r="E551" s="218"/>
      <c r="F551" s="218"/>
      <c r="G551" s="218"/>
      <c r="H551" s="218"/>
      <c r="I551" s="218"/>
      <c r="J551" s="218"/>
      <c r="K551" s="218"/>
      <c r="L551" s="218"/>
      <c r="M551" s="218"/>
      <c r="N551" s="218"/>
      <c r="O551" s="218"/>
      <c r="P551" s="218"/>
      <c r="Q551" s="218"/>
      <c r="R551" s="218"/>
      <c r="S551" s="218"/>
      <c r="T551" s="218"/>
      <c r="U551" s="218"/>
      <c r="V551" s="218"/>
      <c r="W551" s="218"/>
      <c r="X551" s="218"/>
      <c r="Y551" s="218"/>
      <c r="Z551" s="218"/>
      <c r="AA551" s="218"/>
      <c r="AB551" s="218"/>
    </row>
    <row r="552" spans="1:28" ht="14.25" customHeight="1" x14ac:dyDescent="0.2">
      <c r="A552" s="218"/>
      <c r="B552" s="218"/>
      <c r="C552" s="218"/>
      <c r="D552" s="218"/>
      <c r="E552" s="218"/>
      <c r="F552" s="218"/>
      <c r="G552" s="218"/>
      <c r="H552" s="218"/>
      <c r="I552" s="218"/>
      <c r="J552" s="218"/>
      <c r="K552" s="218"/>
      <c r="L552" s="218"/>
      <c r="M552" s="218"/>
      <c r="N552" s="218"/>
      <c r="O552" s="218"/>
      <c r="P552" s="218"/>
      <c r="Q552" s="218"/>
      <c r="R552" s="218"/>
      <c r="S552" s="218"/>
      <c r="T552" s="218"/>
      <c r="U552" s="218"/>
      <c r="V552" s="218"/>
      <c r="W552" s="218"/>
      <c r="X552" s="218"/>
      <c r="Y552" s="218"/>
      <c r="Z552" s="218"/>
      <c r="AA552" s="218"/>
      <c r="AB552" s="218"/>
    </row>
    <row r="553" spans="1:28" ht="14.25" customHeight="1" x14ac:dyDescent="0.2">
      <c r="A553" s="218"/>
      <c r="B553" s="218"/>
      <c r="C553" s="218"/>
      <c r="D553" s="218"/>
      <c r="E553" s="218"/>
      <c r="F553" s="218"/>
      <c r="G553" s="218"/>
      <c r="H553" s="218"/>
      <c r="I553" s="218"/>
      <c r="J553" s="218"/>
      <c r="K553" s="218"/>
      <c r="L553" s="218"/>
      <c r="M553" s="218"/>
      <c r="N553" s="218"/>
      <c r="O553" s="218"/>
      <c r="P553" s="218"/>
      <c r="Q553" s="218"/>
      <c r="R553" s="218"/>
      <c r="S553" s="218"/>
      <c r="T553" s="218"/>
      <c r="U553" s="218"/>
      <c r="V553" s="218"/>
      <c r="W553" s="218"/>
      <c r="X553" s="218"/>
      <c r="Y553" s="218"/>
      <c r="Z553" s="218"/>
      <c r="AA553" s="218"/>
      <c r="AB553" s="218"/>
    </row>
    <row r="554" spans="1:28" ht="14.25" customHeight="1" x14ac:dyDescent="0.2">
      <c r="A554" s="218"/>
      <c r="B554" s="218"/>
      <c r="C554" s="218"/>
      <c r="D554" s="218"/>
      <c r="E554" s="218"/>
      <c r="F554" s="218"/>
      <c r="G554" s="218"/>
      <c r="H554" s="218"/>
      <c r="I554" s="218"/>
      <c r="J554" s="218"/>
      <c r="K554" s="218"/>
      <c r="L554" s="218"/>
      <c r="M554" s="218"/>
      <c r="N554" s="218"/>
      <c r="O554" s="218"/>
      <c r="P554" s="218"/>
      <c r="Q554" s="218"/>
      <c r="R554" s="218"/>
      <c r="S554" s="218"/>
      <c r="T554" s="218"/>
      <c r="U554" s="218"/>
      <c r="V554" s="218"/>
      <c r="W554" s="218"/>
      <c r="X554" s="218"/>
      <c r="Y554" s="218"/>
      <c r="Z554" s="218"/>
      <c r="AA554" s="218"/>
      <c r="AB554" s="218"/>
    </row>
    <row r="555" spans="1:28" ht="14.25" customHeight="1" x14ac:dyDescent="0.2">
      <c r="A555" s="218"/>
      <c r="B555" s="218"/>
      <c r="C555" s="218"/>
      <c r="D555" s="218"/>
      <c r="E555" s="218"/>
      <c r="F555" s="218"/>
      <c r="G555" s="218"/>
      <c r="H555" s="218"/>
      <c r="I555" s="218"/>
      <c r="J555" s="218"/>
      <c r="K555" s="218"/>
      <c r="L555" s="218"/>
      <c r="M555" s="218"/>
      <c r="N555" s="218"/>
      <c r="O555" s="218"/>
      <c r="P555" s="218"/>
      <c r="Q555" s="218"/>
      <c r="R555" s="218"/>
      <c r="S555" s="218"/>
      <c r="T555" s="218"/>
      <c r="U555" s="218"/>
      <c r="V555" s="218"/>
      <c r="W555" s="218"/>
      <c r="X555" s="218"/>
      <c r="Y555" s="218"/>
      <c r="Z555" s="218"/>
      <c r="AA555" s="218"/>
      <c r="AB555" s="218"/>
    </row>
    <row r="556" spans="1:28" ht="14.25" customHeight="1" x14ac:dyDescent="0.2">
      <c r="A556" s="218"/>
      <c r="B556" s="218"/>
      <c r="C556" s="218"/>
      <c r="D556" s="218"/>
      <c r="E556" s="218"/>
      <c r="F556" s="218"/>
      <c r="G556" s="218"/>
      <c r="H556" s="218"/>
      <c r="I556" s="218"/>
      <c r="J556" s="218"/>
      <c r="K556" s="218"/>
      <c r="L556" s="218"/>
      <c r="M556" s="218"/>
      <c r="N556" s="218"/>
      <c r="O556" s="218"/>
      <c r="P556" s="218"/>
      <c r="Q556" s="218"/>
      <c r="R556" s="218"/>
      <c r="S556" s="218"/>
      <c r="T556" s="218"/>
      <c r="U556" s="218"/>
      <c r="V556" s="218"/>
      <c r="W556" s="218"/>
      <c r="X556" s="218"/>
      <c r="Y556" s="218"/>
      <c r="Z556" s="218"/>
      <c r="AA556" s="218"/>
      <c r="AB556" s="218"/>
    </row>
    <row r="557" spans="1:28" ht="14.25" customHeight="1" x14ac:dyDescent="0.2">
      <c r="A557" s="218"/>
      <c r="B557" s="218"/>
      <c r="C557" s="218"/>
      <c r="D557" s="218"/>
      <c r="E557" s="218"/>
      <c r="F557" s="218"/>
      <c r="G557" s="218"/>
      <c r="H557" s="218"/>
      <c r="I557" s="218"/>
      <c r="J557" s="218"/>
      <c r="K557" s="218"/>
      <c r="L557" s="218"/>
      <c r="M557" s="218"/>
      <c r="N557" s="218"/>
      <c r="O557" s="218"/>
      <c r="P557" s="218"/>
      <c r="Q557" s="218"/>
      <c r="R557" s="218"/>
      <c r="S557" s="218"/>
      <c r="T557" s="218"/>
      <c r="U557" s="218"/>
      <c r="V557" s="218"/>
      <c r="W557" s="218"/>
      <c r="X557" s="218"/>
      <c r="Y557" s="218"/>
      <c r="Z557" s="218"/>
      <c r="AA557" s="218"/>
      <c r="AB557" s="218"/>
    </row>
    <row r="558" spans="1:28" ht="14.25" customHeight="1" x14ac:dyDescent="0.2">
      <c r="A558" s="218"/>
      <c r="B558" s="218"/>
      <c r="C558" s="218"/>
      <c r="D558" s="218"/>
      <c r="E558" s="218"/>
      <c r="F558" s="218"/>
      <c r="G558" s="218"/>
      <c r="H558" s="218"/>
      <c r="I558" s="218"/>
      <c r="J558" s="218"/>
      <c r="K558" s="218"/>
      <c r="L558" s="218"/>
      <c r="M558" s="218"/>
      <c r="N558" s="218"/>
      <c r="O558" s="218"/>
      <c r="P558" s="218"/>
      <c r="Q558" s="218"/>
      <c r="R558" s="218"/>
      <c r="S558" s="218"/>
      <c r="T558" s="218"/>
      <c r="U558" s="218"/>
      <c r="V558" s="218"/>
      <c r="W558" s="218"/>
      <c r="X558" s="218"/>
      <c r="Y558" s="218"/>
      <c r="Z558" s="218"/>
      <c r="AA558" s="218"/>
      <c r="AB558" s="218"/>
    </row>
    <row r="559" spans="1:28" ht="14.25" customHeight="1" x14ac:dyDescent="0.2">
      <c r="A559" s="218"/>
      <c r="B559" s="218"/>
      <c r="C559" s="218"/>
      <c r="D559" s="218"/>
      <c r="E559" s="218"/>
      <c r="F559" s="218"/>
      <c r="G559" s="218"/>
      <c r="H559" s="218"/>
      <c r="I559" s="218"/>
      <c r="J559" s="218"/>
      <c r="K559" s="218"/>
      <c r="L559" s="218"/>
      <c r="M559" s="218"/>
      <c r="N559" s="218"/>
      <c r="O559" s="218"/>
      <c r="P559" s="218"/>
      <c r="Q559" s="218"/>
      <c r="R559" s="218"/>
      <c r="S559" s="218"/>
      <c r="T559" s="218"/>
      <c r="U559" s="218"/>
      <c r="V559" s="218"/>
      <c r="W559" s="218"/>
      <c r="X559" s="218"/>
      <c r="Y559" s="218"/>
      <c r="Z559" s="218"/>
      <c r="AA559" s="218"/>
      <c r="AB559" s="218"/>
    </row>
    <row r="560" spans="1:28" ht="14.25" customHeight="1" x14ac:dyDescent="0.2">
      <c r="A560" s="218"/>
      <c r="B560" s="218"/>
      <c r="C560" s="218"/>
      <c r="D560" s="218"/>
      <c r="E560" s="218"/>
      <c r="F560" s="218"/>
      <c r="G560" s="218"/>
      <c r="H560" s="218"/>
      <c r="I560" s="218"/>
      <c r="J560" s="218"/>
      <c r="K560" s="218"/>
      <c r="L560" s="218"/>
      <c r="M560" s="218"/>
      <c r="N560" s="218"/>
      <c r="O560" s="218"/>
      <c r="P560" s="218"/>
      <c r="Q560" s="218"/>
      <c r="R560" s="218"/>
      <c r="S560" s="218"/>
      <c r="T560" s="218"/>
      <c r="U560" s="218"/>
      <c r="V560" s="218"/>
      <c r="W560" s="218"/>
      <c r="X560" s="218"/>
      <c r="Y560" s="218"/>
      <c r="Z560" s="218"/>
      <c r="AA560" s="218"/>
      <c r="AB560" s="218"/>
    </row>
    <row r="561" spans="1:28" ht="14.25" customHeight="1" x14ac:dyDescent="0.2">
      <c r="A561" s="218"/>
      <c r="B561" s="218"/>
      <c r="C561" s="218"/>
      <c r="D561" s="218"/>
      <c r="E561" s="218"/>
      <c r="F561" s="218"/>
      <c r="G561" s="218"/>
      <c r="H561" s="218"/>
      <c r="I561" s="218"/>
      <c r="J561" s="218"/>
      <c r="K561" s="218"/>
      <c r="L561" s="218"/>
      <c r="M561" s="218"/>
      <c r="N561" s="218"/>
      <c r="O561" s="218"/>
      <c r="P561" s="218"/>
      <c r="Q561" s="218"/>
      <c r="R561" s="218"/>
      <c r="S561" s="218"/>
      <c r="T561" s="218"/>
      <c r="U561" s="218"/>
      <c r="V561" s="218"/>
      <c r="W561" s="218"/>
      <c r="X561" s="218"/>
      <c r="Y561" s="218"/>
      <c r="Z561" s="218"/>
      <c r="AA561" s="218"/>
      <c r="AB561" s="218"/>
    </row>
    <row r="562" spans="1:28" ht="14.25" customHeight="1" x14ac:dyDescent="0.2">
      <c r="A562" s="218"/>
      <c r="B562" s="218"/>
      <c r="C562" s="218"/>
      <c r="D562" s="218"/>
      <c r="E562" s="218"/>
      <c r="F562" s="218"/>
      <c r="G562" s="218"/>
      <c r="H562" s="218"/>
      <c r="I562" s="218"/>
      <c r="J562" s="218"/>
      <c r="K562" s="218"/>
      <c r="L562" s="218"/>
      <c r="M562" s="218"/>
      <c r="N562" s="218"/>
      <c r="O562" s="218"/>
      <c r="P562" s="218"/>
      <c r="Q562" s="218"/>
      <c r="R562" s="218"/>
      <c r="S562" s="218"/>
      <c r="T562" s="218"/>
      <c r="U562" s="218"/>
      <c r="V562" s="218"/>
      <c r="W562" s="218"/>
      <c r="X562" s="218"/>
      <c r="Y562" s="218"/>
      <c r="Z562" s="218"/>
      <c r="AA562" s="218"/>
      <c r="AB562" s="218"/>
    </row>
    <row r="563" spans="1:28" ht="14.25" customHeight="1" x14ac:dyDescent="0.2">
      <c r="A563" s="218"/>
      <c r="B563" s="218"/>
      <c r="C563" s="218"/>
      <c r="D563" s="218"/>
      <c r="E563" s="218"/>
      <c r="F563" s="218"/>
      <c r="G563" s="218"/>
      <c r="H563" s="218"/>
      <c r="I563" s="218"/>
      <c r="J563" s="218"/>
      <c r="K563" s="218"/>
      <c r="L563" s="218"/>
      <c r="M563" s="218"/>
      <c r="N563" s="218"/>
      <c r="O563" s="218"/>
      <c r="P563" s="218"/>
      <c r="Q563" s="218"/>
      <c r="R563" s="218"/>
      <c r="S563" s="218"/>
      <c r="T563" s="218"/>
      <c r="U563" s="218"/>
      <c r="V563" s="218"/>
      <c r="W563" s="218"/>
      <c r="X563" s="218"/>
      <c r="Y563" s="218"/>
      <c r="Z563" s="218"/>
      <c r="AA563" s="218"/>
      <c r="AB563" s="218"/>
    </row>
    <row r="564" spans="1:28" ht="14.25" customHeight="1" x14ac:dyDescent="0.2">
      <c r="A564" s="218"/>
      <c r="B564" s="218"/>
      <c r="C564" s="218"/>
      <c r="D564" s="218"/>
      <c r="E564" s="218"/>
      <c r="F564" s="218"/>
      <c r="G564" s="218"/>
      <c r="H564" s="218"/>
      <c r="I564" s="218"/>
      <c r="J564" s="218"/>
      <c r="K564" s="218"/>
      <c r="L564" s="218"/>
      <c r="M564" s="218"/>
      <c r="N564" s="218"/>
      <c r="O564" s="218"/>
      <c r="P564" s="218"/>
      <c r="Q564" s="218"/>
      <c r="R564" s="218"/>
      <c r="S564" s="218"/>
      <c r="T564" s="218"/>
      <c r="U564" s="218"/>
      <c r="V564" s="218"/>
      <c r="W564" s="218"/>
      <c r="X564" s="218"/>
      <c r="Y564" s="218"/>
      <c r="Z564" s="218"/>
      <c r="AA564" s="218"/>
      <c r="AB564" s="218"/>
    </row>
    <row r="565" spans="1:28" ht="14.25" customHeight="1" x14ac:dyDescent="0.2">
      <c r="A565" s="218"/>
      <c r="B565" s="218"/>
      <c r="C565" s="218"/>
      <c r="D565" s="218"/>
      <c r="E565" s="218"/>
      <c r="F565" s="218"/>
      <c r="G565" s="218"/>
      <c r="H565" s="218"/>
      <c r="I565" s="218"/>
      <c r="J565" s="218"/>
      <c r="K565" s="218"/>
      <c r="L565" s="218"/>
      <c r="M565" s="218"/>
      <c r="N565" s="218"/>
      <c r="O565" s="218"/>
      <c r="P565" s="218"/>
      <c r="Q565" s="218"/>
      <c r="R565" s="218"/>
      <c r="S565" s="218"/>
      <c r="T565" s="218"/>
      <c r="U565" s="218"/>
      <c r="V565" s="218"/>
      <c r="W565" s="218"/>
      <c r="X565" s="218"/>
      <c r="Y565" s="218"/>
      <c r="Z565" s="218"/>
      <c r="AA565" s="218"/>
      <c r="AB565" s="218"/>
    </row>
    <row r="566" spans="1:28" ht="14.25" customHeight="1" x14ac:dyDescent="0.2">
      <c r="A566" s="218"/>
      <c r="B566" s="218"/>
      <c r="C566" s="218"/>
      <c r="D566" s="218"/>
      <c r="E566" s="218"/>
      <c r="F566" s="218"/>
      <c r="G566" s="218"/>
      <c r="H566" s="218"/>
      <c r="I566" s="218"/>
      <c r="J566" s="218"/>
      <c r="K566" s="218"/>
      <c r="L566" s="218"/>
      <c r="M566" s="218"/>
      <c r="N566" s="218"/>
      <c r="O566" s="218"/>
      <c r="P566" s="218"/>
      <c r="Q566" s="218"/>
      <c r="R566" s="218"/>
      <c r="S566" s="218"/>
      <c r="T566" s="218"/>
      <c r="U566" s="218"/>
      <c r="V566" s="218"/>
      <c r="W566" s="218"/>
      <c r="X566" s="218"/>
      <c r="Y566" s="218"/>
      <c r="Z566" s="218"/>
      <c r="AA566" s="218"/>
      <c r="AB566" s="218"/>
    </row>
    <row r="567" spans="1:28" ht="14.25" customHeight="1" x14ac:dyDescent="0.2">
      <c r="A567" s="218"/>
      <c r="B567" s="218"/>
      <c r="C567" s="218"/>
      <c r="D567" s="218"/>
      <c r="E567" s="218"/>
      <c r="F567" s="218"/>
      <c r="G567" s="218"/>
      <c r="H567" s="218"/>
      <c r="I567" s="218"/>
      <c r="J567" s="218"/>
      <c r="K567" s="218"/>
      <c r="L567" s="218"/>
      <c r="M567" s="218"/>
      <c r="N567" s="218"/>
      <c r="O567" s="218"/>
      <c r="P567" s="218"/>
      <c r="Q567" s="218"/>
      <c r="R567" s="218"/>
      <c r="S567" s="218"/>
      <c r="T567" s="218"/>
      <c r="U567" s="218"/>
      <c r="V567" s="218"/>
      <c r="W567" s="218"/>
      <c r="X567" s="218"/>
      <c r="Y567" s="218"/>
      <c r="Z567" s="218"/>
      <c r="AA567" s="218"/>
      <c r="AB567" s="218"/>
    </row>
    <row r="568" spans="1:28" ht="14.25" customHeight="1" x14ac:dyDescent="0.2">
      <c r="A568" s="218"/>
      <c r="B568" s="218"/>
      <c r="C568" s="218"/>
      <c r="D568" s="218"/>
      <c r="E568" s="218"/>
      <c r="F568" s="218"/>
      <c r="G568" s="218"/>
      <c r="H568" s="218"/>
      <c r="I568" s="218"/>
      <c r="J568" s="218"/>
      <c r="K568" s="218"/>
      <c r="L568" s="218"/>
      <c r="M568" s="218"/>
      <c r="N568" s="218"/>
      <c r="O568" s="218"/>
      <c r="P568" s="218"/>
      <c r="Q568" s="218"/>
      <c r="R568" s="218"/>
      <c r="S568" s="218"/>
      <c r="T568" s="218"/>
      <c r="U568" s="218"/>
      <c r="V568" s="218"/>
      <c r="W568" s="218"/>
      <c r="X568" s="218"/>
      <c r="Y568" s="218"/>
      <c r="Z568" s="218"/>
      <c r="AA568" s="218"/>
      <c r="AB568" s="218"/>
    </row>
    <row r="569" spans="1:28" ht="14.25" customHeight="1" x14ac:dyDescent="0.2">
      <c r="A569" s="218"/>
      <c r="B569" s="218"/>
      <c r="C569" s="218"/>
      <c r="D569" s="218"/>
      <c r="E569" s="218"/>
      <c r="F569" s="218"/>
      <c r="G569" s="218"/>
      <c r="H569" s="218"/>
      <c r="I569" s="218"/>
      <c r="J569" s="218"/>
      <c r="K569" s="218"/>
      <c r="L569" s="218"/>
      <c r="M569" s="218"/>
      <c r="N569" s="218"/>
      <c r="O569" s="218"/>
      <c r="P569" s="218"/>
      <c r="Q569" s="218"/>
      <c r="R569" s="218"/>
      <c r="S569" s="218"/>
      <c r="T569" s="218"/>
      <c r="U569" s="218"/>
      <c r="V569" s="218"/>
      <c r="W569" s="218"/>
      <c r="X569" s="218"/>
      <c r="Y569" s="218"/>
      <c r="Z569" s="218"/>
      <c r="AA569" s="218"/>
      <c r="AB569" s="218"/>
    </row>
    <row r="570" spans="1:28" ht="14.25" customHeight="1" x14ac:dyDescent="0.2">
      <c r="A570" s="218"/>
      <c r="B570" s="218"/>
      <c r="C570" s="218"/>
      <c r="D570" s="218"/>
      <c r="E570" s="218"/>
      <c r="F570" s="218"/>
      <c r="G570" s="218"/>
      <c r="H570" s="218"/>
      <c r="I570" s="218"/>
      <c r="J570" s="218"/>
      <c r="K570" s="218"/>
      <c r="L570" s="218"/>
      <c r="M570" s="218"/>
      <c r="N570" s="218"/>
      <c r="O570" s="218"/>
      <c r="P570" s="218"/>
      <c r="Q570" s="218"/>
      <c r="R570" s="218"/>
      <c r="S570" s="218"/>
      <c r="T570" s="218"/>
      <c r="U570" s="218"/>
      <c r="V570" s="218"/>
      <c r="W570" s="218"/>
      <c r="X570" s="218"/>
      <c r="Y570" s="218"/>
      <c r="Z570" s="218"/>
      <c r="AA570" s="218"/>
      <c r="AB570" s="218"/>
    </row>
    <row r="571" spans="1:28" ht="14.25" customHeight="1" x14ac:dyDescent="0.2">
      <c r="A571" s="218"/>
      <c r="B571" s="218"/>
      <c r="C571" s="218"/>
      <c r="D571" s="218"/>
      <c r="E571" s="218"/>
      <c r="F571" s="218"/>
      <c r="G571" s="218"/>
      <c r="H571" s="218"/>
      <c r="I571" s="218"/>
      <c r="J571" s="218"/>
      <c r="K571" s="218"/>
      <c r="L571" s="218"/>
      <c r="M571" s="218"/>
      <c r="N571" s="218"/>
      <c r="O571" s="218"/>
      <c r="P571" s="218"/>
      <c r="Q571" s="218"/>
      <c r="R571" s="218"/>
      <c r="S571" s="218"/>
      <c r="T571" s="218"/>
      <c r="U571" s="218"/>
      <c r="V571" s="218"/>
      <c r="W571" s="218"/>
      <c r="X571" s="218"/>
      <c r="Y571" s="218"/>
      <c r="Z571" s="218"/>
      <c r="AA571" s="218"/>
      <c r="AB571" s="218"/>
    </row>
    <row r="572" spans="1:28" ht="14.25" customHeight="1" x14ac:dyDescent="0.2">
      <c r="A572" s="218"/>
      <c r="B572" s="218"/>
      <c r="C572" s="218"/>
      <c r="D572" s="218"/>
      <c r="E572" s="218"/>
      <c r="F572" s="218"/>
      <c r="G572" s="218"/>
      <c r="H572" s="218"/>
      <c r="I572" s="218"/>
      <c r="J572" s="218"/>
      <c r="K572" s="218"/>
      <c r="L572" s="218"/>
      <c r="M572" s="218"/>
      <c r="N572" s="218"/>
      <c r="O572" s="218"/>
      <c r="P572" s="218"/>
      <c r="Q572" s="218"/>
      <c r="R572" s="218"/>
      <c r="S572" s="218"/>
      <c r="T572" s="218"/>
      <c r="U572" s="218"/>
      <c r="V572" s="218"/>
      <c r="W572" s="218"/>
      <c r="X572" s="218"/>
      <c r="Y572" s="218"/>
      <c r="Z572" s="218"/>
      <c r="AA572" s="218"/>
      <c r="AB572" s="218"/>
    </row>
    <row r="573" spans="1:28" ht="14.25" customHeight="1" x14ac:dyDescent="0.2">
      <c r="A573" s="218"/>
      <c r="B573" s="218"/>
      <c r="C573" s="218"/>
      <c r="D573" s="218"/>
      <c r="E573" s="218"/>
      <c r="F573" s="218"/>
      <c r="G573" s="218"/>
      <c r="H573" s="218"/>
      <c r="I573" s="218"/>
      <c r="J573" s="218"/>
      <c r="K573" s="218"/>
      <c r="L573" s="218"/>
      <c r="M573" s="218"/>
      <c r="N573" s="218"/>
      <c r="O573" s="218"/>
      <c r="P573" s="218"/>
      <c r="Q573" s="218"/>
      <c r="R573" s="218"/>
      <c r="S573" s="218"/>
      <c r="T573" s="218"/>
      <c r="U573" s="218"/>
      <c r="V573" s="218"/>
      <c r="W573" s="218"/>
      <c r="X573" s="218"/>
      <c r="Y573" s="218"/>
      <c r="Z573" s="218"/>
      <c r="AA573" s="218"/>
      <c r="AB573" s="218"/>
    </row>
    <row r="574" spans="1:28" ht="14.25" customHeight="1" x14ac:dyDescent="0.2">
      <c r="A574" s="218"/>
      <c r="B574" s="218"/>
      <c r="C574" s="218"/>
      <c r="D574" s="218"/>
      <c r="E574" s="218"/>
      <c r="F574" s="218"/>
      <c r="G574" s="218"/>
      <c r="H574" s="218"/>
      <c r="I574" s="218"/>
      <c r="J574" s="218"/>
      <c r="K574" s="218"/>
      <c r="L574" s="218"/>
      <c r="M574" s="218"/>
      <c r="N574" s="218"/>
      <c r="O574" s="218"/>
      <c r="P574" s="218"/>
      <c r="Q574" s="218"/>
      <c r="R574" s="218"/>
      <c r="S574" s="218"/>
      <c r="T574" s="218"/>
      <c r="U574" s="218"/>
      <c r="V574" s="218"/>
      <c r="W574" s="218"/>
      <c r="X574" s="218"/>
      <c r="Y574" s="218"/>
      <c r="Z574" s="218"/>
      <c r="AA574" s="218"/>
      <c r="AB574" s="218"/>
    </row>
    <row r="575" spans="1:28" ht="14.25" customHeight="1" x14ac:dyDescent="0.2">
      <c r="A575" s="218"/>
      <c r="B575" s="218"/>
      <c r="C575" s="218"/>
      <c r="D575" s="218"/>
      <c r="E575" s="218"/>
      <c r="F575" s="218"/>
      <c r="G575" s="218"/>
      <c r="H575" s="218"/>
      <c r="I575" s="218"/>
      <c r="J575" s="218"/>
      <c r="K575" s="218"/>
      <c r="L575" s="218"/>
      <c r="M575" s="218"/>
      <c r="N575" s="218"/>
      <c r="O575" s="218"/>
      <c r="P575" s="218"/>
      <c r="Q575" s="218"/>
      <c r="R575" s="218"/>
      <c r="S575" s="218"/>
      <c r="T575" s="218"/>
      <c r="U575" s="218"/>
      <c r="V575" s="218"/>
      <c r="W575" s="218"/>
      <c r="X575" s="218"/>
      <c r="Y575" s="218"/>
      <c r="Z575" s="218"/>
      <c r="AA575" s="218"/>
      <c r="AB575" s="218"/>
    </row>
    <row r="576" spans="1:28" ht="14.25" customHeight="1" x14ac:dyDescent="0.2">
      <c r="A576" s="218"/>
      <c r="B576" s="218"/>
      <c r="C576" s="218"/>
      <c r="D576" s="218"/>
      <c r="E576" s="218"/>
      <c r="F576" s="218"/>
      <c r="G576" s="218"/>
      <c r="H576" s="218"/>
      <c r="I576" s="218"/>
      <c r="J576" s="218"/>
      <c r="K576" s="218"/>
      <c r="L576" s="218"/>
      <c r="M576" s="218"/>
      <c r="N576" s="218"/>
      <c r="O576" s="218"/>
      <c r="P576" s="218"/>
      <c r="Q576" s="218"/>
      <c r="R576" s="218"/>
      <c r="S576" s="218"/>
      <c r="T576" s="218"/>
      <c r="U576" s="218"/>
      <c r="V576" s="218"/>
      <c r="W576" s="218"/>
      <c r="X576" s="218"/>
      <c r="Y576" s="218"/>
      <c r="Z576" s="218"/>
      <c r="AA576" s="218"/>
      <c r="AB576" s="218"/>
    </row>
    <row r="577" spans="1:28" ht="14.25" customHeight="1" x14ac:dyDescent="0.2">
      <c r="A577" s="218"/>
      <c r="B577" s="218"/>
      <c r="C577" s="218"/>
      <c r="D577" s="218"/>
      <c r="E577" s="218"/>
      <c r="F577" s="218"/>
      <c r="G577" s="218"/>
      <c r="H577" s="218"/>
      <c r="I577" s="218"/>
      <c r="J577" s="218"/>
      <c r="K577" s="218"/>
      <c r="L577" s="218"/>
      <c r="M577" s="218"/>
      <c r="N577" s="218"/>
      <c r="O577" s="218"/>
      <c r="P577" s="218"/>
      <c r="Q577" s="218"/>
      <c r="R577" s="218"/>
      <c r="S577" s="218"/>
      <c r="T577" s="218"/>
      <c r="U577" s="218"/>
      <c r="V577" s="218"/>
      <c r="W577" s="218"/>
      <c r="X577" s="218"/>
      <c r="Y577" s="218"/>
      <c r="Z577" s="218"/>
      <c r="AA577" s="218"/>
      <c r="AB577" s="218"/>
    </row>
    <row r="578" spans="1:28" ht="14.25" customHeight="1" x14ac:dyDescent="0.2">
      <c r="A578" s="218"/>
      <c r="B578" s="218"/>
      <c r="C578" s="218"/>
      <c r="D578" s="218"/>
      <c r="E578" s="218"/>
      <c r="F578" s="218"/>
      <c r="G578" s="218"/>
      <c r="H578" s="218"/>
      <c r="I578" s="218"/>
      <c r="J578" s="218"/>
      <c r="K578" s="218"/>
      <c r="L578" s="218"/>
      <c r="M578" s="218"/>
      <c r="N578" s="218"/>
      <c r="O578" s="218"/>
      <c r="P578" s="218"/>
      <c r="Q578" s="218"/>
      <c r="R578" s="218"/>
      <c r="S578" s="218"/>
      <c r="T578" s="218"/>
      <c r="U578" s="218"/>
      <c r="V578" s="218"/>
      <c r="W578" s="218"/>
      <c r="X578" s="218"/>
      <c r="Y578" s="218"/>
      <c r="Z578" s="218"/>
      <c r="AA578" s="218"/>
      <c r="AB578" s="218"/>
    </row>
    <row r="579" spans="1:28" ht="14.25" customHeight="1" x14ac:dyDescent="0.2">
      <c r="A579" s="218"/>
      <c r="B579" s="218"/>
      <c r="C579" s="218"/>
      <c r="D579" s="218"/>
      <c r="E579" s="218"/>
      <c r="F579" s="218"/>
      <c r="G579" s="218"/>
      <c r="H579" s="218"/>
      <c r="I579" s="218"/>
      <c r="J579" s="218"/>
      <c r="K579" s="218"/>
      <c r="L579" s="218"/>
      <c r="M579" s="218"/>
      <c r="N579" s="218"/>
      <c r="O579" s="218"/>
      <c r="P579" s="218"/>
      <c r="Q579" s="218"/>
      <c r="R579" s="218"/>
      <c r="S579" s="218"/>
      <c r="T579" s="218"/>
      <c r="U579" s="218"/>
      <c r="V579" s="218"/>
      <c r="W579" s="218"/>
      <c r="X579" s="218"/>
      <c r="Y579" s="218"/>
      <c r="Z579" s="218"/>
      <c r="AA579" s="218"/>
      <c r="AB579" s="218"/>
    </row>
    <row r="580" spans="1:28" ht="14.25" customHeight="1" x14ac:dyDescent="0.2">
      <c r="A580" s="218"/>
      <c r="B580" s="218"/>
      <c r="C580" s="218"/>
      <c r="D580" s="218"/>
      <c r="E580" s="218"/>
      <c r="F580" s="218"/>
      <c r="G580" s="218"/>
      <c r="H580" s="218"/>
      <c r="I580" s="218"/>
      <c r="J580" s="218"/>
      <c r="K580" s="218"/>
      <c r="L580" s="218"/>
      <c r="M580" s="218"/>
      <c r="N580" s="218"/>
      <c r="O580" s="218"/>
      <c r="P580" s="218"/>
      <c r="Q580" s="218"/>
      <c r="R580" s="218"/>
      <c r="S580" s="218"/>
      <c r="T580" s="218"/>
      <c r="U580" s="218"/>
      <c r="V580" s="218"/>
      <c r="W580" s="218"/>
      <c r="X580" s="218"/>
      <c r="Y580" s="218"/>
      <c r="Z580" s="218"/>
      <c r="AA580" s="218"/>
      <c r="AB580" s="218"/>
    </row>
    <row r="581" spans="1:28" ht="14.25" customHeight="1" x14ac:dyDescent="0.2">
      <c r="A581" s="218"/>
      <c r="B581" s="218"/>
      <c r="C581" s="218"/>
      <c r="D581" s="218"/>
      <c r="E581" s="218"/>
      <c r="F581" s="218"/>
      <c r="G581" s="218"/>
      <c r="H581" s="218"/>
      <c r="I581" s="218"/>
      <c r="J581" s="218"/>
      <c r="K581" s="218"/>
      <c r="L581" s="218"/>
      <c r="M581" s="218"/>
      <c r="N581" s="218"/>
      <c r="O581" s="218"/>
      <c r="P581" s="218"/>
      <c r="Q581" s="218"/>
      <c r="R581" s="218"/>
      <c r="S581" s="218"/>
      <c r="T581" s="218"/>
      <c r="U581" s="218"/>
      <c r="V581" s="218"/>
      <c r="W581" s="218"/>
      <c r="X581" s="218"/>
      <c r="Y581" s="218"/>
      <c r="Z581" s="218"/>
      <c r="AA581" s="218"/>
      <c r="AB581" s="218"/>
    </row>
    <row r="582" spans="1:28" ht="14.25" customHeight="1" x14ac:dyDescent="0.2">
      <c r="A582" s="218"/>
      <c r="B582" s="218"/>
      <c r="C582" s="218"/>
      <c r="D582" s="218"/>
      <c r="E582" s="218"/>
      <c r="F582" s="218"/>
      <c r="G582" s="218"/>
      <c r="H582" s="218"/>
      <c r="I582" s="218"/>
      <c r="J582" s="218"/>
      <c r="K582" s="218"/>
      <c r="L582" s="218"/>
      <c r="M582" s="218"/>
      <c r="N582" s="218"/>
      <c r="O582" s="218"/>
      <c r="P582" s="218"/>
      <c r="Q582" s="218"/>
      <c r="R582" s="218"/>
      <c r="S582" s="218"/>
      <c r="T582" s="218"/>
      <c r="U582" s="218"/>
      <c r="V582" s="218"/>
      <c r="W582" s="218"/>
      <c r="X582" s="218"/>
      <c r="Y582" s="218"/>
      <c r="Z582" s="218"/>
      <c r="AA582" s="218"/>
      <c r="AB582" s="218"/>
    </row>
    <row r="583" spans="1:28" ht="14.25" customHeight="1" x14ac:dyDescent="0.2">
      <c r="A583" s="218"/>
      <c r="B583" s="218"/>
      <c r="C583" s="218"/>
      <c r="D583" s="218"/>
      <c r="E583" s="218"/>
      <c r="F583" s="218"/>
      <c r="G583" s="218"/>
      <c r="H583" s="218"/>
      <c r="I583" s="218"/>
      <c r="J583" s="218"/>
      <c r="K583" s="218"/>
      <c r="L583" s="218"/>
      <c r="M583" s="218"/>
      <c r="N583" s="218"/>
      <c r="O583" s="218"/>
      <c r="P583" s="218"/>
      <c r="Q583" s="218"/>
      <c r="R583" s="218"/>
      <c r="S583" s="218"/>
      <c r="T583" s="218"/>
      <c r="U583" s="218"/>
      <c r="V583" s="218"/>
      <c r="W583" s="218"/>
      <c r="X583" s="218"/>
      <c r="Y583" s="218"/>
      <c r="Z583" s="218"/>
      <c r="AA583" s="218"/>
      <c r="AB583" s="218"/>
    </row>
    <row r="584" spans="1:28" ht="14.25" customHeight="1" x14ac:dyDescent="0.2">
      <c r="A584" s="218"/>
      <c r="B584" s="218"/>
      <c r="C584" s="218"/>
      <c r="D584" s="218"/>
      <c r="E584" s="218"/>
      <c r="F584" s="218"/>
      <c r="G584" s="218"/>
      <c r="H584" s="218"/>
      <c r="I584" s="218"/>
      <c r="J584" s="218"/>
      <c r="K584" s="218"/>
      <c r="L584" s="218"/>
      <c r="M584" s="218"/>
      <c r="N584" s="218"/>
      <c r="O584" s="218"/>
      <c r="P584" s="218"/>
      <c r="Q584" s="218"/>
      <c r="R584" s="218"/>
      <c r="S584" s="218"/>
      <c r="T584" s="218"/>
      <c r="U584" s="218"/>
      <c r="V584" s="218"/>
      <c r="W584" s="218"/>
      <c r="X584" s="218"/>
      <c r="Y584" s="218"/>
      <c r="Z584" s="218"/>
      <c r="AA584" s="218"/>
      <c r="AB584" s="218"/>
    </row>
    <row r="585" spans="1:28" ht="14.25" customHeight="1" x14ac:dyDescent="0.2">
      <c r="A585" s="218"/>
      <c r="B585" s="218"/>
      <c r="C585" s="218"/>
      <c r="D585" s="218"/>
      <c r="E585" s="218"/>
      <c r="F585" s="218"/>
      <c r="G585" s="218"/>
      <c r="H585" s="218"/>
      <c r="I585" s="218"/>
      <c r="J585" s="218"/>
      <c r="K585" s="218"/>
      <c r="L585" s="218"/>
      <c r="M585" s="218"/>
      <c r="N585" s="218"/>
      <c r="O585" s="218"/>
      <c r="P585" s="218"/>
      <c r="Q585" s="218"/>
      <c r="R585" s="218"/>
      <c r="S585" s="218"/>
      <c r="T585" s="218"/>
      <c r="U585" s="218"/>
      <c r="V585" s="218"/>
      <c r="W585" s="218"/>
      <c r="X585" s="218"/>
      <c r="Y585" s="218"/>
      <c r="Z585" s="218"/>
      <c r="AA585" s="218"/>
      <c r="AB585" s="218"/>
    </row>
    <row r="586" spans="1:28" ht="14.25" customHeight="1" x14ac:dyDescent="0.2">
      <c r="A586" s="218"/>
      <c r="B586" s="218"/>
      <c r="C586" s="218"/>
      <c r="D586" s="218"/>
      <c r="E586" s="218"/>
      <c r="F586" s="218"/>
      <c r="G586" s="218"/>
      <c r="H586" s="218"/>
      <c r="I586" s="218"/>
      <c r="J586" s="218"/>
      <c r="K586" s="218"/>
      <c r="L586" s="218"/>
      <c r="M586" s="218"/>
      <c r="N586" s="218"/>
      <c r="O586" s="218"/>
      <c r="P586" s="218"/>
      <c r="Q586" s="218"/>
      <c r="R586" s="218"/>
      <c r="S586" s="218"/>
      <c r="T586" s="218"/>
      <c r="U586" s="218"/>
      <c r="V586" s="218"/>
      <c r="W586" s="218"/>
      <c r="X586" s="218"/>
      <c r="Y586" s="218"/>
      <c r="Z586" s="218"/>
      <c r="AA586" s="218"/>
      <c r="AB586" s="218"/>
    </row>
    <row r="587" spans="1:28" ht="14.25" customHeight="1" x14ac:dyDescent="0.2">
      <c r="A587" s="218"/>
      <c r="B587" s="218"/>
      <c r="C587" s="218"/>
      <c r="D587" s="218"/>
      <c r="E587" s="218"/>
      <c r="F587" s="218"/>
      <c r="G587" s="218"/>
      <c r="H587" s="218"/>
      <c r="I587" s="218"/>
      <c r="J587" s="218"/>
      <c r="K587" s="218"/>
      <c r="L587" s="218"/>
      <c r="M587" s="218"/>
      <c r="N587" s="218"/>
      <c r="O587" s="218"/>
      <c r="P587" s="218"/>
      <c r="Q587" s="218"/>
      <c r="R587" s="218"/>
      <c r="S587" s="218"/>
      <c r="T587" s="218"/>
      <c r="U587" s="218"/>
      <c r="V587" s="218"/>
      <c r="W587" s="218"/>
      <c r="X587" s="218"/>
      <c r="Y587" s="218"/>
      <c r="Z587" s="218"/>
      <c r="AA587" s="218"/>
      <c r="AB587" s="218"/>
    </row>
    <row r="588" spans="1:28" ht="14.25" customHeight="1" x14ac:dyDescent="0.2">
      <c r="A588" s="218"/>
      <c r="B588" s="218"/>
      <c r="C588" s="218"/>
      <c r="D588" s="218"/>
      <c r="E588" s="218"/>
      <c r="F588" s="218"/>
      <c r="G588" s="218"/>
      <c r="H588" s="218"/>
      <c r="I588" s="218"/>
      <c r="J588" s="218"/>
      <c r="K588" s="218"/>
      <c r="L588" s="218"/>
      <c r="M588" s="218"/>
      <c r="N588" s="218"/>
      <c r="O588" s="218"/>
      <c r="P588" s="218"/>
      <c r="Q588" s="218"/>
      <c r="R588" s="218"/>
      <c r="S588" s="218"/>
      <c r="T588" s="218"/>
      <c r="U588" s="218"/>
      <c r="V588" s="218"/>
      <c r="W588" s="218"/>
      <c r="X588" s="218"/>
      <c r="Y588" s="218"/>
      <c r="Z588" s="218"/>
      <c r="AA588" s="218"/>
      <c r="AB588" s="218"/>
    </row>
    <row r="589" spans="1:28" ht="14.25" customHeight="1" x14ac:dyDescent="0.2">
      <c r="A589" s="218"/>
      <c r="B589" s="218"/>
      <c r="C589" s="218"/>
      <c r="D589" s="218"/>
      <c r="E589" s="218"/>
      <c r="F589" s="218"/>
      <c r="G589" s="218"/>
      <c r="H589" s="218"/>
      <c r="I589" s="218"/>
      <c r="J589" s="218"/>
      <c r="K589" s="218"/>
      <c r="L589" s="218"/>
      <c r="M589" s="218"/>
      <c r="N589" s="218"/>
      <c r="O589" s="218"/>
      <c r="P589" s="218"/>
      <c r="Q589" s="218"/>
      <c r="R589" s="218"/>
      <c r="S589" s="218"/>
      <c r="T589" s="218"/>
      <c r="U589" s="218"/>
      <c r="V589" s="218"/>
      <c r="W589" s="218"/>
      <c r="X589" s="218"/>
      <c r="Y589" s="218"/>
      <c r="Z589" s="218"/>
      <c r="AA589" s="218"/>
      <c r="AB589" s="218"/>
    </row>
    <row r="590" spans="1:28" ht="14.25" customHeight="1" x14ac:dyDescent="0.2">
      <c r="A590" s="218"/>
      <c r="B590" s="218"/>
      <c r="C590" s="218"/>
      <c r="D590" s="218"/>
      <c r="E590" s="218"/>
      <c r="F590" s="218"/>
      <c r="G590" s="218"/>
      <c r="H590" s="218"/>
      <c r="I590" s="218"/>
      <c r="J590" s="218"/>
      <c r="K590" s="218"/>
      <c r="L590" s="218"/>
      <c r="M590" s="218"/>
      <c r="N590" s="218"/>
      <c r="O590" s="218"/>
      <c r="P590" s="218"/>
      <c r="Q590" s="218"/>
      <c r="R590" s="218"/>
      <c r="S590" s="218"/>
      <c r="T590" s="218"/>
      <c r="U590" s="218"/>
      <c r="V590" s="218"/>
      <c r="W590" s="218"/>
      <c r="X590" s="218"/>
      <c r="Y590" s="218"/>
      <c r="Z590" s="218"/>
      <c r="AA590" s="218"/>
      <c r="AB590" s="218"/>
    </row>
    <row r="591" spans="1:28" ht="14.25" customHeight="1" x14ac:dyDescent="0.2">
      <c r="A591" s="218"/>
      <c r="B591" s="218"/>
      <c r="C591" s="218"/>
      <c r="D591" s="218"/>
      <c r="E591" s="218"/>
      <c r="F591" s="218"/>
      <c r="G591" s="218"/>
      <c r="H591" s="218"/>
      <c r="I591" s="218"/>
      <c r="J591" s="218"/>
      <c r="K591" s="218"/>
      <c r="L591" s="218"/>
      <c r="M591" s="218"/>
      <c r="N591" s="218"/>
      <c r="O591" s="218"/>
      <c r="P591" s="218"/>
      <c r="Q591" s="218"/>
      <c r="R591" s="218"/>
      <c r="S591" s="218"/>
      <c r="T591" s="218"/>
      <c r="U591" s="218"/>
      <c r="V591" s="218"/>
      <c r="W591" s="218"/>
      <c r="X591" s="218"/>
      <c r="Y591" s="218"/>
      <c r="Z591" s="218"/>
      <c r="AA591" s="218"/>
      <c r="AB591" s="218"/>
    </row>
    <row r="592" spans="1:28" ht="14.25" customHeight="1" x14ac:dyDescent="0.2">
      <c r="A592" s="218"/>
      <c r="B592" s="218"/>
      <c r="C592" s="218"/>
      <c r="D592" s="218"/>
      <c r="E592" s="218"/>
      <c r="F592" s="218"/>
      <c r="G592" s="218"/>
      <c r="H592" s="218"/>
      <c r="I592" s="218"/>
      <c r="J592" s="218"/>
      <c r="K592" s="218"/>
      <c r="L592" s="218"/>
      <c r="M592" s="218"/>
      <c r="N592" s="218"/>
      <c r="O592" s="218"/>
      <c r="P592" s="218"/>
      <c r="Q592" s="218"/>
      <c r="R592" s="218"/>
      <c r="S592" s="218"/>
      <c r="T592" s="218"/>
      <c r="U592" s="218"/>
      <c r="V592" s="218"/>
      <c r="W592" s="218"/>
      <c r="X592" s="218"/>
      <c r="Y592" s="218"/>
      <c r="Z592" s="218"/>
      <c r="AA592" s="218"/>
      <c r="AB592" s="218"/>
    </row>
    <row r="593" spans="1:28" ht="14.25" customHeight="1" x14ac:dyDescent="0.2">
      <c r="A593" s="218"/>
      <c r="B593" s="218"/>
      <c r="C593" s="218"/>
      <c r="D593" s="218"/>
      <c r="E593" s="218"/>
      <c r="F593" s="218"/>
      <c r="G593" s="218"/>
      <c r="H593" s="218"/>
      <c r="I593" s="218"/>
      <c r="J593" s="218"/>
      <c r="K593" s="218"/>
      <c r="L593" s="218"/>
      <c r="M593" s="218"/>
      <c r="N593" s="218"/>
      <c r="O593" s="218"/>
      <c r="P593" s="218"/>
      <c r="Q593" s="218"/>
      <c r="R593" s="218"/>
      <c r="S593" s="218"/>
      <c r="T593" s="218"/>
      <c r="U593" s="218"/>
      <c r="V593" s="218"/>
      <c r="W593" s="218"/>
      <c r="X593" s="218"/>
      <c r="Y593" s="218"/>
      <c r="Z593" s="218"/>
      <c r="AA593" s="218"/>
      <c r="AB593" s="218"/>
    </row>
    <row r="594" spans="1:28" ht="14.25" customHeight="1" x14ac:dyDescent="0.2">
      <c r="A594" s="218"/>
      <c r="B594" s="218"/>
      <c r="C594" s="218"/>
      <c r="D594" s="218"/>
      <c r="E594" s="218"/>
      <c r="F594" s="218"/>
      <c r="G594" s="218"/>
      <c r="H594" s="218"/>
      <c r="I594" s="218"/>
      <c r="J594" s="218"/>
      <c r="K594" s="218"/>
      <c r="L594" s="218"/>
      <c r="M594" s="218"/>
      <c r="N594" s="218"/>
      <c r="O594" s="218"/>
      <c r="P594" s="218"/>
      <c r="Q594" s="218"/>
      <c r="R594" s="218"/>
      <c r="S594" s="218"/>
      <c r="T594" s="218"/>
      <c r="U594" s="218"/>
      <c r="V594" s="218"/>
      <c r="W594" s="218"/>
      <c r="X594" s="218"/>
      <c r="Y594" s="218"/>
      <c r="Z594" s="218"/>
      <c r="AA594" s="218"/>
      <c r="AB594" s="218"/>
    </row>
    <row r="595" spans="1:28" ht="14.25" customHeight="1" x14ac:dyDescent="0.2">
      <c r="A595" s="218"/>
      <c r="B595" s="218"/>
      <c r="C595" s="218"/>
      <c r="D595" s="218"/>
      <c r="E595" s="218"/>
      <c r="F595" s="218"/>
      <c r="G595" s="218"/>
      <c r="H595" s="218"/>
      <c r="I595" s="218"/>
      <c r="J595" s="218"/>
      <c r="K595" s="218"/>
      <c r="L595" s="218"/>
      <c r="M595" s="218"/>
      <c r="N595" s="218"/>
      <c r="O595" s="218"/>
      <c r="P595" s="218"/>
      <c r="Q595" s="218"/>
      <c r="R595" s="218"/>
      <c r="S595" s="218"/>
      <c r="T595" s="218"/>
      <c r="U595" s="218"/>
      <c r="V595" s="218"/>
      <c r="W595" s="218"/>
      <c r="X595" s="218"/>
      <c r="Y595" s="218"/>
      <c r="Z595" s="218"/>
      <c r="AA595" s="218"/>
      <c r="AB595" s="218"/>
    </row>
    <row r="596" spans="1:28" ht="14.25" customHeight="1" x14ac:dyDescent="0.2">
      <c r="A596" s="218"/>
      <c r="B596" s="218"/>
      <c r="C596" s="218"/>
      <c r="D596" s="218"/>
      <c r="E596" s="218"/>
      <c r="F596" s="218"/>
      <c r="G596" s="218"/>
      <c r="H596" s="218"/>
      <c r="I596" s="218"/>
      <c r="J596" s="218"/>
      <c r="K596" s="218"/>
      <c r="L596" s="218"/>
      <c r="M596" s="218"/>
      <c r="N596" s="218"/>
      <c r="O596" s="218"/>
      <c r="P596" s="218"/>
      <c r="Q596" s="218"/>
      <c r="R596" s="218"/>
      <c r="S596" s="218"/>
      <c r="T596" s="218"/>
      <c r="U596" s="218"/>
      <c r="V596" s="218"/>
      <c r="W596" s="218"/>
      <c r="X596" s="218"/>
      <c r="Y596" s="218"/>
      <c r="Z596" s="218"/>
      <c r="AA596" s="218"/>
      <c r="AB596" s="218"/>
    </row>
    <row r="597" spans="1:28" ht="14.25" customHeight="1" x14ac:dyDescent="0.2">
      <c r="A597" s="218"/>
      <c r="B597" s="218"/>
      <c r="C597" s="218"/>
      <c r="D597" s="218"/>
      <c r="E597" s="218"/>
      <c r="F597" s="218"/>
      <c r="G597" s="218"/>
      <c r="H597" s="218"/>
      <c r="I597" s="218"/>
      <c r="J597" s="218"/>
      <c r="K597" s="218"/>
      <c r="L597" s="218"/>
      <c r="M597" s="218"/>
      <c r="N597" s="218"/>
      <c r="O597" s="218"/>
      <c r="P597" s="218"/>
      <c r="Q597" s="218"/>
      <c r="R597" s="218"/>
      <c r="S597" s="218"/>
      <c r="T597" s="218"/>
      <c r="U597" s="218"/>
      <c r="V597" s="218"/>
      <c r="W597" s="218"/>
      <c r="X597" s="218"/>
      <c r="Y597" s="218"/>
      <c r="Z597" s="218"/>
      <c r="AA597" s="218"/>
      <c r="AB597" s="218"/>
    </row>
    <row r="598" spans="1:28" ht="14.25" customHeight="1" x14ac:dyDescent="0.2">
      <c r="A598" s="218"/>
      <c r="B598" s="218"/>
      <c r="C598" s="218"/>
      <c r="D598" s="218"/>
      <c r="E598" s="218"/>
      <c r="F598" s="218"/>
      <c r="G598" s="218"/>
      <c r="H598" s="218"/>
      <c r="I598" s="218"/>
      <c r="J598" s="218"/>
      <c r="K598" s="218"/>
      <c r="L598" s="218"/>
      <c r="M598" s="218"/>
      <c r="N598" s="218"/>
      <c r="O598" s="218"/>
      <c r="P598" s="218"/>
      <c r="Q598" s="218"/>
      <c r="R598" s="218"/>
      <c r="S598" s="218"/>
      <c r="T598" s="218"/>
      <c r="U598" s="218"/>
      <c r="V598" s="218"/>
      <c r="W598" s="218"/>
      <c r="X598" s="218"/>
      <c r="Y598" s="218"/>
      <c r="Z598" s="218"/>
      <c r="AA598" s="218"/>
      <c r="AB598" s="218"/>
    </row>
    <row r="599" spans="1:28" ht="14.25" customHeight="1" x14ac:dyDescent="0.2">
      <c r="A599" s="218"/>
      <c r="B599" s="218"/>
      <c r="C599" s="218"/>
      <c r="D599" s="218"/>
      <c r="E599" s="218"/>
      <c r="F599" s="218"/>
      <c r="G599" s="218"/>
      <c r="H599" s="218"/>
      <c r="I599" s="218"/>
      <c r="J599" s="218"/>
      <c r="K599" s="218"/>
      <c r="L599" s="218"/>
      <c r="M599" s="218"/>
      <c r="N599" s="218"/>
      <c r="O599" s="218"/>
      <c r="P599" s="218"/>
      <c r="Q599" s="218"/>
      <c r="R599" s="218"/>
      <c r="S599" s="218"/>
      <c r="T599" s="218"/>
      <c r="U599" s="218"/>
      <c r="V599" s="218"/>
      <c r="W599" s="218"/>
      <c r="X599" s="218"/>
      <c r="Y599" s="218"/>
      <c r="Z599" s="218"/>
      <c r="AA599" s="218"/>
      <c r="AB599" s="218"/>
    </row>
    <row r="600" spans="1:28" ht="14.25" customHeight="1" x14ac:dyDescent="0.2">
      <c r="A600" s="218"/>
      <c r="B600" s="218"/>
      <c r="C600" s="218"/>
      <c r="D600" s="218"/>
      <c r="E600" s="218"/>
      <c r="F600" s="218"/>
      <c r="G600" s="218"/>
      <c r="H600" s="218"/>
      <c r="I600" s="218"/>
      <c r="J600" s="218"/>
      <c r="K600" s="218"/>
      <c r="L600" s="218"/>
      <c r="M600" s="218"/>
      <c r="N600" s="218"/>
      <c r="O600" s="218"/>
      <c r="P600" s="218"/>
      <c r="Q600" s="218"/>
      <c r="R600" s="218"/>
      <c r="S600" s="218"/>
      <c r="T600" s="218"/>
      <c r="U600" s="218"/>
      <c r="V600" s="218"/>
      <c r="W600" s="218"/>
      <c r="X600" s="218"/>
      <c r="Y600" s="218"/>
      <c r="Z600" s="218"/>
      <c r="AA600" s="218"/>
      <c r="AB600" s="218"/>
    </row>
    <row r="601" spans="1:28" ht="14.25" customHeight="1" x14ac:dyDescent="0.2">
      <c r="A601" s="218"/>
      <c r="B601" s="218"/>
      <c r="C601" s="218"/>
      <c r="D601" s="218"/>
      <c r="E601" s="218"/>
      <c r="F601" s="218"/>
      <c r="G601" s="218"/>
      <c r="H601" s="218"/>
      <c r="I601" s="218"/>
      <c r="J601" s="218"/>
      <c r="K601" s="218"/>
      <c r="L601" s="218"/>
      <c r="M601" s="218"/>
      <c r="N601" s="218"/>
      <c r="O601" s="218"/>
      <c r="P601" s="218"/>
      <c r="Q601" s="218"/>
      <c r="R601" s="218"/>
      <c r="S601" s="218"/>
      <c r="T601" s="218"/>
      <c r="U601" s="218"/>
      <c r="V601" s="218"/>
      <c r="W601" s="218"/>
      <c r="X601" s="218"/>
      <c r="Y601" s="218"/>
      <c r="Z601" s="218"/>
      <c r="AA601" s="218"/>
      <c r="AB601" s="218"/>
    </row>
    <row r="602" spans="1:28" ht="14.25" customHeight="1" x14ac:dyDescent="0.2">
      <c r="A602" s="218"/>
      <c r="B602" s="218"/>
      <c r="C602" s="218"/>
      <c r="D602" s="218"/>
      <c r="E602" s="218"/>
      <c r="F602" s="218"/>
      <c r="G602" s="218"/>
      <c r="H602" s="218"/>
      <c r="I602" s="218"/>
      <c r="J602" s="218"/>
      <c r="K602" s="218"/>
      <c r="L602" s="218"/>
      <c r="M602" s="218"/>
      <c r="N602" s="218"/>
      <c r="O602" s="218"/>
      <c r="P602" s="218"/>
      <c r="Q602" s="218"/>
      <c r="R602" s="218"/>
      <c r="S602" s="218"/>
      <c r="T602" s="218"/>
      <c r="U602" s="218"/>
      <c r="V602" s="218"/>
      <c r="W602" s="218"/>
      <c r="X602" s="218"/>
      <c r="Y602" s="218"/>
      <c r="Z602" s="218"/>
      <c r="AA602" s="218"/>
      <c r="AB602" s="218"/>
    </row>
    <row r="603" spans="1:28" ht="14.25" customHeight="1" x14ac:dyDescent="0.2">
      <c r="A603" s="218"/>
      <c r="B603" s="218"/>
      <c r="C603" s="218"/>
      <c r="D603" s="218"/>
      <c r="E603" s="218"/>
      <c r="F603" s="218"/>
      <c r="G603" s="218"/>
      <c r="H603" s="218"/>
      <c r="I603" s="218"/>
      <c r="J603" s="218"/>
      <c r="K603" s="218"/>
      <c r="L603" s="218"/>
      <c r="M603" s="218"/>
      <c r="N603" s="218"/>
      <c r="O603" s="218"/>
      <c r="P603" s="218"/>
      <c r="Q603" s="218"/>
      <c r="R603" s="218"/>
      <c r="S603" s="218"/>
      <c r="T603" s="218"/>
      <c r="U603" s="218"/>
      <c r="V603" s="218"/>
      <c r="W603" s="218"/>
      <c r="X603" s="218"/>
      <c r="Y603" s="218"/>
      <c r="Z603" s="218"/>
      <c r="AA603" s="218"/>
      <c r="AB603" s="218"/>
    </row>
    <row r="604" spans="1:28" ht="14.25" customHeight="1" x14ac:dyDescent="0.2">
      <c r="A604" s="218"/>
      <c r="B604" s="218"/>
      <c r="C604" s="218"/>
      <c r="D604" s="218"/>
      <c r="E604" s="218"/>
      <c r="F604" s="218"/>
      <c r="G604" s="218"/>
      <c r="H604" s="218"/>
      <c r="I604" s="218"/>
      <c r="J604" s="218"/>
      <c r="K604" s="218"/>
      <c r="L604" s="218"/>
      <c r="M604" s="218"/>
      <c r="N604" s="218"/>
      <c r="O604" s="218"/>
      <c r="P604" s="218"/>
      <c r="Q604" s="218"/>
      <c r="R604" s="218"/>
      <c r="S604" s="218"/>
      <c r="T604" s="218"/>
      <c r="U604" s="218"/>
      <c r="V604" s="218"/>
      <c r="W604" s="218"/>
      <c r="X604" s="218"/>
      <c r="Y604" s="218"/>
      <c r="Z604" s="218"/>
      <c r="AA604" s="218"/>
      <c r="AB604" s="218"/>
    </row>
    <row r="605" spans="1:28" ht="14.25" customHeight="1" x14ac:dyDescent="0.2">
      <c r="A605" s="218"/>
      <c r="B605" s="218"/>
      <c r="C605" s="218"/>
      <c r="D605" s="218"/>
      <c r="E605" s="218"/>
      <c r="F605" s="218"/>
      <c r="G605" s="218"/>
      <c r="H605" s="218"/>
      <c r="I605" s="218"/>
      <c r="J605" s="218"/>
      <c r="K605" s="218"/>
      <c r="L605" s="218"/>
      <c r="M605" s="218"/>
      <c r="N605" s="218"/>
      <c r="O605" s="218"/>
      <c r="P605" s="218"/>
      <c r="Q605" s="218"/>
      <c r="R605" s="218"/>
      <c r="S605" s="218"/>
      <c r="T605" s="218"/>
      <c r="U605" s="218"/>
      <c r="V605" s="218"/>
      <c r="W605" s="218"/>
      <c r="X605" s="218"/>
      <c r="Y605" s="218"/>
      <c r="Z605" s="218"/>
      <c r="AA605" s="218"/>
      <c r="AB605" s="218"/>
    </row>
    <row r="606" spans="1:28" ht="14.25" customHeight="1" x14ac:dyDescent="0.2">
      <c r="A606" s="218"/>
      <c r="B606" s="218"/>
      <c r="C606" s="218"/>
      <c r="D606" s="218"/>
      <c r="E606" s="218"/>
      <c r="F606" s="218"/>
      <c r="G606" s="218"/>
      <c r="H606" s="218"/>
      <c r="I606" s="218"/>
      <c r="J606" s="218"/>
      <c r="K606" s="218"/>
      <c r="L606" s="218"/>
      <c r="M606" s="218"/>
      <c r="N606" s="218"/>
      <c r="O606" s="218"/>
      <c r="P606" s="218"/>
      <c r="Q606" s="218"/>
      <c r="R606" s="218"/>
      <c r="S606" s="218"/>
      <c r="T606" s="218"/>
      <c r="U606" s="218"/>
      <c r="V606" s="218"/>
      <c r="W606" s="218"/>
      <c r="X606" s="218"/>
      <c r="Y606" s="218"/>
      <c r="Z606" s="218"/>
      <c r="AA606" s="218"/>
      <c r="AB606" s="218"/>
    </row>
    <row r="607" spans="1:28" ht="14.25" customHeight="1" x14ac:dyDescent="0.2">
      <c r="A607" s="218"/>
      <c r="B607" s="218"/>
      <c r="C607" s="218"/>
      <c r="D607" s="218"/>
      <c r="E607" s="218"/>
      <c r="F607" s="218"/>
      <c r="G607" s="218"/>
      <c r="H607" s="218"/>
      <c r="I607" s="218"/>
      <c r="J607" s="218"/>
      <c r="K607" s="218"/>
      <c r="L607" s="218"/>
      <c r="M607" s="218"/>
      <c r="N607" s="218"/>
      <c r="O607" s="218"/>
      <c r="P607" s="218"/>
      <c r="Q607" s="218"/>
      <c r="R607" s="218"/>
      <c r="S607" s="218"/>
      <c r="T607" s="218"/>
      <c r="U607" s="218"/>
      <c r="V607" s="218"/>
      <c r="W607" s="218"/>
      <c r="X607" s="218"/>
      <c r="Y607" s="218"/>
      <c r="Z607" s="218"/>
      <c r="AA607" s="218"/>
      <c r="AB607" s="218"/>
    </row>
    <row r="608" spans="1:28" ht="14.25" customHeight="1" x14ac:dyDescent="0.2">
      <c r="A608" s="218"/>
      <c r="B608" s="218"/>
      <c r="C608" s="218"/>
      <c r="D608" s="218"/>
      <c r="E608" s="218"/>
      <c r="F608" s="218"/>
      <c r="G608" s="218"/>
      <c r="H608" s="218"/>
      <c r="I608" s="218"/>
      <c r="J608" s="218"/>
      <c r="K608" s="218"/>
      <c r="L608" s="218"/>
      <c r="M608" s="218"/>
      <c r="N608" s="218"/>
      <c r="O608" s="218"/>
      <c r="P608" s="218"/>
      <c r="Q608" s="218"/>
      <c r="R608" s="218"/>
      <c r="S608" s="218"/>
      <c r="T608" s="218"/>
      <c r="U608" s="218"/>
      <c r="V608" s="218"/>
      <c r="W608" s="218"/>
      <c r="X608" s="218"/>
      <c r="Y608" s="218"/>
      <c r="Z608" s="218"/>
      <c r="AA608" s="218"/>
      <c r="AB608" s="218"/>
    </row>
    <row r="609" spans="1:28" ht="14.25" customHeight="1" x14ac:dyDescent="0.2">
      <c r="A609" s="218"/>
      <c r="B609" s="218"/>
      <c r="C609" s="218"/>
      <c r="D609" s="218"/>
      <c r="E609" s="218"/>
      <c r="F609" s="218"/>
      <c r="G609" s="218"/>
      <c r="H609" s="218"/>
      <c r="I609" s="218"/>
      <c r="J609" s="218"/>
      <c r="K609" s="218"/>
      <c r="L609" s="218"/>
      <c r="M609" s="218"/>
      <c r="N609" s="218"/>
      <c r="O609" s="218"/>
      <c r="P609" s="218"/>
      <c r="Q609" s="218"/>
      <c r="R609" s="218"/>
      <c r="S609" s="218"/>
      <c r="T609" s="218"/>
      <c r="U609" s="218"/>
      <c r="V609" s="218"/>
      <c r="W609" s="218"/>
      <c r="X609" s="218"/>
      <c r="Y609" s="218"/>
      <c r="Z609" s="218"/>
      <c r="AA609" s="218"/>
      <c r="AB609" s="218"/>
    </row>
    <row r="610" spans="1:28" ht="14.25" customHeight="1" x14ac:dyDescent="0.2">
      <c r="A610" s="218"/>
      <c r="B610" s="218"/>
      <c r="C610" s="218"/>
      <c r="D610" s="218"/>
      <c r="E610" s="218"/>
      <c r="F610" s="218"/>
      <c r="G610" s="218"/>
      <c r="H610" s="218"/>
      <c r="I610" s="218"/>
      <c r="J610" s="218"/>
      <c r="K610" s="218"/>
      <c r="L610" s="218"/>
      <c r="M610" s="218"/>
      <c r="N610" s="218"/>
      <c r="O610" s="218"/>
      <c r="P610" s="218"/>
      <c r="Q610" s="218"/>
      <c r="R610" s="218"/>
      <c r="S610" s="218"/>
      <c r="T610" s="218"/>
      <c r="U610" s="218"/>
      <c r="V610" s="218"/>
      <c r="W610" s="218"/>
      <c r="X610" s="218"/>
      <c r="Y610" s="218"/>
      <c r="Z610" s="218"/>
      <c r="AA610" s="218"/>
      <c r="AB610" s="218"/>
    </row>
    <row r="611" spans="1:28" ht="14.25" customHeight="1" x14ac:dyDescent="0.2">
      <c r="A611" s="218"/>
      <c r="B611" s="218"/>
      <c r="C611" s="218"/>
      <c r="D611" s="218"/>
      <c r="E611" s="218"/>
      <c r="F611" s="218"/>
      <c r="G611" s="218"/>
      <c r="H611" s="218"/>
      <c r="I611" s="218"/>
      <c r="J611" s="218"/>
      <c r="K611" s="218"/>
      <c r="L611" s="218"/>
      <c r="M611" s="218"/>
      <c r="N611" s="218"/>
      <c r="O611" s="218"/>
      <c r="P611" s="218"/>
      <c r="Q611" s="218"/>
      <c r="R611" s="218"/>
      <c r="S611" s="218"/>
      <c r="T611" s="218"/>
      <c r="U611" s="218"/>
      <c r="V611" s="218"/>
      <c r="W611" s="218"/>
      <c r="X611" s="218"/>
      <c r="Y611" s="218"/>
      <c r="Z611" s="218"/>
      <c r="AA611" s="218"/>
      <c r="AB611" s="218"/>
    </row>
    <row r="612" spans="1:28" ht="14.25" customHeight="1" x14ac:dyDescent="0.2">
      <c r="A612" s="218"/>
      <c r="B612" s="218"/>
      <c r="C612" s="218"/>
      <c r="D612" s="218"/>
      <c r="E612" s="218"/>
      <c r="F612" s="218"/>
      <c r="G612" s="218"/>
      <c r="H612" s="218"/>
      <c r="I612" s="218"/>
      <c r="J612" s="218"/>
      <c r="K612" s="218"/>
      <c r="L612" s="218"/>
      <c r="M612" s="218"/>
      <c r="N612" s="218"/>
      <c r="O612" s="218"/>
      <c r="P612" s="218"/>
      <c r="Q612" s="218"/>
      <c r="R612" s="218"/>
      <c r="S612" s="218"/>
      <c r="T612" s="218"/>
      <c r="U612" s="218"/>
      <c r="V612" s="218"/>
      <c r="W612" s="218"/>
      <c r="X612" s="218"/>
      <c r="Y612" s="218"/>
      <c r="Z612" s="218"/>
      <c r="AA612" s="218"/>
      <c r="AB612" s="218"/>
    </row>
    <row r="613" spans="1:28" ht="14.25" customHeight="1" x14ac:dyDescent="0.2">
      <c r="A613" s="218"/>
      <c r="B613" s="218"/>
      <c r="C613" s="218"/>
      <c r="D613" s="218"/>
      <c r="E613" s="218"/>
      <c r="F613" s="218"/>
      <c r="G613" s="218"/>
      <c r="H613" s="218"/>
      <c r="I613" s="218"/>
      <c r="J613" s="218"/>
      <c r="K613" s="218"/>
      <c r="L613" s="218"/>
      <c r="M613" s="218"/>
      <c r="N613" s="218"/>
      <c r="O613" s="218"/>
      <c r="P613" s="218"/>
      <c r="Q613" s="218"/>
      <c r="R613" s="218"/>
      <c r="S613" s="218"/>
      <c r="T613" s="218"/>
      <c r="U613" s="218"/>
      <c r="V613" s="218"/>
      <c r="W613" s="218"/>
      <c r="X613" s="218"/>
      <c r="Y613" s="218"/>
      <c r="Z613" s="218"/>
      <c r="AA613" s="218"/>
      <c r="AB613" s="218"/>
    </row>
    <row r="614" spans="1:28" ht="14.25" customHeight="1" x14ac:dyDescent="0.2">
      <c r="A614" s="218"/>
      <c r="B614" s="218"/>
      <c r="C614" s="218"/>
      <c r="D614" s="218"/>
      <c r="E614" s="218"/>
      <c r="F614" s="218"/>
      <c r="G614" s="218"/>
      <c r="H614" s="218"/>
      <c r="I614" s="218"/>
      <c r="J614" s="218"/>
      <c r="K614" s="218"/>
      <c r="L614" s="218"/>
      <c r="M614" s="218"/>
      <c r="N614" s="218"/>
      <c r="O614" s="218"/>
      <c r="P614" s="218"/>
      <c r="Q614" s="218"/>
      <c r="R614" s="218"/>
      <c r="S614" s="218"/>
      <c r="T614" s="218"/>
      <c r="U614" s="218"/>
      <c r="V614" s="218"/>
      <c r="W614" s="218"/>
      <c r="X614" s="218"/>
      <c r="Y614" s="218"/>
      <c r="Z614" s="218"/>
      <c r="AA614" s="218"/>
      <c r="AB614" s="218"/>
    </row>
    <row r="615" spans="1:28" ht="14.25" customHeight="1" x14ac:dyDescent="0.2">
      <c r="A615" s="218"/>
      <c r="B615" s="218"/>
      <c r="C615" s="218"/>
      <c r="D615" s="218"/>
      <c r="E615" s="218"/>
      <c r="F615" s="218"/>
      <c r="G615" s="218"/>
      <c r="H615" s="218"/>
      <c r="I615" s="218"/>
      <c r="J615" s="218"/>
      <c r="K615" s="218"/>
      <c r="L615" s="218"/>
      <c r="M615" s="218"/>
      <c r="N615" s="218"/>
      <c r="O615" s="218"/>
      <c r="P615" s="218"/>
      <c r="Q615" s="218"/>
      <c r="R615" s="218"/>
      <c r="S615" s="218"/>
      <c r="T615" s="218"/>
      <c r="U615" s="218"/>
      <c r="V615" s="218"/>
      <c r="W615" s="218"/>
      <c r="X615" s="218"/>
      <c r="Y615" s="218"/>
      <c r="Z615" s="218"/>
      <c r="AA615" s="218"/>
      <c r="AB615" s="218"/>
    </row>
    <row r="616" spans="1:28" ht="14.25" customHeight="1" x14ac:dyDescent="0.2">
      <c r="A616" s="218"/>
      <c r="B616" s="218"/>
      <c r="C616" s="218"/>
      <c r="D616" s="218"/>
      <c r="E616" s="218"/>
      <c r="F616" s="218"/>
      <c r="G616" s="218"/>
      <c r="H616" s="218"/>
      <c r="I616" s="218"/>
      <c r="J616" s="218"/>
      <c r="K616" s="218"/>
      <c r="L616" s="218"/>
      <c r="M616" s="218"/>
      <c r="N616" s="218"/>
      <c r="O616" s="218"/>
      <c r="P616" s="218"/>
      <c r="Q616" s="218"/>
      <c r="R616" s="218"/>
      <c r="S616" s="218"/>
      <c r="T616" s="218"/>
      <c r="U616" s="218"/>
      <c r="V616" s="218"/>
      <c r="W616" s="218"/>
      <c r="X616" s="218"/>
      <c r="Y616" s="218"/>
      <c r="Z616" s="218"/>
      <c r="AA616" s="218"/>
      <c r="AB616" s="218"/>
    </row>
    <row r="617" spans="1:28" ht="14.25" customHeight="1" x14ac:dyDescent="0.2">
      <c r="A617" s="218"/>
      <c r="B617" s="218"/>
      <c r="C617" s="218"/>
      <c r="D617" s="218"/>
      <c r="E617" s="218"/>
      <c r="F617" s="218"/>
      <c r="G617" s="218"/>
      <c r="H617" s="218"/>
      <c r="I617" s="218"/>
      <c r="J617" s="218"/>
      <c r="K617" s="218"/>
      <c r="L617" s="218"/>
      <c r="M617" s="218"/>
      <c r="N617" s="218"/>
      <c r="O617" s="218"/>
      <c r="P617" s="218"/>
      <c r="Q617" s="218"/>
      <c r="R617" s="218"/>
      <c r="S617" s="218"/>
      <c r="T617" s="218"/>
      <c r="U617" s="218"/>
      <c r="V617" s="218"/>
      <c r="W617" s="218"/>
      <c r="X617" s="218"/>
      <c r="Y617" s="218"/>
      <c r="Z617" s="218"/>
      <c r="AA617" s="218"/>
      <c r="AB617" s="218"/>
    </row>
    <row r="618" spans="1:28" ht="14.25" customHeight="1" x14ac:dyDescent="0.2">
      <c r="A618" s="218"/>
      <c r="B618" s="218"/>
      <c r="C618" s="218"/>
      <c r="D618" s="218"/>
      <c r="E618" s="218"/>
      <c r="F618" s="218"/>
      <c r="G618" s="218"/>
      <c r="H618" s="218"/>
      <c r="I618" s="218"/>
      <c r="J618" s="218"/>
      <c r="K618" s="218"/>
      <c r="L618" s="218"/>
      <c r="M618" s="218"/>
      <c r="N618" s="218"/>
      <c r="O618" s="218"/>
      <c r="P618" s="218"/>
      <c r="Q618" s="218"/>
      <c r="R618" s="218"/>
      <c r="S618" s="218"/>
      <c r="T618" s="218"/>
      <c r="U618" s="218"/>
      <c r="V618" s="218"/>
      <c r="W618" s="218"/>
      <c r="X618" s="218"/>
      <c r="Y618" s="218"/>
      <c r="Z618" s="218"/>
      <c r="AA618" s="218"/>
      <c r="AB618" s="218"/>
    </row>
    <row r="619" spans="1:28" ht="14.25" customHeight="1" x14ac:dyDescent="0.2">
      <c r="A619" s="218"/>
      <c r="B619" s="218"/>
      <c r="C619" s="218"/>
      <c r="D619" s="218"/>
      <c r="E619" s="218"/>
      <c r="F619" s="218"/>
      <c r="G619" s="218"/>
      <c r="H619" s="218"/>
      <c r="I619" s="218"/>
      <c r="J619" s="218"/>
      <c r="K619" s="218"/>
      <c r="L619" s="218"/>
      <c r="M619" s="218"/>
      <c r="N619" s="218"/>
      <c r="O619" s="218"/>
      <c r="P619" s="218"/>
      <c r="Q619" s="218"/>
      <c r="R619" s="218"/>
      <c r="S619" s="218"/>
      <c r="T619" s="218"/>
      <c r="U619" s="218"/>
      <c r="V619" s="218"/>
      <c r="W619" s="218"/>
      <c r="X619" s="218"/>
      <c r="Y619" s="218"/>
      <c r="Z619" s="218"/>
      <c r="AA619" s="218"/>
      <c r="AB619" s="218"/>
    </row>
    <row r="620" spans="1:28" ht="14.25" customHeight="1" x14ac:dyDescent="0.2">
      <c r="A620" s="218"/>
      <c r="B620" s="218"/>
      <c r="C620" s="218"/>
      <c r="D620" s="218"/>
      <c r="E620" s="218"/>
      <c r="F620" s="218"/>
      <c r="G620" s="218"/>
      <c r="H620" s="218"/>
      <c r="I620" s="218"/>
      <c r="J620" s="218"/>
      <c r="K620" s="218"/>
      <c r="L620" s="218"/>
      <c r="M620" s="218"/>
      <c r="N620" s="218"/>
      <c r="O620" s="218"/>
      <c r="P620" s="218"/>
      <c r="Q620" s="218"/>
      <c r="R620" s="218"/>
      <c r="S620" s="218"/>
      <c r="T620" s="218"/>
      <c r="U620" s="218"/>
      <c r="V620" s="218"/>
      <c r="W620" s="218"/>
      <c r="X620" s="218"/>
      <c r="Y620" s="218"/>
      <c r="Z620" s="218"/>
      <c r="AA620" s="218"/>
      <c r="AB620" s="218"/>
    </row>
    <row r="621" spans="1:28" ht="14.25" customHeight="1" x14ac:dyDescent="0.2">
      <c r="A621" s="218"/>
      <c r="B621" s="218"/>
      <c r="C621" s="218"/>
      <c r="D621" s="218"/>
      <c r="E621" s="218"/>
      <c r="F621" s="218"/>
      <c r="G621" s="218"/>
      <c r="H621" s="218"/>
      <c r="I621" s="218"/>
      <c r="J621" s="218"/>
      <c r="K621" s="218"/>
      <c r="L621" s="218"/>
      <c r="M621" s="218"/>
      <c r="N621" s="218"/>
      <c r="O621" s="218"/>
      <c r="P621" s="218"/>
      <c r="Q621" s="218"/>
      <c r="R621" s="218"/>
      <c r="S621" s="218"/>
      <c r="T621" s="218"/>
      <c r="U621" s="218"/>
      <c r="V621" s="218"/>
      <c r="W621" s="218"/>
      <c r="X621" s="218"/>
      <c r="Y621" s="218"/>
      <c r="Z621" s="218"/>
      <c r="AA621" s="218"/>
      <c r="AB621" s="218"/>
    </row>
    <row r="622" spans="1:28" ht="14.25" customHeight="1" x14ac:dyDescent="0.2">
      <c r="A622" s="218"/>
      <c r="B622" s="218"/>
      <c r="C622" s="218"/>
      <c r="D622" s="218"/>
      <c r="E622" s="218"/>
      <c r="F622" s="218"/>
      <c r="G622" s="218"/>
      <c r="H622" s="218"/>
      <c r="I622" s="218"/>
      <c r="J622" s="218"/>
      <c r="K622" s="218"/>
      <c r="L622" s="218"/>
      <c r="M622" s="218"/>
      <c r="N622" s="218"/>
      <c r="O622" s="218"/>
      <c r="P622" s="218"/>
      <c r="Q622" s="218"/>
      <c r="R622" s="218"/>
      <c r="S622" s="218"/>
      <c r="T622" s="218"/>
      <c r="U622" s="218"/>
      <c r="V622" s="218"/>
      <c r="W622" s="218"/>
      <c r="X622" s="218"/>
      <c r="Y622" s="218"/>
      <c r="Z622" s="218"/>
      <c r="AA622" s="218"/>
      <c r="AB622" s="218"/>
    </row>
    <row r="623" spans="1:28" ht="14.25" customHeight="1" x14ac:dyDescent="0.2">
      <c r="A623" s="218"/>
      <c r="B623" s="218"/>
      <c r="C623" s="218"/>
      <c r="D623" s="218"/>
      <c r="E623" s="218"/>
      <c r="F623" s="218"/>
      <c r="G623" s="218"/>
      <c r="H623" s="218"/>
      <c r="I623" s="218"/>
      <c r="J623" s="218"/>
      <c r="K623" s="218"/>
      <c r="L623" s="218"/>
      <c r="M623" s="218"/>
      <c r="N623" s="218"/>
      <c r="O623" s="218"/>
      <c r="P623" s="218"/>
      <c r="Q623" s="218"/>
      <c r="R623" s="218"/>
      <c r="S623" s="218"/>
      <c r="T623" s="218"/>
      <c r="U623" s="218"/>
      <c r="V623" s="218"/>
      <c r="W623" s="218"/>
      <c r="X623" s="218"/>
      <c r="Y623" s="218"/>
      <c r="Z623" s="218"/>
      <c r="AA623" s="218"/>
      <c r="AB623" s="218"/>
    </row>
    <row r="624" spans="1:28" ht="14.25" customHeight="1" x14ac:dyDescent="0.2">
      <c r="A624" s="218"/>
      <c r="B624" s="218"/>
      <c r="C624" s="218"/>
      <c r="D624" s="218"/>
      <c r="E624" s="218"/>
      <c r="F624" s="218"/>
      <c r="G624" s="218"/>
      <c r="H624" s="218"/>
      <c r="I624" s="218"/>
      <c r="J624" s="218"/>
      <c r="K624" s="218"/>
      <c r="L624" s="218"/>
      <c r="M624" s="218"/>
      <c r="N624" s="218"/>
      <c r="O624" s="218"/>
      <c r="P624" s="218"/>
      <c r="Q624" s="218"/>
      <c r="R624" s="218"/>
      <c r="S624" s="218"/>
      <c r="T624" s="218"/>
      <c r="U624" s="218"/>
      <c r="V624" s="218"/>
      <c r="W624" s="218"/>
      <c r="X624" s="218"/>
      <c r="Y624" s="218"/>
      <c r="Z624" s="218"/>
      <c r="AA624" s="218"/>
      <c r="AB624" s="218"/>
    </row>
    <row r="625" spans="1:28" ht="14.25" customHeight="1" x14ac:dyDescent="0.2">
      <c r="A625" s="218"/>
      <c r="B625" s="218"/>
      <c r="C625" s="218"/>
      <c r="D625" s="218"/>
      <c r="E625" s="218"/>
      <c r="F625" s="218"/>
      <c r="G625" s="218"/>
      <c r="H625" s="218"/>
      <c r="I625" s="218"/>
      <c r="J625" s="218"/>
      <c r="K625" s="218"/>
      <c r="L625" s="218"/>
      <c r="M625" s="218"/>
      <c r="N625" s="218"/>
      <c r="O625" s="218"/>
      <c r="P625" s="218"/>
      <c r="Q625" s="218"/>
      <c r="R625" s="218"/>
      <c r="S625" s="218"/>
      <c r="T625" s="218"/>
      <c r="U625" s="218"/>
      <c r="V625" s="218"/>
      <c r="W625" s="218"/>
      <c r="X625" s="218"/>
      <c r="Y625" s="218"/>
      <c r="Z625" s="218"/>
      <c r="AA625" s="218"/>
      <c r="AB625" s="218"/>
    </row>
    <row r="626" spans="1:28" ht="14.25" customHeight="1" x14ac:dyDescent="0.2">
      <c r="A626" s="218"/>
      <c r="B626" s="218"/>
      <c r="C626" s="218"/>
      <c r="D626" s="218"/>
      <c r="E626" s="218"/>
      <c r="F626" s="218"/>
      <c r="G626" s="218"/>
      <c r="H626" s="218"/>
      <c r="I626" s="218"/>
      <c r="J626" s="218"/>
      <c r="K626" s="218"/>
      <c r="L626" s="218"/>
      <c r="M626" s="218"/>
      <c r="N626" s="218"/>
      <c r="O626" s="218"/>
      <c r="P626" s="218"/>
      <c r="Q626" s="218"/>
      <c r="R626" s="218"/>
      <c r="S626" s="218"/>
      <c r="T626" s="218"/>
      <c r="U626" s="218"/>
      <c r="V626" s="218"/>
      <c r="W626" s="218"/>
      <c r="X626" s="218"/>
      <c r="Y626" s="218"/>
      <c r="Z626" s="218"/>
      <c r="AA626" s="218"/>
      <c r="AB626" s="218"/>
    </row>
    <row r="627" spans="1:28" ht="14.25" customHeight="1" x14ac:dyDescent="0.2">
      <c r="A627" s="218"/>
      <c r="B627" s="218"/>
      <c r="C627" s="218"/>
      <c r="D627" s="218"/>
      <c r="E627" s="218"/>
      <c r="F627" s="218"/>
      <c r="G627" s="218"/>
      <c r="H627" s="218"/>
      <c r="I627" s="218"/>
      <c r="J627" s="218"/>
      <c r="K627" s="218"/>
      <c r="L627" s="218"/>
      <c r="M627" s="218"/>
      <c r="N627" s="218"/>
      <c r="O627" s="218"/>
      <c r="P627" s="218"/>
      <c r="Q627" s="218"/>
      <c r="R627" s="218"/>
      <c r="S627" s="218"/>
      <c r="T627" s="218"/>
      <c r="U627" s="218"/>
      <c r="V627" s="218"/>
      <c r="W627" s="218"/>
      <c r="X627" s="218"/>
      <c r="Y627" s="218"/>
      <c r="Z627" s="218"/>
      <c r="AA627" s="218"/>
      <c r="AB627" s="218"/>
    </row>
    <row r="628" spans="1:28" ht="14.25" customHeight="1" x14ac:dyDescent="0.2">
      <c r="A628" s="218"/>
      <c r="B628" s="218"/>
      <c r="C628" s="218"/>
      <c r="D628" s="218"/>
      <c r="E628" s="218"/>
      <c r="F628" s="218"/>
      <c r="G628" s="218"/>
      <c r="H628" s="218"/>
      <c r="I628" s="218"/>
      <c r="J628" s="218"/>
      <c r="K628" s="218"/>
      <c r="L628" s="218"/>
      <c r="M628" s="218"/>
      <c r="N628" s="218"/>
      <c r="O628" s="218"/>
      <c r="P628" s="218"/>
      <c r="Q628" s="218"/>
      <c r="R628" s="218"/>
      <c r="S628" s="218"/>
      <c r="T628" s="218"/>
      <c r="U628" s="218"/>
      <c r="V628" s="218"/>
      <c r="W628" s="218"/>
      <c r="X628" s="218"/>
      <c r="Y628" s="218"/>
      <c r="Z628" s="218"/>
      <c r="AA628" s="218"/>
      <c r="AB628" s="218"/>
    </row>
    <row r="629" spans="1:28" ht="14.25" customHeight="1" x14ac:dyDescent="0.2">
      <c r="A629" s="218"/>
      <c r="B629" s="218"/>
      <c r="C629" s="218"/>
      <c r="D629" s="218"/>
      <c r="E629" s="218"/>
      <c r="F629" s="218"/>
      <c r="G629" s="218"/>
      <c r="H629" s="218"/>
      <c r="I629" s="218"/>
      <c r="J629" s="218"/>
      <c r="K629" s="218"/>
      <c r="L629" s="218"/>
      <c r="M629" s="218"/>
      <c r="N629" s="218"/>
      <c r="O629" s="218"/>
      <c r="P629" s="218"/>
      <c r="Q629" s="218"/>
      <c r="R629" s="218"/>
      <c r="S629" s="218"/>
      <c r="T629" s="218"/>
      <c r="U629" s="218"/>
      <c r="V629" s="218"/>
      <c r="W629" s="218"/>
      <c r="X629" s="218"/>
      <c r="Y629" s="218"/>
      <c r="Z629" s="218"/>
      <c r="AA629" s="218"/>
      <c r="AB629" s="218"/>
    </row>
    <row r="630" spans="1:28" ht="14.25" customHeight="1" x14ac:dyDescent="0.2">
      <c r="A630" s="218"/>
      <c r="B630" s="218"/>
      <c r="C630" s="218"/>
      <c r="D630" s="218"/>
      <c r="E630" s="218"/>
      <c r="F630" s="218"/>
      <c r="G630" s="218"/>
      <c r="H630" s="218"/>
      <c r="I630" s="218"/>
      <c r="J630" s="218"/>
      <c r="K630" s="218"/>
      <c r="L630" s="218"/>
      <c r="M630" s="218"/>
      <c r="N630" s="218"/>
      <c r="O630" s="218"/>
      <c r="P630" s="218"/>
      <c r="Q630" s="218"/>
      <c r="R630" s="218"/>
      <c r="S630" s="218"/>
      <c r="T630" s="218"/>
      <c r="U630" s="218"/>
      <c r="V630" s="218"/>
      <c r="W630" s="218"/>
      <c r="X630" s="218"/>
      <c r="Y630" s="218"/>
      <c r="Z630" s="218"/>
      <c r="AA630" s="218"/>
      <c r="AB630" s="218"/>
    </row>
    <row r="631" spans="1:28" ht="14.25" customHeight="1" x14ac:dyDescent="0.2">
      <c r="A631" s="218"/>
      <c r="B631" s="218"/>
      <c r="C631" s="218"/>
      <c r="D631" s="218"/>
      <c r="E631" s="218"/>
      <c r="F631" s="218"/>
      <c r="G631" s="218"/>
      <c r="H631" s="218"/>
      <c r="I631" s="218"/>
      <c r="J631" s="218"/>
      <c r="K631" s="218"/>
      <c r="L631" s="218"/>
      <c r="M631" s="218"/>
      <c r="N631" s="218"/>
      <c r="O631" s="218"/>
      <c r="P631" s="218"/>
      <c r="Q631" s="218"/>
      <c r="R631" s="218"/>
      <c r="S631" s="218"/>
      <c r="T631" s="218"/>
      <c r="U631" s="218"/>
      <c r="V631" s="218"/>
      <c r="W631" s="218"/>
      <c r="X631" s="218"/>
      <c r="Y631" s="218"/>
      <c r="Z631" s="218"/>
      <c r="AA631" s="218"/>
      <c r="AB631" s="218"/>
    </row>
    <row r="632" spans="1:28" ht="14.25" customHeight="1" x14ac:dyDescent="0.2">
      <c r="A632" s="218"/>
      <c r="B632" s="218"/>
      <c r="C632" s="218"/>
      <c r="D632" s="218"/>
      <c r="E632" s="218"/>
      <c r="F632" s="218"/>
      <c r="G632" s="218"/>
      <c r="H632" s="218"/>
      <c r="I632" s="218"/>
      <c r="J632" s="218"/>
      <c r="K632" s="218"/>
      <c r="L632" s="218"/>
      <c r="M632" s="218"/>
      <c r="N632" s="218"/>
      <c r="O632" s="218"/>
      <c r="P632" s="218"/>
      <c r="Q632" s="218"/>
      <c r="R632" s="218"/>
      <c r="S632" s="218"/>
      <c r="T632" s="218"/>
      <c r="U632" s="218"/>
      <c r="V632" s="218"/>
      <c r="W632" s="218"/>
      <c r="X632" s="218"/>
      <c r="Y632" s="218"/>
      <c r="Z632" s="218"/>
      <c r="AA632" s="218"/>
      <c r="AB632" s="218"/>
    </row>
    <row r="633" spans="1:28" ht="14.25" customHeight="1" x14ac:dyDescent="0.2">
      <c r="A633" s="218"/>
      <c r="B633" s="218"/>
      <c r="C633" s="218"/>
      <c r="D633" s="218"/>
      <c r="E633" s="218"/>
      <c r="F633" s="218"/>
      <c r="G633" s="218"/>
      <c r="H633" s="218"/>
      <c r="I633" s="218"/>
      <c r="J633" s="218"/>
      <c r="K633" s="218"/>
      <c r="L633" s="218"/>
      <c r="M633" s="218"/>
      <c r="N633" s="218"/>
      <c r="O633" s="218"/>
      <c r="P633" s="218"/>
      <c r="Q633" s="218"/>
      <c r="R633" s="218"/>
      <c r="S633" s="218"/>
      <c r="T633" s="218"/>
      <c r="U633" s="218"/>
      <c r="V633" s="218"/>
      <c r="W633" s="218"/>
      <c r="X633" s="218"/>
      <c r="Y633" s="218"/>
      <c r="Z633" s="218"/>
      <c r="AA633" s="218"/>
      <c r="AB633" s="218"/>
    </row>
    <row r="634" spans="1:28" ht="14.25" customHeight="1" x14ac:dyDescent="0.2">
      <c r="A634" s="218"/>
      <c r="B634" s="218"/>
      <c r="C634" s="218"/>
      <c r="D634" s="218"/>
      <c r="E634" s="218"/>
      <c r="F634" s="218"/>
      <c r="G634" s="218"/>
      <c r="H634" s="218"/>
      <c r="I634" s="218"/>
      <c r="J634" s="218"/>
      <c r="K634" s="218"/>
      <c r="L634" s="218"/>
      <c r="M634" s="218"/>
      <c r="N634" s="218"/>
      <c r="O634" s="218"/>
      <c r="P634" s="218"/>
      <c r="Q634" s="218"/>
      <c r="R634" s="218"/>
      <c r="S634" s="218"/>
      <c r="T634" s="218"/>
      <c r="U634" s="218"/>
      <c r="V634" s="218"/>
      <c r="W634" s="218"/>
      <c r="X634" s="218"/>
      <c r="Y634" s="218"/>
      <c r="Z634" s="218"/>
      <c r="AA634" s="218"/>
      <c r="AB634" s="218"/>
    </row>
    <row r="635" spans="1:28" ht="14.25" customHeight="1" x14ac:dyDescent="0.2">
      <c r="A635" s="218"/>
      <c r="B635" s="218"/>
      <c r="C635" s="218"/>
      <c r="D635" s="218"/>
      <c r="E635" s="218"/>
      <c r="F635" s="218"/>
      <c r="G635" s="218"/>
      <c r="H635" s="218"/>
      <c r="I635" s="218"/>
      <c r="J635" s="218"/>
      <c r="K635" s="218"/>
      <c r="L635" s="218"/>
      <c r="M635" s="218"/>
      <c r="N635" s="218"/>
      <c r="O635" s="218"/>
      <c r="P635" s="218"/>
      <c r="Q635" s="218"/>
      <c r="R635" s="218"/>
      <c r="S635" s="218"/>
      <c r="T635" s="218"/>
      <c r="U635" s="218"/>
      <c r="V635" s="218"/>
      <c r="W635" s="218"/>
      <c r="X635" s="218"/>
      <c r="Y635" s="218"/>
      <c r="Z635" s="218"/>
      <c r="AA635" s="218"/>
      <c r="AB635" s="218"/>
    </row>
    <row r="636" spans="1:28" ht="14.25" customHeight="1" x14ac:dyDescent="0.2">
      <c r="A636" s="218"/>
      <c r="B636" s="218"/>
      <c r="C636" s="218"/>
      <c r="D636" s="218"/>
      <c r="E636" s="218"/>
      <c r="F636" s="218"/>
      <c r="G636" s="218"/>
      <c r="H636" s="218"/>
      <c r="I636" s="218"/>
      <c r="J636" s="218"/>
      <c r="K636" s="218"/>
      <c r="L636" s="218"/>
      <c r="M636" s="218"/>
      <c r="N636" s="218"/>
      <c r="O636" s="218"/>
      <c r="P636" s="218"/>
      <c r="Q636" s="218"/>
      <c r="R636" s="218"/>
      <c r="S636" s="218"/>
      <c r="T636" s="218"/>
      <c r="U636" s="218"/>
      <c r="V636" s="218"/>
      <c r="W636" s="218"/>
      <c r="X636" s="218"/>
      <c r="Y636" s="218"/>
      <c r="Z636" s="218"/>
      <c r="AA636" s="218"/>
      <c r="AB636" s="218"/>
    </row>
    <row r="637" spans="1:28" ht="14.25" customHeight="1" x14ac:dyDescent="0.2">
      <c r="A637" s="218"/>
      <c r="B637" s="218"/>
      <c r="C637" s="218"/>
      <c r="D637" s="218"/>
      <c r="E637" s="218"/>
      <c r="F637" s="218"/>
      <c r="G637" s="218"/>
      <c r="H637" s="218"/>
      <c r="I637" s="218"/>
      <c r="J637" s="218"/>
      <c r="K637" s="218"/>
      <c r="L637" s="218"/>
      <c r="M637" s="218"/>
      <c r="N637" s="218"/>
      <c r="O637" s="218"/>
      <c r="P637" s="218"/>
      <c r="Q637" s="218"/>
      <c r="R637" s="218"/>
      <c r="S637" s="218"/>
      <c r="T637" s="218"/>
      <c r="U637" s="218"/>
      <c r="V637" s="218"/>
      <c r="W637" s="218"/>
      <c r="X637" s="218"/>
      <c r="Y637" s="218"/>
      <c r="Z637" s="218"/>
      <c r="AA637" s="218"/>
      <c r="AB637" s="218"/>
    </row>
    <row r="638" spans="1:28" ht="14.25" customHeight="1" x14ac:dyDescent="0.2">
      <c r="A638" s="218"/>
      <c r="B638" s="218"/>
      <c r="C638" s="218"/>
      <c r="D638" s="218"/>
      <c r="E638" s="218"/>
      <c r="F638" s="218"/>
      <c r="G638" s="218"/>
      <c r="H638" s="218"/>
      <c r="I638" s="218"/>
      <c r="J638" s="218"/>
      <c r="K638" s="218"/>
      <c r="L638" s="218"/>
      <c r="M638" s="218"/>
      <c r="N638" s="218"/>
      <c r="O638" s="218"/>
      <c r="P638" s="218"/>
      <c r="Q638" s="218"/>
      <c r="R638" s="218"/>
      <c r="S638" s="218"/>
      <c r="T638" s="218"/>
      <c r="U638" s="218"/>
      <c r="V638" s="218"/>
      <c r="W638" s="218"/>
      <c r="X638" s="218"/>
      <c r="Y638" s="218"/>
      <c r="Z638" s="218"/>
      <c r="AA638" s="218"/>
      <c r="AB638" s="218"/>
    </row>
    <row r="639" spans="1:28" ht="14.25" customHeight="1" x14ac:dyDescent="0.2">
      <c r="A639" s="218"/>
      <c r="B639" s="218"/>
      <c r="C639" s="218"/>
      <c r="D639" s="218"/>
      <c r="E639" s="218"/>
      <c r="F639" s="218"/>
      <c r="G639" s="218"/>
      <c r="H639" s="218"/>
      <c r="I639" s="218"/>
      <c r="J639" s="218"/>
      <c r="K639" s="218"/>
      <c r="L639" s="218"/>
      <c r="M639" s="218"/>
      <c r="N639" s="218"/>
      <c r="O639" s="218"/>
      <c r="P639" s="218"/>
      <c r="Q639" s="218"/>
      <c r="R639" s="218"/>
      <c r="S639" s="218"/>
      <c r="T639" s="218"/>
      <c r="U639" s="218"/>
      <c r="V639" s="218"/>
      <c r="W639" s="218"/>
      <c r="X639" s="218"/>
      <c r="Y639" s="218"/>
      <c r="Z639" s="218"/>
      <c r="AA639" s="218"/>
      <c r="AB639" s="218"/>
    </row>
    <row r="640" spans="1:28" ht="14.25" customHeight="1" x14ac:dyDescent="0.2">
      <c r="A640" s="218"/>
      <c r="B640" s="218"/>
      <c r="C640" s="218"/>
      <c r="D640" s="218"/>
      <c r="E640" s="218"/>
      <c r="F640" s="218"/>
      <c r="G640" s="218"/>
      <c r="H640" s="218"/>
      <c r="I640" s="218"/>
      <c r="J640" s="218"/>
      <c r="K640" s="218"/>
      <c r="L640" s="218"/>
      <c r="M640" s="218"/>
      <c r="N640" s="218"/>
      <c r="O640" s="218"/>
      <c r="P640" s="218"/>
      <c r="Q640" s="218"/>
      <c r="R640" s="218"/>
      <c r="S640" s="218"/>
      <c r="T640" s="218"/>
      <c r="U640" s="218"/>
      <c r="V640" s="218"/>
      <c r="W640" s="218"/>
      <c r="X640" s="218"/>
      <c r="Y640" s="218"/>
      <c r="Z640" s="218"/>
      <c r="AA640" s="218"/>
      <c r="AB640" s="218"/>
    </row>
    <row r="641" spans="1:28" ht="14.25" customHeight="1" x14ac:dyDescent="0.2">
      <c r="A641" s="218"/>
      <c r="B641" s="218"/>
      <c r="C641" s="218"/>
      <c r="D641" s="218"/>
      <c r="E641" s="218"/>
      <c r="F641" s="218"/>
      <c r="G641" s="218"/>
      <c r="H641" s="218"/>
      <c r="I641" s="218"/>
      <c r="J641" s="218"/>
      <c r="K641" s="218"/>
      <c r="L641" s="218"/>
      <c r="M641" s="218"/>
      <c r="N641" s="218"/>
      <c r="O641" s="218"/>
      <c r="P641" s="218"/>
      <c r="Q641" s="218"/>
      <c r="R641" s="218"/>
      <c r="S641" s="218"/>
      <c r="T641" s="218"/>
      <c r="U641" s="218"/>
      <c r="V641" s="218"/>
      <c r="W641" s="218"/>
      <c r="X641" s="218"/>
      <c r="Y641" s="218"/>
      <c r="Z641" s="218"/>
      <c r="AA641" s="218"/>
      <c r="AB641" s="218"/>
    </row>
    <row r="642" spans="1:28" ht="14.25" customHeight="1" x14ac:dyDescent="0.2">
      <c r="A642" s="218"/>
      <c r="B642" s="218"/>
      <c r="C642" s="218"/>
      <c r="D642" s="218"/>
      <c r="E642" s="218"/>
      <c r="F642" s="218"/>
      <c r="G642" s="218"/>
      <c r="H642" s="218"/>
      <c r="I642" s="218"/>
      <c r="J642" s="218"/>
      <c r="K642" s="218"/>
      <c r="L642" s="218"/>
      <c r="M642" s="218"/>
      <c r="N642" s="218"/>
      <c r="O642" s="218"/>
      <c r="P642" s="218"/>
      <c r="Q642" s="218"/>
      <c r="R642" s="218"/>
      <c r="S642" s="218"/>
      <c r="T642" s="218"/>
      <c r="U642" s="218"/>
      <c r="V642" s="218"/>
      <c r="W642" s="218"/>
      <c r="X642" s="218"/>
      <c r="Y642" s="218"/>
      <c r="Z642" s="218"/>
      <c r="AA642" s="218"/>
      <c r="AB642" s="218"/>
    </row>
    <row r="643" spans="1:28" ht="14.25" customHeight="1" x14ac:dyDescent="0.2">
      <c r="A643" s="218"/>
      <c r="B643" s="218"/>
      <c r="C643" s="218"/>
      <c r="D643" s="218"/>
      <c r="E643" s="218"/>
      <c r="F643" s="218"/>
      <c r="G643" s="218"/>
      <c r="H643" s="218"/>
      <c r="I643" s="218"/>
      <c r="J643" s="218"/>
      <c r="K643" s="218"/>
      <c r="L643" s="218"/>
      <c r="M643" s="218"/>
      <c r="N643" s="218"/>
      <c r="O643" s="218"/>
      <c r="P643" s="218"/>
      <c r="Q643" s="218"/>
      <c r="R643" s="218"/>
      <c r="S643" s="218"/>
      <c r="T643" s="218"/>
      <c r="U643" s="218"/>
      <c r="V643" s="218"/>
      <c r="W643" s="218"/>
      <c r="X643" s="218"/>
      <c r="Y643" s="218"/>
      <c r="Z643" s="218"/>
      <c r="AA643" s="218"/>
      <c r="AB643" s="218"/>
    </row>
    <row r="644" spans="1:28" ht="14.25" customHeight="1" x14ac:dyDescent="0.2">
      <c r="A644" s="218"/>
      <c r="B644" s="218"/>
      <c r="C644" s="218"/>
      <c r="D644" s="218"/>
      <c r="E644" s="218"/>
      <c r="F644" s="218"/>
      <c r="G644" s="218"/>
      <c r="H644" s="218"/>
      <c r="I644" s="218"/>
      <c r="J644" s="218"/>
      <c r="K644" s="218"/>
      <c r="L644" s="218"/>
      <c r="M644" s="218"/>
      <c r="N644" s="218"/>
      <c r="O644" s="218"/>
      <c r="P644" s="218"/>
      <c r="Q644" s="218"/>
      <c r="R644" s="218"/>
      <c r="S644" s="218"/>
      <c r="T644" s="218"/>
      <c r="U644" s="218"/>
      <c r="V644" s="218"/>
      <c r="W644" s="218"/>
      <c r="X644" s="218"/>
      <c r="Y644" s="218"/>
      <c r="Z644" s="218"/>
      <c r="AA644" s="218"/>
      <c r="AB644" s="218"/>
    </row>
    <row r="645" spans="1:28" ht="14.25" customHeight="1" x14ac:dyDescent="0.2">
      <c r="A645" s="218"/>
      <c r="B645" s="218"/>
      <c r="C645" s="218"/>
      <c r="D645" s="218"/>
      <c r="E645" s="218"/>
      <c r="F645" s="218"/>
      <c r="G645" s="218"/>
      <c r="H645" s="218"/>
      <c r="I645" s="218"/>
      <c r="J645" s="218"/>
      <c r="K645" s="218"/>
      <c r="L645" s="218"/>
      <c r="M645" s="218"/>
      <c r="N645" s="218"/>
      <c r="O645" s="218"/>
      <c r="P645" s="218"/>
      <c r="Q645" s="218"/>
      <c r="R645" s="218"/>
      <c r="S645" s="218"/>
      <c r="T645" s="218"/>
      <c r="U645" s="218"/>
      <c r="V645" s="218"/>
      <c r="W645" s="218"/>
      <c r="X645" s="218"/>
      <c r="Y645" s="218"/>
      <c r="Z645" s="218"/>
      <c r="AA645" s="218"/>
      <c r="AB645" s="218"/>
    </row>
    <row r="646" spans="1:28" ht="14.25" customHeight="1" x14ac:dyDescent="0.2">
      <c r="A646" s="218"/>
      <c r="B646" s="218"/>
      <c r="C646" s="218"/>
      <c r="D646" s="218"/>
      <c r="E646" s="218"/>
      <c r="F646" s="218"/>
      <c r="G646" s="218"/>
      <c r="H646" s="218"/>
      <c r="I646" s="218"/>
      <c r="J646" s="218"/>
      <c r="K646" s="218"/>
      <c r="L646" s="218"/>
      <c r="M646" s="218"/>
      <c r="N646" s="218"/>
      <c r="O646" s="218"/>
      <c r="P646" s="218"/>
      <c r="Q646" s="218"/>
      <c r="R646" s="218"/>
      <c r="S646" s="218"/>
      <c r="T646" s="218"/>
      <c r="U646" s="218"/>
      <c r="V646" s="218"/>
      <c r="W646" s="218"/>
      <c r="X646" s="218"/>
      <c r="Y646" s="218"/>
      <c r="Z646" s="218"/>
      <c r="AA646" s="218"/>
      <c r="AB646" s="218"/>
    </row>
    <row r="647" spans="1:28" ht="14.25" customHeight="1" x14ac:dyDescent="0.2">
      <c r="A647" s="218"/>
      <c r="B647" s="218"/>
      <c r="C647" s="218"/>
      <c r="D647" s="218"/>
      <c r="E647" s="218"/>
      <c r="F647" s="218"/>
      <c r="G647" s="218"/>
      <c r="H647" s="218"/>
      <c r="I647" s="218"/>
      <c r="J647" s="218"/>
      <c r="K647" s="218"/>
      <c r="L647" s="218"/>
      <c r="M647" s="218"/>
      <c r="N647" s="218"/>
      <c r="O647" s="218"/>
      <c r="P647" s="218"/>
      <c r="Q647" s="218"/>
      <c r="R647" s="218"/>
      <c r="S647" s="218"/>
      <c r="T647" s="218"/>
      <c r="U647" s="218"/>
      <c r="V647" s="218"/>
      <c r="W647" s="218"/>
      <c r="X647" s="218"/>
      <c r="Y647" s="218"/>
      <c r="Z647" s="218"/>
      <c r="AA647" s="218"/>
      <c r="AB647" s="218"/>
    </row>
    <row r="648" spans="1:28" ht="14.25" customHeight="1" x14ac:dyDescent="0.2">
      <c r="A648" s="218"/>
      <c r="B648" s="218"/>
      <c r="C648" s="218"/>
      <c r="D648" s="218"/>
      <c r="E648" s="218"/>
      <c r="F648" s="218"/>
      <c r="G648" s="218"/>
      <c r="H648" s="218"/>
      <c r="I648" s="218"/>
      <c r="J648" s="218"/>
      <c r="K648" s="218"/>
      <c r="L648" s="218"/>
      <c r="M648" s="218"/>
      <c r="N648" s="218"/>
      <c r="O648" s="218"/>
      <c r="P648" s="218"/>
      <c r="Q648" s="218"/>
      <c r="R648" s="218"/>
      <c r="S648" s="218"/>
      <c r="T648" s="218"/>
      <c r="U648" s="218"/>
      <c r="V648" s="218"/>
      <c r="W648" s="218"/>
      <c r="X648" s="218"/>
      <c r="Y648" s="218"/>
      <c r="Z648" s="218"/>
      <c r="AA648" s="218"/>
      <c r="AB648" s="218"/>
    </row>
    <row r="649" spans="1:28" ht="14.25" customHeight="1" x14ac:dyDescent="0.2">
      <c r="A649" s="218"/>
      <c r="B649" s="218"/>
      <c r="C649" s="218"/>
      <c r="D649" s="218"/>
      <c r="E649" s="218"/>
      <c r="F649" s="218"/>
      <c r="G649" s="218"/>
      <c r="H649" s="218"/>
      <c r="I649" s="218"/>
      <c r="J649" s="218"/>
      <c r="K649" s="218"/>
      <c r="L649" s="218"/>
      <c r="M649" s="218"/>
      <c r="N649" s="218"/>
      <c r="O649" s="218"/>
      <c r="P649" s="218"/>
      <c r="Q649" s="218"/>
      <c r="R649" s="218"/>
      <c r="S649" s="218"/>
      <c r="T649" s="218"/>
      <c r="U649" s="218"/>
      <c r="V649" s="218"/>
      <c r="W649" s="218"/>
      <c r="X649" s="218"/>
      <c r="Y649" s="218"/>
      <c r="Z649" s="218"/>
      <c r="AA649" s="218"/>
      <c r="AB649" s="218"/>
    </row>
    <row r="650" spans="1:28" ht="14.25" customHeight="1" x14ac:dyDescent="0.2">
      <c r="A650" s="218"/>
      <c r="B650" s="218"/>
      <c r="C650" s="218"/>
      <c r="D650" s="218"/>
      <c r="E650" s="218"/>
      <c r="F650" s="218"/>
      <c r="G650" s="218"/>
      <c r="H650" s="218"/>
      <c r="I650" s="218"/>
      <c r="J650" s="218"/>
      <c r="K650" s="218"/>
      <c r="L650" s="218"/>
      <c r="M650" s="218"/>
      <c r="N650" s="218"/>
      <c r="O650" s="218"/>
      <c r="P650" s="218"/>
      <c r="Q650" s="218"/>
      <c r="R650" s="218"/>
      <c r="S650" s="218"/>
      <c r="T650" s="218"/>
      <c r="U650" s="218"/>
      <c r="V650" s="218"/>
      <c r="W650" s="218"/>
      <c r="X650" s="218"/>
      <c r="Y650" s="218"/>
      <c r="Z650" s="218"/>
      <c r="AA650" s="218"/>
      <c r="AB650" s="218"/>
    </row>
    <row r="651" spans="1:28" ht="14.25" customHeight="1" x14ac:dyDescent="0.2">
      <c r="A651" s="218"/>
      <c r="B651" s="218"/>
      <c r="C651" s="218"/>
      <c r="D651" s="218"/>
      <c r="E651" s="218"/>
      <c r="F651" s="218"/>
      <c r="G651" s="218"/>
      <c r="H651" s="218"/>
      <c r="I651" s="218"/>
      <c r="J651" s="218"/>
      <c r="K651" s="218"/>
      <c r="L651" s="218"/>
      <c r="M651" s="218"/>
      <c r="N651" s="218"/>
      <c r="O651" s="218"/>
      <c r="P651" s="218"/>
      <c r="Q651" s="218"/>
      <c r="R651" s="218"/>
      <c r="S651" s="218"/>
      <c r="T651" s="218"/>
      <c r="U651" s="218"/>
      <c r="V651" s="218"/>
      <c r="W651" s="218"/>
      <c r="X651" s="218"/>
      <c r="Y651" s="218"/>
      <c r="Z651" s="218"/>
      <c r="AA651" s="218"/>
      <c r="AB651" s="218"/>
    </row>
    <row r="652" spans="1:28" ht="14.25" customHeight="1" x14ac:dyDescent="0.2">
      <c r="A652" s="218"/>
      <c r="B652" s="218"/>
      <c r="C652" s="218"/>
      <c r="D652" s="218"/>
      <c r="E652" s="218"/>
      <c r="F652" s="218"/>
      <c r="G652" s="218"/>
      <c r="H652" s="218"/>
      <c r="I652" s="218"/>
      <c r="J652" s="218"/>
      <c r="K652" s="218"/>
      <c r="L652" s="218"/>
      <c r="M652" s="218"/>
      <c r="N652" s="218"/>
      <c r="O652" s="218"/>
      <c r="P652" s="218"/>
      <c r="Q652" s="218"/>
      <c r="R652" s="218"/>
      <c r="S652" s="218"/>
      <c r="T652" s="218"/>
      <c r="U652" s="218"/>
      <c r="V652" s="218"/>
      <c r="W652" s="218"/>
      <c r="X652" s="218"/>
      <c r="Y652" s="218"/>
      <c r="Z652" s="218"/>
      <c r="AA652" s="218"/>
      <c r="AB652" s="218"/>
    </row>
    <row r="653" spans="1:28" ht="14.25" customHeight="1" x14ac:dyDescent="0.2">
      <c r="A653" s="218"/>
      <c r="B653" s="218"/>
      <c r="C653" s="218"/>
      <c r="D653" s="218"/>
      <c r="E653" s="218"/>
      <c r="F653" s="218"/>
      <c r="G653" s="218"/>
      <c r="H653" s="218"/>
      <c r="I653" s="218"/>
      <c r="J653" s="218"/>
      <c r="K653" s="218"/>
      <c r="L653" s="218"/>
      <c r="M653" s="218"/>
      <c r="N653" s="218"/>
      <c r="O653" s="218"/>
      <c r="P653" s="218"/>
      <c r="Q653" s="218"/>
      <c r="R653" s="218"/>
      <c r="S653" s="218"/>
      <c r="T653" s="218"/>
      <c r="U653" s="218"/>
      <c r="V653" s="218"/>
      <c r="W653" s="218"/>
      <c r="X653" s="218"/>
      <c r="Y653" s="218"/>
      <c r="Z653" s="218"/>
      <c r="AA653" s="218"/>
      <c r="AB653" s="218"/>
    </row>
    <row r="654" spans="1:28" ht="14.25" customHeight="1" x14ac:dyDescent="0.2">
      <c r="A654" s="218"/>
      <c r="B654" s="218"/>
      <c r="C654" s="218"/>
      <c r="D654" s="218"/>
      <c r="E654" s="218"/>
      <c r="F654" s="218"/>
      <c r="G654" s="218"/>
      <c r="H654" s="218"/>
      <c r="I654" s="218"/>
      <c r="J654" s="218"/>
      <c r="K654" s="218"/>
      <c r="L654" s="218"/>
      <c r="M654" s="218"/>
      <c r="N654" s="218"/>
      <c r="O654" s="218"/>
      <c r="P654" s="218"/>
      <c r="Q654" s="218"/>
      <c r="R654" s="218"/>
      <c r="S654" s="218"/>
      <c r="T654" s="218"/>
      <c r="U654" s="218"/>
      <c r="V654" s="218"/>
      <c r="W654" s="218"/>
      <c r="X654" s="218"/>
      <c r="Y654" s="218"/>
      <c r="Z654" s="218"/>
      <c r="AA654" s="218"/>
      <c r="AB654" s="218"/>
    </row>
    <row r="655" spans="1:28" ht="14.25" customHeight="1" x14ac:dyDescent="0.2">
      <c r="A655" s="218"/>
      <c r="B655" s="218"/>
      <c r="C655" s="218"/>
      <c r="D655" s="218"/>
      <c r="E655" s="218"/>
      <c r="F655" s="218"/>
      <c r="G655" s="218"/>
      <c r="H655" s="218"/>
      <c r="I655" s="218"/>
      <c r="J655" s="218"/>
      <c r="K655" s="218"/>
      <c r="L655" s="218"/>
      <c r="M655" s="218"/>
      <c r="N655" s="218"/>
      <c r="O655" s="218"/>
      <c r="P655" s="218"/>
      <c r="Q655" s="218"/>
      <c r="R655" s="218"/>
      <c r="S655" s="218"/>
      <c r="T655" s="218"/>
      <c r="U655" s="218"/>
      <c r="V655" s="218"/>
      <c r="W655" s="218"/>
      <c r="X655" s="218"/>
      <c r="Y655" s="218"/>
      <c r="Z655" s="218"/>
      <c r="AA655" s="218"/>
      <c r="AB655" s="218"/>
    </row>
    <row r="656" spans="1:28" ht="14.25" customHeight="1" x14ac:dyDescent="0.2">
      <c r="A656" s="218"/>
      <c r="B656" s="218"/>
      <c r="C656" s="218"/>
      <c r="D656" s="218"/>
      <c r="E656" s="218"/>
      <c r="F656" s="218"/>
      <c r="G656" s="218"/>
      <c r="H656" s="218"/>
      <c r="I656" s="218"/>
      <c r="J656" s="218"/>
      <c r="K656" s="218"/>
      <c r="L656" s="218"/>
      <c r="M656" s="218"/>
      <c r="N656" s="218"/>
      <c r="O656" s="218"/>
      <c r="P656" s="218"/>
      <c r="Q656" s="218"/>
      <c r="R656" s="218"/>
      <c r="S656" s="218"/>
      <c r="T656" s="218"/>
      <c r="U656" s="218"/>
      <c r="V656" s="218"/>
      <c r="W656" s="218"/>
      <c r="X656" s="218"/>
      <c r="Y656" s="218"/>
      <c r="Z656" s="218"/>
      <c r="AA656" s="218"/>
      <c r="AB656" s="218"/>
    </row>
    <row r="657" spans="1:28" ht="14.25" customHeight="1" x14ac:dyDescent="0.2">
      <c r="A657" s="218"/>
      <c r="B657" s="218"/>
      <c r="C657" s="218"/>
      <c r="D657" s="218"/>
      <c r="E657" s="218"/>
      <c r="F657" s="218"/>
      <c r="G657" s="218"/>
      <c r="H657" s="218"/>
      <c r="I657" s="218"/>
      <c r="J657" s="218"/>
      <c r="K657" s="218"/>
      <c r="L657" s="218"/>
      <c r="M657" s="218"/>
      <c r="N657" s="218"/>
      <c r="O657" s="218"/>
      <c r="P657" s="218"/>
      <c r="Q657" s="218"/>
      <c r="R657" s="218"/>
      <c r="S657" s="218"/>
      <c r="T657" s="218"/>
      <c r="U657" s="218"/>
      <c r="V657" s="218"/>
      <c r="W657" s="218"/>
      <c r="X657" s="218"/>
      <c r="Y657" s="218"/>
      <c r="Z657" s="218"/>
      <c r="AA657" s="218"/>
      <c r="AB657" s="218"/>
    </row>
    <row r="658" spans="1:28" ht="14.25" customHeight="1" x14ac:dyDescent="0.2">
      <c r="A658" s="218"/>
      <c r="B658" s="218"/>
      <c r="C658" s="218"/>
      <c r="D658" s="218"/>
      <c r="E658" s="218"/>
      <c r="F658" s="218"/>
      <c r="G658" s="218"/>
      <c r="H658" s="218"/>
      <c r="I658" s="218"/>
      <c r="J658" s="218"/>
      <c r="K658" s="218"/>
      <c r="L658" s="218"/>
      <c r="M658" s="218"/>
      <c r="N658" s="218"/>
      <c r="O658" s="218"/>
      <c r="P658" s="218"/>
      <c r="Q658" s="218"/>
      <c r="R658" s="218"/>
      <c r="S658" s="218"/>
      <c r="T658" s="218"/>
      <c r="U658" s="218"/>
      <c r="V658" s="218"/>
      <c r="W658" s="218"/>
      <c r="X658" s="218"/>
      <c r="Y658" s="218"/>
      <c r="Z658" s="218"/>
      <c r="AA658" s="218"/>
      <c r="AB658" s="218"/>
    </row>
    <row r="659" spans="1:28" ht="14.25" customHeight="1" x14ac:dyDescent="0.2">
      <c r="A659" s="218"/>
      <c r="B659" s="218"/>
      <c r="C659" s="218"/>
      <c r="D659" s="218"/>
      <c r="E659" s="218"/>
      <c r="F659" s="218"/>
      <c r="G659" s="218"/>
      <c r="H659" s="218"/>
      <c r="I659" s="218"/>
      <c r="J659" s="218"/>
      <c r="K659" s="218"/>
      <c r="L659" s="218"/>
      <c r="M659" s="218"/>
      <c r="N659" s="218"/>
      <c r="O659" s="218"/>
      <c r="P659" s="218"/>
      <c r="Q659" s="218"/>
      <c r="R659" s="218"/>
      <c r="S659" s="218"/>
      <c r="T659" s="218"/>
      <c r="U659" s="218"/>
      <c r="V659" s="218"/>
      <c r="W659" s="218"/>
      <c r="X659" s="218"/>
      <c r="Y659" s="218"/>
      <c r="Z659" s="218"/>
      <c r="AA659" s="218"/>
      <c r="AB659" s="218"/>
    </row>
    <row r="660" spans="1:28" ht="14.25" customHeight="1" x14ac:dyDescent="0.2">
      <c r="A660" s="218"/>
      <c r="B660" s="218"/>
      <c r="C660" s="218"/>
      <c r="D660" s="218"/>
      <c r="E660" s="218"/>
      <c r="F660" s="218"/>
      <c r="G660" s="218"/>
      <c r="H660" s="218"/>
      <c r="I660" s="218"/>
      <c r="J660" s="218"/>
      <c r="K660" s="218"/>
      <c r="L660" s="218"/>
      <c r="M660" s="218"/>
      <c r="N660" s="218"/>
      <c r="O660" s="218"/>
      <c r="P660" s="218"/>
      <c r="Q660" s="218"/>
      <c r="R660" s="218"/>
      <c r="S660" s="218"/>
      <c r="T660" s="218"/>
      <c r="U660" s="218"/>
      <c r="V660" s="218"/>
      <c r="W660" s="218"/>
      <c r="X660" s="218"/>
      <c r="Y660" s="218"/>
      <c r="Z660" s="218"/>
      <c r="AA660" s="218"/>
      <c r="AB660" s="218"/>
    </row>
    <row r="661" spans="1:28" ht="14.25" customHeight="1" x14ac:dyDescent="0.2">
      <c r="A661" s="218"/>
      <c r="B661" s="218"/>
      <c r="C661" s="218"/>
      <c r="D661" s="218"/>
      <c r="E661" s="218"/>
      <c r="F661" s="218"/>
      <c r="G661" s="218"/>
      <c r="H661" s="218"/>
      <c r="I661" s="218"/>
      <c r="J661" s="218"/>
      <c r="K661" s="218"/>
      <c r="L661" s="218"/>
      <c r="M661" s="218"/>
      <c r="N661" s="218"/>
      <c r="O661" s="218"/>
      <c r="P661" s="218"/>
      <c r="Q661" s="218"/>
      <c r="R661" s="218"/>
      <c r="S661" s="218"/>
      <c r="T661" s="218"/>
      <c r="U661" s="218"/>
      <c r="V661" s="218"/>
      <c r="W661" s="218"/>
      <c r="X661" s="218"/>
      <c r="Y661" s="218"/>
      <c r="Z661" s="218"/>
      <c r="AA661" s="218"/>
      <c r="AB661" s="218"/>
    </row>
    <row r="662" spans="1:28" ht="14.25" customHeight="1" x14ac:dyDescent="0.2">
      <c r="A662" s="218"/>
      <c r="B662" s="218"/>
      <c r="C662" s="218"/>
      <c r="D662" s="218"/>
      <c r="E662" s="218"/>
      <c r="F662" s="218"/>
      <c r="G662" s="218"/>
      <c r="H662" s="218"/>
      <c r="I662" s="218"/>
      <c r="J662" s="218"/>
      <c r="K662" s="218"/>
      <c r="L662" s="218"/>
      <c r="M662" s="218"/>
      <c r="N662" s="218"/>
      <c r="O662" s="218"/>
      <c r="P662" s="218"/>
      <c r="Q662" s="218"/>
      <c r="R662" s="218"/>
      <c r="S662" s="218"/>
      <c r="T662" s="218"/>
      <c r="U662" s="218"/>
      <c r="V662" s="218"/>
      <c r="W662" s="218"/>
      <c r="X662" s="218"/>
      <c r="Y662" s="218"/>
      <c r="Z662" s="218"/>
      <c r="AA662" s="218"/>
      <c r="AB662" s="218"/>
    </row>
    <row r="663" spans="1:28" ht="14.25" customHeight="1" x14ac:dyDescent="0.2">
      <c r="A663" s="218"/>
      <c r="B663" s="218"/>
      <c r="C663" s="218"/>
      <c r="D663" s="218"/>
      <c r="E663" s="218"/>
      <c r="F663" s="218"/>
      <c r="G663" s="218"/>
      <c r="H663" s="218"/>
      <c r="I663" s="218"/>
      <c r="J663" s="218"/>
      <c r="K663" s="218"/>
      <c r="L663" s="218"/>
      <c r="M663" s="218"/>
      <c r="N663" s="218"/>
      <c r="O663" s="218"/>
      <c r="P663" s="218"/>
      <c r="Q663" s="218"/>
      <c r="R663" s="218"/>
      <c r="S663" s="218"/>
      <c r="T663" s="218"/>
      <c r="U663" s="218"/>
      <c r="V663" s="218"/>
      <c r="W663" s="218"/>
      <c r="X663" s="218"/>
      <c r="Y663" s="218"/>
      <c r="Z663" s="218"/>
      <c r="AA663" s="218"/>
      <c r="AB663" s="218"/>
    </row>
    <row r="664" spans="1:28" ht="14.25" customHeight="1" x14ac:dyDescent="0.2">
      <c r="A664" s="218"/>
      <c r="B664" s="218"/>
      <c r="C664" s="218"/>
      <c r="D664" s="218"/>
      <c r="E664" s="218"/>
      <c r="F664" s="218"/>
      <c r="G664" s="218"/>
      <c r="H664" s="218"/>
      <c r="I664" s="218"/>
      <c r="J664" s="218"/>
      <c r="K664" s="218"/>
      <c r="L664" s="218"/>
      <c r="M664" s="218"/>
      <c r="N664" s="218"/>
      <c r="O664" s="218"/>
      <c r="P664" s="218"/>
      <c r="Q664" s="218"/>
      <c r="R664" s="218"/>
      <c r="S664" s="218"/>
      <c r="T664" s="218"/>
      <c r="U664" s="218"/>
      <c r="V664" s="218"/>
      <c r="W664" s="218"/>
      <c r="X664" s="218"/>
      <c r="Y664" s="218"/>
      <c r="Z664" s="218"/>
      <c r="AA664" s="218"/>
      <c r="AB664" s="218"/>
    </row>
    <row r="665" spans="1:28" ht="14.25" customHeight="1" x14ac:dyDescent="0.2">
      <c r="A665" s="218"/>
      <c r="B665" s="218"/>
      <c r="C665" s="218"/>
      <c r="D665" s="218"/>
      <c r="E665" s="218"/>
      <c r="F665" s="218"/>
      <c r="G665" s="218"/>
      <c r="H665" s="218"/>
      <c r="I665" s="218"/>
      <c r="J665" s="218"/>
      <c r="K665" s="218"/>
      <c r="L665" s="218"/>
      <c r="M665" s="218"/>
      <c r="N665" s="218"/>
      <c r="O665" s="218"/>
      <c r="P665" s="218"/>
      <c r="Q665" s="218"/>
      <c r="R665" s="218"/>
      <c r="S665" s="218"/>
      <c r="T665" s="218"/>
      <c r="U665" s="218"/>
      <c r="V665" s="218"/>
      <c r="W665" s="218"/>
      <c r="X665" s="218"/>
      <c r="Y665" s="218"/>
      <c r="Z665" s="218"/>
      <c r="AA665" s="218"/>
      <c r="AB665" s="218"/>
    </row>
    <row r="666" spans="1:28" ht="14.25" customHeight="1" x14ac:dyDescent="0.2">
      <c r="A666" s="218"/>
      <c r="B666" s="218"/>
      <c r="C666" s="218"/>
      <c r="D666" s="218"/>
      <c r="E666" s="218"/>
      <c r="F666" s="218"/>
      <c r="G666" s="218"/>
      <c r="H666" s="218"/>
      <c r="I666" s="218"/>
      <c r="J666" s="218"/>
      <c r="K666" s="218"/>
      <c r="L666" s="218"/>
      <c r="M666" s="218"/>
      <c r="N666" s="218"/>
      <c r="O666" s="218"/>
      <c r="P666" s="218"/>
      <c r="Q666" s="218"/>
      <c r="R666" s="218"/>
      <c r="S666" s="218"/>
      <c r="T666" s="218"/>
      <c r="U666" s="218"/>
      <c r="V666" s="218"/>
      <c r="W666" s="218"/>
      <c r="X666" s="218"/>
      <c r="Y666" s="218"/>
      <c r="Z666" s="218"/>
      <c r="AA666" s="218"/>
      <c r="AB666" s="218"/>
    </row>
    <row r="667" spans="1:28" ht="14.25" customHeight="1" x14ac:dyDescent="0.2">
      <c r="A667" s="218"/>
      <c r="B667" s="218"/>
      <c r="C667" s="218"/>
      <c r="D667" s="218"/>
      <c r="E667" s="218"/>
      <c r="F667" s="218"/>
      <c r="G667" s="218"/>
      <c r="H667" s="218"/>
      <c r="I667" s="218"/>
      <c r="J667" s="218"/>
      <c r="K667" s="218"/>
      <c r="L667" s="218"/>
      <c r="M667" s="218"/>
      <c r="N667" s="218"/>
      <c r="O667" s="218"/>
      <c r="P667" s="218"/>
      <c r="Q667" s="218"/>
      <c r="R667" s="218"/>
      <c r="S667" s="218"/>
      <c r="T667" s="218"/>
      <c r="U667" s="218"/>
      <c r="V667" s="218"/>
      <c r="W667" s="218"/>
      <c r="X667" s="218"/>
      <c r="Y667" s="218"/>
      <c r="Z667" s="218"/>
      <c r="AA667" s="218"/>
      <c r="AB667" s="218"/>
    </row>
    <row r="668" spans="1:28" ht="14.25" customHeight="1" x14ac:dyDescent="0.2">
      <c r="A668" s="218"/>
      <c r="B668" s="218"/>
      <c r="C668" s="218"/>
      <c r="D668" s="218"/>
      <c r="E668" s="218"/>
      <c r="F668" s="218"/>
      <c r="G668" s="218"/>
      <c r="H668" s="218"/>
      <c r="I668" s="218"/>
      <c r="J668" s="218"/>
      <c r="K668" s="218"/>
      <c r="L668" s="218"/>
      <c r="M668" s="218"/>
      <c r="N668" s="218"/>
      <c r="O668" s="218"/>
      <c r="P668" s="218"/>
      <c r="Q668" s="218"/>
      <c r="R668" s="218"/>
      <c r="S668" s="218"/>
      <c r="T668" s="218"/>
      <c r="U668" s="218"/>
      <c r="V668" s="218"/>
      <c r="W668" s="218"/>
      <c r="X668" s="218"/>
      <c r="Y668" s="218"/>
      <c r="Z668" s="218"/>
      <c r="AA668" s="218"/>
      <c r="AB668" s="218"/>
    </row>
    <row r="669" spans="1:28" ht="14.25" customHeight="1" x14ac:dyDescent="0.2">
      <c r="A669" s="218"/>
      <c r="B669" s="218"/>
      <c r="C669" s="218"/>
      <c r="D669" s="218"/>
      <c r="E669" s="218"/>
      <c r="F669" s="218"/>
      <c r="G669" s="218"/>
      <c r="H669" s="218"/>
      <c r="I669" s="218"/>
      <c r="J669" s="218"/>
      <c r="K669" s="218"/>
      <c r="L669" s="218"/>
      <c r="M669" s="218"/>
      <c r="N669" s="218"/>
      <c r="O669" s="218"/>
      <c r="P669" s="218"/>
      <c r="Q669" s="218"/>
      <c r="R669" s="218"/>
      <c r="S669" s="218"/>
      <c r="T669" s="218"/>
      <c r="U669" s="218"/>
      <c r="V669" s="218"/>
      <c r="W669" s="218"/>
      <c r="X669" s="218"/>
      <c r="Y669" s="218"/>
      <c r="Z669" s="218"/>
      <c r="AA669" s="218"/>
      <c r="AB669" s="218"/>
    </row>
    <row r="670" spans="1:28" ht="14.25" customHeight="1" x14ac:dyDescent="0.2">
      <c r="A670" s="218"/>
      <c r="B670" s="218"/>
      <c r="C670" s="218"/>
      <c r="D670" s="218"/>
      <c r="E670" s="218"/>
      <c r="F670" s="218"/>
      <c r="G670" s="218"/>
      <c r="H670" s="218"/>
      <c r="I670" s="218"/>
      <c r="J670" s="218"/>
      <c r="K670" s="218"/>
      <c r="L670" s="218"/>
      <c r="M670" s="218"/>
      <c r="N670" s="218"/>
      <c r="O670" s="218"/>
      <c r="P670" s="218"/>
      <c r="Q670" s="218"/>
      <c r="R670" s="218"/>
      <c r="S670" s="218"/>
      <c r="T670" s="218"/>
      <c r="U670" s="218"/>
      <c r="V670" s="218"/>
      <c r="W670" s="218"/>
      <c r="X670" s="218"/>
      <c r="Y670" s="218"/>
      <c r="Z670" s="218"/>
      <c r="AA670" s="218"/>
      <c r="AB670" s="218"/>
    </row>
    <row r="671" spans="1:28" ht="14.25" customHeight="1" x14ac:dyDescent="0.2">
      <c r="A671" s="218"/>
      <c r="B671" s="218"/>
      <c r="C671" s="218"/>
      <c r="D671" s="218"/>
      <c r="E671" s="218"/>
      <c r="F671" s="218"/>
      <c r="G671" s="218"/>
      <c r="H671" s="218"/>
      <c r="I671" s="218"/>
      <c r="J671" s="218"/>
      <c r="K671" s="218"/>
      <c r="L671" s="218"/>
      <c r="M671" s="218"/>
      <c r="N671" s="218"/>
      <c r="O671" s="218"/>
      <c r="P671" s="218"/>
      <c r="Q671" s="218"/>
      <c r="R671" s="218"/>
      <c r="S671" s="218"/>
      <c r="T671" s="218"/>
      <c r="U671" s="218"/>
      <c r="V671" s="218"/>
      <c r="W671" s="218"/>
      <c r="X671" s="218"/>
      <c r="Y671" s="218"/>
      <c r="Z671" s="218"/>
      <c r="AA671" s="218"/>
      <c r="AB671" s="218"/>
    </row>
    <row r="672" spans="1:28" ht="14.25" customHeight="1" x14ac:dyDescent="0.2">
      <c r="A672" s="218"/>
      <c r="B672" s="218"/>
      <c r="C672" s="218"/>
      <c r="D672" s="218"/>
      <c r="E672" s="218"/>
      <c r="F672" s="218"/>
      <c r="G672" s="218"/>
      <c r="H672" s="218"/>
      <c r="I672" s="218"/>
      <c r="J672" s="218"/>
      <c r="K672" s="218"/>
      <c r="L672" s="218"/>
      <c r="M672" s="218"/>
      <c r="N672" s="218"/>
      <c r="O672" s="218"/>
      <c r="P672" s="218"/>
      <c r="Q672" s="218"/>
      <c r="R672" s="218"/>
      <c r="S672" s="218"/>
      <c r="T672" s="218"/>
      <c r="U672" s="218"/>
      <c r="V672" s="218"/>
      <c r="W672" s="218"/>
      <c r="X672" s="218"/>
      <c r="Y672" s="218"/>
      <c r="Z672" s="218"/>
      <c r="AA672" s="218"/>
      <c r="AB672" s="218"/>
    </row>
    <row r="673" spans="1:28" ht="14.25" customHeight="1" x14ac:dyDescent="0.2">
      <c r="A673" s="218"/>
      <c r="B673" s="218"/>
      <c r="C673" s="218"/>
      <c r="D673" s="218"/>
      <c r="E673" s="218"/>
      <c r="F673" s="218"/>
      <c r="G673" s="218"/>
      <c r="H673" s="218"/>
      <c r="I673" s="218"/>
      <c r="J673" s="218"/>
      <c r="K673" s="218"/>
      <c r="L673" s="218"/>
      <c r="M673" s="218"/>
      <c r="N673" s="218"/>
      <c r="O673" s="218"/>
      <c r="P673" s="218"/>
      <c r="Q673" s="218"/>
      <c r="R673" s="218"/>
      <c r="S673" s="218"/>
      <c r="T673" s="218"/>
      <c r="U673" s="218"/>
      <c r="V673" s="218"/>
      <c r="W673" s="218"/>
      <c r="X673" s="218"/>
      <c r="Y673" s="218"/>
      <c r="Z673" s="218"/>
      <c r="AA673" s="218"/>
      <c r="AB673" s="218"/>
    </row>
    <row r="674" spans="1:28" ht="14.25" customHeight="1" x14ac:dyDescent="0.2">
      <c r="A674" s="218"/>
      <c r="B674" s="218"/>
      <c r="C674" s="218"/>
      <c r="D674" s="218"/>
      <c r="E674" s="218"/>
      <c r="F674" s="218"/>
      <c r="G674" s="218"/>
      <c r="H674" s="218"/>
      <c r="I674" s="218"/>
      <c r="J674" s="218"/>
      <c r="K674" s="218"/>
      <c r="L674" s="218"/>
      <c r="M674" s="218"/>
      <c r="N674" s="218"/>
      <c r="O674" s="218"/>
      <c r="P674" s="218"/>
      <c r="Q674" s="218"/>
      <c r="R674" s="218"/>
      <c r="S674" s="218"/>
      <c r="T674" s="218"/>
      <c r="U674" s="218"/>
      <c r="V674" s="218"/>
      <c r="W674" s="218"/>
      <c r="X674" s="218"/>
      <c r="Y674" s="218"/>
      <c r="Z674" s="218"/>
      <c r="AA674" s="218"/>
      <c r="AB674" s="218"/>
    </row>
    <row r="675" spans="1:28" ht="14.25" customHeight="1" x14ac:dyDescent="0.2">
      <c r="A675" s="218"/>
      <c r="B675" s="218"/>
      <c r="C675" s="218"/>
      <c r="D675" s="218"/>
      <c r="E675" s="218"/>
      <c r="F675" s="218"/>
      <c r="G675" s="218"/>
      <c r="H675" s="218"/>
      <c r="I675" s="218"/>
      <c r="J675" s="218"/>
      <c r="K675" s="218"/>
      <c r="L675" s="218"/>
      <c r="M675" s="218"/>
      <c r="N675" s="218"/>
      <c r="O675" s="218"/>
      <c r="P675" s="218"/>
      <c r="Q675" s="218"/>
      <c r="R675" s="218"/>
      <c r="S675" s="218"/>
      <c r="T675" s="218"/>
      <c r="U675" s="218"/>
      <c r="V675" s="218"/>
      <c r="W675" s="218"/>
      <c r="X675" s="218"/>
      <c r="Y675" s="218"/>
      <c r="Z675" s="218"/>
      <c r="AA675" s="218"/>
      <c r="AB675" s="218"/>
    </row>
    <row r="676" spans="1:28" ht="14.25" customHeight="1" x14ac:dyDescent="0.2">
      <c r="A676" s="218"/>
      <c r="B676" s="218"/>
      <c r="C676" s="218"/>
      <c r="D676" s="218"/>
      <c r="E676" s="218"/>
      <c r="F676" s="218"/>
      <c r="G676" s="218"/>
      <c r="H676" s="218"/>
      <c r="I676" s="218"/>
      <c r="J676" s="218"/>
      <c r="K676" s="218"/>
      <c r="L676" s="218"/>
      <c r="M676" s="218"/>
      <c r="N676" s="218"/>
      <c r="O676" s="218"/>
      <c r="P676" s="218"/>
      <c r="Q676" s="218"/>
      <c r="R676" s="218"/>
      <c r="S676" s="218"/>
      <c r="T676" s="218"/>
      <c r="U676" s="218"/>
      <c r="V676" s="218"/>
      <c r="W676" s="218"/>
      <c r="X676" s="218"/>
      <c r="Y676" s="218"/>
      <c r="Z676" s="218"/>
      <c r="AA676" s="218"/>
      <c r="AB676" s="218"/>
    </row>
    <row r="677" spans="1:28" ht="14.25" customHeight="1" x14ac:dyDescent="0.2">
      <c r="A677" s="218"/>
      <c r="B677" s="218"/>
      <c r="C677" s="218"/>
      <c r="D677" s="218"/>
      <c r="E677" s="218"/>
      <c r="F677" s="218"/>
      <c r="G677" s="218"/>
      <c r="H677" s="218"/>
      <c r="I677" s="218"/>
      <c r="J677" s="218"/>
      <c r="K677" s="218"/>
      <c r="L677" s="218"/>
      <c r="M677" s="218"/>
      <c r="N677" s="218"/>
      <c r="O677" s="218"/>
      <c r="P677" s="218"/>
      <c r="Q677" s="218"/>
      <c r="R677" s="218"/>
      <c r="S677" s="218"/>
      <c r="T677" s="218"/>
      <c r="U677" s="218"/>
      <c r="V677" s="218"/>
      <c r="W677" s="218"/>
      <c r="X677" s="218"/>
      <c r="Y677" s="218"/>
      <c r="Z677" s="218"/>
      <c r="AA677" s="218"/>
      <c r="AB677" s="218"/>
    </row>
    <row r="678" spans="1:28" ht="14.25" customHeight="1" x14ac:dyDescent="0.2">
      <c r="A678" s="218"/>
      <c r="B678" s="218"/>
      <c r="C678" s="218"/>
      <c r="D678" s="218"/>
      <c r="E678" s="218"/>
      <c r="F678" s="218"/>
      <c r="G678" s="218"/>
      <c r="H678" s="218"/>
      <c r="I678" s="218"/>
      <c r="J678" s="218"/>
      <c r="K678" s="218"/>
      <c r="L678" s="218"/>
      <c r="M678" s="218"/>
      <c r="N678" s="218"/>
      <c r="O678" s="218"/>
      <c r="P678" s="218"/>
      <c r="Q678" s="218"/>
      <c r="R678" s="218"/>
      <c r="S678" s="218"/>
      <c r="T678" s="218"/>
      <c r="U678" s="218"/>
      <c r="V678" s="218"/>
      <c r="W678" s="218"/>
      <c r="X678" s="218"/>
      <c r="Y678" s="218"/>
      <c r="Z678" s="218"/>
      <c r="AA678" s="218"/>
      <c r="AB678" s="218"/>
    </row>
    <row r="679" spans="1:28" ht="14.25" customHeight="1" x14ac:dyDescent="0.2">
      <c r="A679" s="218"/>
      <c r="B679" s="218"/>
      <c r="C679" s="218"/>
      <c r="D679" s="218"/>
      <c r="E679" s="218"/>
      <c r="F679" s="218"/>
      <c r="G679" s="218"/>
      <c r="H679" s="218"/>
      <c r="I679" s="218"/>
      <c r="J679" s="218"/>
      <c r="K679" s="218"/>
      <c r="L679" s="218"/>
      <c r="M679" s="218"/>
      <c r="N679" s="218"/>
      <c r="O679" s="218"/>
      <c r="P679" s="218"/>
      <c r="Q679" s="218"/>
      <c r="R679" s="218"/>
      <c r="S679" s="218"/>
      <c r="T679" s="218"/>
      <c r="U679" s="218"/>
      <c r="V679" s="218"/>
      <c r="W679" s="218"/>
      <c r="X679" s="218"/>
      <c r="Y679" s="218"/>
      <c r="Z679" s="218"/>
      <c r="AA679" s="218"/>
      <c r="AB679" s="218"/>
    </row>
    <row r="680" spans="1:28" ht="14.25" customHeight="1" x14ac:dyDescent="0.2">
      <c r="A680" s="218"/>
      <c r="B680" s="218"/>
      <c r="C680" s="218"/>
      <c r="D680" s="218"/>
      <c r="E680" s="218"/>
      <c r="F680" s="218"/>
      <c r="G680" s="218"/>
      <c r="H680" s="218"/>
      <c r="I680" s="218"/>
      <c r="J680" s="218"/>
      <c r="K680" s="218"/>
      <c r="L680" s="218"/>
      <c r="M680" s="218"/>
      <c r="N680" s="218"/>
      <c r="O680" s="218"/>
      <c r="P680" s="218"/>
      <c r="Q680" s="218"/>
      <c r="R680" s="218"/>
      <c r="S680" s="218"/>
      <c r="T680" s="218"/>
      <c r="U680" s="218"/>
      <c r="V680" s="218"/>
      <c r="W680" s="218"/>
      <c r="X680" s="218"/>
      <c r="Y680" s="218"/>
      <c r="Z680" s="218"/>
      <c r="AA680" s="218"/>
      <c r="AB680" s="218"/>
    </row>
    <row r="681" spans="1:28" ht="14.25" customHeight="1" x14ac:dyDescent="0.2">
      <c r="A681" s="218"/>
      <c r="B681" s="218"/>
      <c r="C681" s="218"/>
      <c r="D681" s="218"/>
      <c r="E681" s="218"/>
      <c r="F681" s="218"/>
      <c r="G681" s="218"/>
      <c r="H681" s="218"/>
      <c r="I681" s="218"/>
      <c r="J681" s="218"/>
      <c r="K681" s="218"/>
      <c r="L681" s="218"/>
      <c r="M681" s="218"/>
      <c r="N681" s="218"/>
      <c r="O681" s="218"/>
      <c r="P681" s="218"/>
      <c r="Q681" s="218"/>
      <c r="R681" s="218"/>
      <c r="S681" s="218"/>
      <c r="T681" s="218"/>
      <c r="U681" s="218"/>
      <c r="V681" s="218"/>
      <c r="W681" s="218"/>
      <c r="X681" s="218"/>
      <c r="Y681" s="218"/>
      <c r="Z681" s="218"/>
      <c r="AA681" s="218"/>
      <c r="AB681" s="218"/>
    </row>
    <row r="682" spans="1:28" ht="14.25" customHeight="1" x14ac:dyDescent="0.2">
      <c r="A682" s="218"/>
      <c r="B682" s="218"/>
      <c r="C682" s="218"/>
      <c r="D682" s="218"/>
      <c r="E682" s="218"/>
      <c r="F682" s="218"/>
      <c r="G682" s="218"/>
      <c r="H682" s="218"/>
      <c r="I682" s="218"/>
      <c r="J682" s="218"/>
      <c r="K682" s="218"/>
      <c r="L682" s="218"/>
      <c r="M682" s="218"/>
      <c r="N682" s="218"/>
      <c r="O682" s="218"/>
      <c r="P682" s="218"/>
      <c r="Q682" s="218"/>
      <c r="R682" s="218"/>
      <c r="S682" s="218"/>
      <c r="T682" s="218"/>
      <c r="U682" s="218"/>
      <c r="V682" s="218"/>
      <c r="W682" s="218"/>
      <c r="X682" s="218"/>
      <c r="Y682" s="218"/>
      <c r="Z682" s="218"/>
      <c r="AA682" s="218"/>
      <c r="AB682" s="218"/>
    </row>
    <row r="683" spans="1:28" ht="14.25" customHeight="1" x14ac:dyDescent="0.2">
      <c r="A683" s="218"/>
      <c r="B683" s="218"/>
      <c r="C683" s="218"/>
      <c r="D683" s="218"/>
      <c r="E683" s="218"/>
      <c r="F683" s="218"/>
      <c r="G683" s="218"/>
      <c r="H683" s="218"/>
      <c r="I683" s="218"/>
      <c r="J683" s="218"/>
      <c r="K683" s="218"/>
      <c r="L683" s="218"/>
      <c r="M683" s="218"/>
      <c r="N683" s="218"/>
      <c r="O683" s="218"/>
      <c r="P683" s="218"/>
      <c r="Q683" s="218"/>
      <c r="R683" s="218"/>
      <c r="S683" s="218"/>
      <c r="T683" s="218"/>
      <c r="U683" s="218"/>
      <c r="V683" s="218"/>
      <c r="W683" s="218"/>
      <c r="X683" s="218"/>
      <c r="Y683" s="218"/>
      <c r="Z683" s="218"/>
      <c r="AA683" s="218"/>
      <c r="AB683" s="218"/>
    </row>
    <row r="684" spans="1:28" ht="14.25" customHeight="1" x14ac:dyDescent="0.2">
      <c r="A684" s="218"/>
      <c r="B684" s="218"/>
      <c r="C684" s="218"/>
      <c r="D684" s="218"/>
      <c r="E684" s="218"/>
      <c r="F684" s="218"/>
      <c r="G684" s="218"/>
      <c r="H684" s="218"/>
      <c r="I684" s="218"/>
      <c r="J684" s="218"/>
      <c r="K684" s="218"/>
      <c r="L684" s="218"/>
      <c r="M684" s="218"/>
      <c r="N684" s="218"/>
      <c r="O684" s="218"/>
      <c r="P684" s="218"/>
      <c r="Q684" s="218"/>
      <c r="R684" s="218"/>
      <c r="S684" s="218"/>
      <c r="T684" s="218"/>
      <c r="U684" s="218"/>
      <c r="V684" s="218"/>
      <c r="W684" s="218"/>
      <c r="X684" s="218"/>
      <c r="Y684" s="218"/>
      <c r="Z684" s="218"/>
      <c r="AA684" s="218"/>
      <c r="AB684" s="218"/>
    </row>
    <row r="685" spans="1:28" ht="14.25" customHeight="1" x14ac:dyDescent="0.2">
      <c r="A685" s="218"/>
      <c r="B685" s="218"/>
      <c r="C685" s="218"/>
      <c r="D685" s="218"/>
      <c r="E685" s="218"/>
      <c r="F685" s="218"/>
      <c r="G685" s="218"/>
      <c r="H685" s="218"/>
      <c r="I685" s="218"/>
      <c r="J685" s="218"/>
      <c r="K685" s="218"/>
      <c r="L685" s="218"/>
      <c r="M685" s="218"/>
      <c r="N685" s="218"/>
      <c r="O685" s="218"/>
      <c r="P685" s="218"/>
      <c r="Q685" s="218"/>
      <c r="R685" s="218"/>
      <c r="S685" s="218"/>
      <c r="T685" s="218"/>
      <c r="U685" s="218"/>
      <c r="V685" s="218"/>
      <c r="W685" s="218"/>
      <c r="X685" s="218"/>
      <c r="Y685" s="218"/>
      <c r="Z685" s="218"/>
      <c r="AA685" s="218"/>
      <c r="AB685" s="218"/>
    </row>
    <row r="686" spans="1:28" ht="14.25" customHeight="1" x14ac:dyDescent="0.2">
      <c r="A686" s="218"/>
      <c r="B686" s="218"/>
      <c r="C686" s="218"/>
      <c r="D686" s="218"/>
      <c r="E686" s="218"/>
      <c r="F686" s="218"/>
      <c r="G686" s="218"/>
      <c r="H686" s="218"/>
      <c r="I686" s="218"/>
      <c r="J686" s="218"/>
      <c r="K686" s="218"/>
      <c r="L686" s="218"/>
      <c r="M686" s="218"/>
      <c r="N686" s="218"/>
      <c r="O686" s="218"/>
      <c r="P686" s="218"/>
      <c r="Q686" s="218"/>
      <c r="R686" s="218"/>
      <c r="S686" s="218"/>
      <c r="T686" s="218"/>
      <c r="U686" s="218"/>
      <c r="V686" s="218"/>
      <c r="W686" s="218"/>
      <c r="X686" s="218"/>
      <c r="Y686" s="218"/>
      <c r="Z686" s="218"/>
      <c r="AA686" s="218"/>
      <c r="AB686" s="218"/>
    </row>
    <row r="687" spans="1:28" ht="14.25" customHeight="1" x14ac:dyDescent="0.2">
      <c r="A687" s="218"/>
      <c r="B687" s="218"/>
      <c r="C687" s="218"/>
      <c r="D687" s="218"/>
      <c r="E687" s="218"/>
      <c r="F687" s="218"/>
      <c r="G687" s="218"/>
      <c r="H687" s="218"/>
      <c r="I687" s="218"/>
      <c r="J687" s="218"/>
      <c r="K687" s="218"/>
      <c r="L687" s="218"/>
      <c r="M687" s="218"/>
      <c r="N687" s="218"/>
      <c r="O687" s="218"/>
      <c r="P687" s="218"/>
      <c r="Q687" s="218"/>
      <c r="R687" s="218"/>
      <c r="S687" s="218"/>
      <c r="T687" s="218"/>
      <c r="U687" s="218"/>
      <c r="V687" s="218"/>
      <c r="W687" s="218"/>
      <c r="X687" s="218"/>
      <c r="Y687" s="218"/>
      <c r="Z687" s="218"/>
      <c r="AA687" s="218"/>
      <c r="AB687" s="218"/>
    </row>
    <row r="688" spans="1:28" ht="14.25" customHeight="1" x14ac:dyDescent="0.2">
      <c r="A688" s="218"/>
      <c r="B688" s="218"/>
      <c r="C688" s="218"/>
      <c r="D688" s="218"/>
      <c r="E688" s="218"/>
      <c r="F688" s="218"/>
      <c r="G688" s="218"/>
      <c r="H688" s="218"/>
      <c r="I688" s="218"/>
      <c r="J688" s="218"/>
      <c r="K688" s="218"/>
      <c r="L688" s="218"/>
      <c r="M688" s="218"/>
      <c r="N688" s="218"/>
      <c r="O688" s="218"/>
      <c r="P688" s="218"/>
      <c r="Q688" s="218"/>
      <c r="R688" s="218"/>
      <c r="S688" s="218"/>
      <c r="T688" s="218"/>
      <c r="U688" s="218"/>
      <c r="V688" s="218"/>
      <c r="W688" s="218"/>
      <c r="X688" s="218"/>
      <c r="Y688" s="218"/>
      <c r="Z688" s="218"/>
      <c r="AA688" s="218"/>
      <c r="AB688" s="218"/>
    </row>
    <row r="689" spans="1:28" ht="14.25" customHeight="1" x14ac:dyDescent="0.2">
      <c r="A689" s="218"/>
      <c r="B689" s="218"/>
      <c r="C689" s="218"/>
      <c r="D689" s="218"/>
      <c r="E689" s="218"/>
      <c r="F689" s="218"/>
      <c r="G689" s="218"/>
      <c r="H689" s="218"/>
      <c r="I689" s="218"/>
      <c r="J689" s="218"/>
      <c r="K689" s="218"/>
      <c r="L689" s="218"/>
      <c r="M689" s="218"/>
      <c r="N689" s="218"/>
      <c r="O689" s="218"/>
      <c r="P689" s="218"/>
      <c r="Q689" s="218"/>
      <c r="R689" s="218"/>
      <c r="S689" s="218"/>
      <c r="T689" s="218"/>
      <c r="U689" s="218"/>
      <c r="V689" s="218"/>
      <c r="W689" s="218"/>
      <c r="X689" s="218"/>
      <c r="Y689" s="218"/>
      <c r="Z689" s="218"/>
      <c r="AA689" s="218"/>
      <c r="AB689" s="218"/>
    </row>
    <row r="690" spans="1:28" ht="14.25" customHeight="1" x14ac:dyDescent="0.2">
      <c r="A690" s="218"/>
      <c r="B690" s="218"/>
      <c r="C690" s="218"/>
      <c r="D690" s="218"/>
      <c r="E690" s="218"/>
      <c r="F690" s="218"/>
      <c r="G690" s="218"/>
      <c r="H690" s="218"/>
      <c r="I690" s="218"/>
      <c r="J690" s="218"/>
      <c r="K690" s="218"/>
      <c r="L690" s="218"/>
      <c r="M690" s="218"/>
      <c r="N690" s="218"/>
      <c r="O690" s="218"/>
      <c r="P690" s="218"/>
      <c r="Q690" s="218"/>
      <c r="R690" s="218"/>
      <c r="S690" s="218"/>
      <c r="T690" s="218"/>
      <c r="U690" s="218"/>
      <c r="V690" s="218"/>
      <c r="W690" s="218"/>
      <c r="X690" s="218"/>
      <c r="Y690" s="218"/>
      <c r="Z690" s="218"/>
      <c r="AA690" s="218"/>
      <c r="AB690" s="218"/>
    </row>
    <row r="691" spans="1:28" ht="14.25" customHeight="1" x14ac:dyDescent="0.2">
      <c r="A691" s="218"/>
      <c r="B691" s="218"/>
      <c r="C691" s="218"/>
      <c r="D691" s="218"/>
      <c r="E691" s="218"/>
      <c r="F691" s="218"/>
      <c r="G691" s="218"/>
      <c r="H691" s="218"/>
      <c r="I691" s="218"/>
      <c r="J691" s="218"/>
      <c r="K691" s="218"/>
      <c r="L691" s="218"/>
      <c r="M691" s="218"/>
      <c r="N691" s="218"/>
      <c r="O691" s="218"/>
      <c r="P691" s="218"/>
      <c r="Q691" s="218"/>
      <c r="R691" s="218"/>
      <c r="S691" s="218"/>
      <c r="T691" s="218"/>
      <c r="U691" s="218"/>
      <c r="V691" s="218"/>
      <c r="W691" s="218"/>
      <c r="X691" s="218"/>
      <c r="Y691" s="218"/>
      <c r="Z691" s="218"/>
      <c r="AA691" s="218"/>
      <c r="AB691" s="218"/>
    </row>
    <row r="692" spans="1:28" ht="14.25" customHeight="1" x14ac:dyDescent="0.2">
      <c r="A692" s="218"/>
      <c r="B692" s="218"/>
      <c r="C692" s="218"/>
      <c r="D692" s="218"/>
      <c r="E692" s="218"/>
      <c r="F692" s="218"/>
      <c r="G692" s="218"/>
      <c r="H692" s="218"/>
      <c r="I692" s="218"/>
      <c r="J692" s="218"/>
      <c r="K692" s="218"/>
      <c r="L692" s="218"/>
      <c r="M692" s="218"/>
      <c r="N692" s="218"/>
      <c r="O692" s="218"/>
      <c r="P692" s="218"/>
      <c r="Q692" s="218"/>
      <c r="R692" s="218"/>
      <c r="S692" s="218"/>
      <c r="T692" s="218"/>
      <c r="U692" s="218"/>
      <c r="V692" s="218"/>
      <c r="W692" s="218"/>
      <c r="X692" s="218"/>
      <c r="Y692" s="218"/>
      <c r="Z692" s="218"/>
      <c r="AA692" s="218"/>
      <c r="AB692" s="218"/>
    </row>
    <row r="693" spans="1:28" ht="14.25" customHeight="1" x14ac:dyDescent="0.2">
      <c r="A693" s="218"/>
      <c r="B693" s="218"/>
      <c r="C693" s="218"/>
      <c r="D693" s="218"/>
      <c r="E693" s="218"/>
      <c r="F693" s="218"/>
      <c r="G693" s="218"/>
      <c r="H693" s="218"/>
      <c r="I693" s="218"/>
      <c r="J693" s="218"/>
      <c r="K693" s="218"/>
      <c r="L693" s="218"/>
      <c r="M693" s="218"/>
      <c r="N693" s="218"/>
      <c r="O693" s="218"/>
      <c r="P693" s="218"/>
      <c r="Q693" s="218"/>
      <c r="R693" s="218"/>
      <c r="S693" s="218"/>
      <c r="T693" s="218"/>
      <c r="U693" s="218"/>
      <c r="V693" s="218"/>
      <c r="W693" s="218"/>
      <c r="X693" s="218"/>
      <c r="Y693" s="218"/>
      <c r="Z693" s="218"/>
      <c r="AA693" s="218"/>
      <c r="AB693" s="218"/>
    </row>
    <row r="694" spans="1:28" ht="14.25" customHeight="1" x14ac:dyDescent="0.2">
      <c r="A694" s="218"/>
      <c r="B694" s="218"/>
      <c r="C694" s="218"/>
      <c r="D694" s="218"/>
      <c r="E694" s="218"/>
      <c r="F694" s="218"/>
      <c r="G694" s="218"/>
      <c r="H694" s="218"/>
      <c r="I694" s="218"/>
      <c r="J694" s="218"/>
      <c r="K694" s="218"/>
      <c r="L694" s="218"/>
      <c r="M694" s="218"/>
      <c r="N694" s="218"/>
      <c r="O694" s="218"/>
      <c r="P694" s="218"/>
      <c r="Q694" s="218"/>
      <c r="R694" s="218"/>
      <c r="S694" s="218"/>
      <c r="T694" s="218"/>
      <c r="U694" s="218"/>
      <c r="V694" s="218"/>
      <c r="W694" s="218"/>
      <c r="X694" s="218"/>
      <c r="Y694" s="218"/>
      <c r="Z694" s="218"/>
      <c r="AA694" s="218"/>
      <c r="AB694" s="218"/>
    </row>
    <row r="695" spans="1:28" ht="14.25" customHeight="1" x14ac:dyDescent="0.2">
      <c r="A695" s="218"/>
      <c r="B695" s="218"/>
      <c r="C695" s="218"/>
      <c r="D695" s="218"/>
      <c r="E695" s="218"/>
      <c r="F695" s="218"/>
      <c r="G695" s="218"/>
      <c r="H695" s="218"/>
      <c r="I695" s="218"/>
      <c r="J695" s="218"/>
      <c r="K695" s="218"/>
      <c r="L695" s="218"/>
      <c r="M695" s="218"/>
      <c r="N695" s="218"/>
      <c r="O695" s="218"/>
      <c r="P695" s="218"/>
      <c r="Q695" s="218"/>
      <c r="R695" s="218"/>
      <c r="S695" s="218"/>
      <c r="T695" s="218"/>
      <c r="U695" s="218"/>
      <c r="V695" s="218"/>
      <c r="W695" s="218"/>
      <c r="X695" s="218"/>
      <c r="Y695" s="218"/>
      <c r="Z695" s="218"/>
      <c r="AA695" s="218"/>
      <c r="AB695" s="218"/>
    </row>
    <row r="696" spans="1:28" ht="14.25" customHeight="1" x14ac:dyDescent="0.2">
      <c r="A696" s="218"/>
      <c r="B696" s="218"/>
      <c r="C696" s="218"/>
      <c r="D696" s="218"/>
      <c r="E696" s="218"/>
      <c r="F696" s="218"/>
      <c r="G696" s="218"/>
      <c r="H696" s="218"/>
      <c r="I696" s="218"/>
      <c r="J696" s="218"/>
      <c r="K696" s="218"/>
      <c r="L696" s="218"/>
      <c r="M696" s="218"/>
      <c r="N696" s="218"/>
      <c r="O696" s="218"/>
      <c r="P696" s="218"/>
      <c r="Q696" s="218"/>
      <c r="R696" s="218"/>
      <c r="S696" s="218"/>
      <c r="T696" s="218"/>
      <c r="U696" s="218"/>
      <c r="V696" s="218"/>
      <c r="W696" s="218"/>
      <c r="X696" s="218"/>
      <c r="Y696" s="218"/>
      <c r="Z696" s="218"/>
      <c r="AA696" s="218"/>
      <c r="AB696" s="218"/>
    </row>
    <row r="697" spans="1:28" ht="14.25" customHeight="1" x14ac:dyDescent="0.2">
      <c r="A697" s="218"/>
      <c r="B697" s="218"/>
      <c r="C697" s="218"/>
      <c r="D697" s="218"/>
      <c r="E697" s="218"/>
      <c r="F697" s="218"/>
      <c r="G697" s="218"/>
      <c r="H697" s="218"/>
      <c r="I697" s="218"/>
      <c r="J697" s="218"/>
      <c r="K697" s="218"/>
      <c r="L697" s="218"/>
      <c r="M697" s="218"/>
      <c r="N697" s="218"/>
      <c r="O697" s="218"/>
      <c r="P697" s="218"/>
      <c r="Q697" s="218"/>
      <c r="R697" s="218"/>
      <c r="S697" s="218"/>
      <c r="T697" s="218"/>
      <c r="U697" s="218"/>
      <c r="V697" s="218"/>
      <c r="W697" s="218"/>
      <c r="X697" s="218"/>
      <c r="Y697" s="218"/>
      <c r="Z697" s="218"/>
      <c r="AA697" s="218"/>
      <c r="AB697" s="218"/>
    </row>
    <row r="698" spans="1:28" ht="14.25" customHeight="1" x14ac:dyDescent="0.2">
      <c r="A698" s="218"/>
      <c r="B698" s="218"/>
      <c r="C698" s="218"/>
      <c r="D698" s="218"/>
      <c r="E698" s="218"/>
      <c r="F698" s="218"/>
      <c r="G698" s="218"/>
      <c r="H698" s="218"/>
      <c r="I698" s="218"/>
      <c r="J698" s="218"/>
      <c r="K698" s="218"/>
      <c r="L698" s="218"/>
      <c r="M698" s="218"/>
      <c r="N698" s="218"/>
      <c r="O698" s="218"/>
      <c r="P698" s="218"/>
      <c r="Q698" s="218"/>
      <c r="R698" s="218"/>
      <c r="S698" s="218"/>
      <c r="T698" s="218"/>
      <c r="U698" s="218"/>
      <c r="V698" s="218"/>
      <c r="W698" s="218"/>
      <c r="X698" s="218"/>
      <c r="Y698" s="218"/>
      <c r="Z698" s="218"/>
      <c r="AA698" s="218"/>
      <c r="AB698" s="218"/>
    </row>
    <row r="699" spans="1:28" ht="14.25" customHeight="1" x14ac:dyDescent="0.2">
      <c r="A699" s="218"/>
      <c r="B699" s="218"/>
      <c r="C699" s="218"/>
      <c r="D699" s="218"/>
      <c r="E699" s="218"/>
      <c r="F699" s="218"/>
      <c r="G699" s="218"/>
      <c r="H699" s="218"/>
      <c r="I699" s="218"/>
      <c r="J699" s="218"/>
      <c r="K699" s="218"/>
      <c r="L699" s="218"/>
      <c r="M699" s="218"/>
      <c r="N699" s="218"/>
      <c r="O699" s="218"/>
      <c r="P699" s="218"/>
      <c r="Q699" s="218"/>
      <c r="R699" s="218"/>
      <c r="S699" s="218"/>
      <c r="T699" s="218"/>
      <c r="U699" s="218"/>
      <c r="V699" s="218"/>
      <c r="W699" s="218"/>
      <c r="X699" s="218"/>
      <c r="Y699" s="218"/>
      <c r="Z699" s="218"/>
      <c r="AA699" s="218"/>
      <c r="AB699" s="218"/>
    </row>
    <row r="700" spans="1:28" ht="14.25" customHeight="1" x14ac:dyDescent="0.2">
      <c r="A700" s="218"/>
      <c r="B700" s="218"/>
      <c r="C700" s="218"/>
      <c r="D700" s="218"/>
      <c r="E700" s="218"/>
      <c r="F700" s="218"/>
      <c r="G700" s="218"/>
      <c r="H700" s="218"/>
      <c r="I700" s="218"/>
      <c r="J700" s="218"/>
      <c r="K700" s="218"/>
      <c r="L700" s="218"/>
      <c r="M700" s="218"/>
      <c r="N700" s="218"/>
      <c r="O700" s="218"/>
      <c r="P700" s="218"/>
      <c r="Q700" s="218"/>
      <c r="R700" s="218"/>
      <c r="S700" s="218"/>
      <c r="T700" s="218"/>
      <c r="U700" s="218"/>
      <c r="V700" s="218"/>
      <c r="W700" s="218"/>
      <c r="X700" s="218"/>
      <c r="Y700" s="218"/>
      <c r="Z700" s="218"/>
      <c r="AA700" s="218"/>
      <c r="AB700" s="218"/>
    </row>
    <row r="701" spans="1:28" ht="14.25" customHeight="1" x14ac:dyDescent="0.2">
      <c r="A701" s="218"/>
      <c r="B701" s="218"/>
      <c r="C701" s="218"/>
      <c r="D701" s="218"/>
      <c r="E701" s="218"/>
      <c r="F701" s="218"/>
      <c r="G701" s="218"/>
      <c r="H701" s="218"/>
      <c r="I701" s="218"/>
      <c r="J701" s="218"/>
      <c r="K701" s="218"/>
      <c r="L701" s="218"/>
      <c r="M701" s="218"/>
      <c r="N701" s="218"/>
      <c r="O701" s="218"/>
      <c r="P701" s="218"/>
      <c r="Q701" s="218"/>
      <c r="R701" s="218"/>
      <c r="S701" s="218"/>
      <c r="T701" s="218"/>
      <c r="U701" s="218"/>
      <c r="V701" s="218"/>
      <c r="W701" s="218"/>
      <c r="X701" s="218"/>
      <c r="Y701" s="218"/>
      <c r="Z701" s="218"/>
      <c r="AA701" s="218"/>
      <c r="AB701" s="218"/>
    </row>
    <row r="702" spans="1:28" ht="14.25" customHeight="1" x14ac:dyDescent="0.2">
      <c r="A702" s="218"/>
      <c r="B702" s="218"/>
      <c r="C702" s="218"/>
      <c r="D702" s="218"/>
      <c r="E702" s="218"/>
      <c r="F702" s="218"/>
      <c r="G702" s="218"/>
      <c r="H702" s="218"/>
      <c r="I702" s="218"/>
      <c r="J702" s="218"/>
      <c r="K702" s="218"/>
      <c r="L702" s="218"/>
      <c r="M702" s="218"/>
      <c r="N702" s="218"/>
      <c r="O702" s="218"/>
      <c r="P702" s="218"/>
      <c r="Q702" s="218"/>
      <c r="R702" s="218"/>
      <c r="S702" s="218"/>
      <c r="T702" s="218"/>
      <c r="U702" s="218"/>
      <c r="V702" s="218"/>
      <c r="W702" s="218"/>
      <c r="X702" s="218"/>
      <c r="Y702" s="218"/>
      <c r="Z702" s="218"/>
      <c r="AA702" s="218"/>
      <c r="AB702" s="218"/>
    </row>
    <row r="703" spans="1:28" ht="14.25" customHeight="1" x14ac:dyDescent="0.2">
      <c r="A703" s="218"/>
      <c r="B703" s="218"/>
      <c r="C703" s="218"/>
      <c r="D703" s="218"/>
      <c r="E703" s="218"/>
      <c r="F703" s="218"/>
      <c r="G703" s="218"/>
      <c r="H703" s="218"/>
      <c r="I703" s="218"/>
      <c r="J703" s="218"/>
      <c r="K703" s="218"/>
      <c r="L703" s="218"/>
      <c r="M703" s="218"/>
      <c r="N703" s="218"/>
      <c r="O703" s="218"/>
      <c r="P703" s="218"/>
      <c r="Q703" s="218"/>
      <c r="R703" s="218"/>
      <c r="S703" s="218"/>
      <c r="T703" s="218"/>
      <c r="U703" s="218"/>
      <c r="V703" s="218"/>
      <c r="W703" s="218"/>
      <c r="X703" s="218"/>
      <c r="Y703" s="218"/>
      <c r="Z703" s="218"/>
      <c r="AA703" s="218"/>
      <c r="AB703" s="218"/>
    </row>
    <row r="704" spans="1:28" ht="14.25" customHeight="1" x14ac:dyDescent="0.2">
      <c r="A704" s="218"/>
      <c r="B704" s="218"/>
      <c r="C704" s="218"/>
      <c r="D704" s="218"/>
      <c r="E704" s="218"/>
      <c r="F704" s="218"/>
      <c r="G704" s="218"/>
      <c r="H704" s="218"/>
      <c r="I704" s="218"/>
      <c r="J704" s="218"/>
      <c r="K704" s="218"/>
      <c r="L704" s="218"/>
      <c r="M704" s="218"/>
      <c r="N704" s="218"/>
      <c r="O704" s="218"/>
      <c r="P704" s="218"/>
      <c r="Q704" s="218"/>
      <c r="R704" s="218"/>
      <c r="S704" s="218"/>
      <c r="T704" s="218"/>
      <c r="U704" s="218"/>
      <c r="V704" s="218"/>
      <c r="W704" s="218"/>
      <c r="X704" s="218"/>
      <c r="Y704" s="218"/>
      <c r="Z704" s="218"/>
      <c r="AA704" s="218"/>
      <c r="AB704" s="218"/>
    </row>
    <row r="705" spans="1:28" ht="14.25" customHeight="1" x14ac:dyDescent="0.2">
      <c r="A705" s="218"/>
      <c r="B705" s="218"/>
      <c r="C705" s="218"/>
      <c r="D705" s="218"/>
      <c r="E705" s="218"/>
      <c r="F705" s="218"/>
      <c r="G705" s="218"/>
      <c r="H705" s="218"/>
      <c r="I705" s="218"/>
      <c r="J705" s="218"/>
      <c r="K705" s="218"/>
      <c r="L705" s="218"/>
      <c r="M705" s="218"/>
      <c r="N705" s="218"/>
      <c r="O705" s="218"/>
      <c r="P705" s="218"/>
      <c r="Q705" s="218"/>
      <c r="R705" s="218"/>
      <c r="S705" s="218"/>
      <c r="T705" s="218"/>
      <c r="U705" s="218"/>
      <c r="V705" s="218"/>
      <c r="W705" s="218"/>
      <c r="X705" s="218"/>
      <c r="Y705" s="218"/>
      <c r="Z705" s="218"/>
      <c r="AA705" s="218"/>
      <c r="AB705" s="218"/>
    </row>
    <row r="706" spans="1:28" ht="14.25" customHeight="1" x14ac:dyDescent="0.2">
      <c r="A706" s="218"/>
      <c r="B706" s="218"/>
      <c r="C706" s="218"/>
      <c r="D706" s="218"/>
      <c r="E706" s="218"/>
      <c r="F706" s="218"/>
      <c r="G706" s="218"/>
      <c r="H706" s="218"/>
      <c r="I706" s="218"/>
      <c r="J706" s="218"/>
      <c r="K706" s="218"/>
      <c r="L706" s="218"/>
      <c r="M706" s="218"/>
      <c r="N706" s="218"/>
      <c r="O706" s="218"/>
      <c r="P706" s="218"/>
      <c r="Q706" s="218"/>
      <c r="R706" s="218"/>
      <c r="S706" s="218"/>
      <c r="T706" s="218"/>
      <c r="U706" s="218"/>
      <c r="V706" s="218"/>
      <c r="W706" s="218"/>
      <c r="X706" s="218"/>
      <c r="Y706" s="218"/>
      <c r="Z706" s="218"/>
      <c r="AA706" s="218"/>
      <c r="AB706" s="218"/>
    </row>
    <row r="707" spans="1:28" ht="14.25" customHeight="1" x14ac:dyDescent="0.2">
      <c r="A707" s="218"/>
      <c r="B707" s="218"/>
      <c r="C707" s="218"/>
      <c r="D707" s="218"/>
      <c r="E707" s="218"/>
      <c r="F707" s="218"/>
      <c r="G707" s="218"/>
      <c r="H707" s="218"/>
      <c r="I707" s="218"/>
      <c r="J707" s="218"/>
      <c r="K707" s="218"/>
      <c r="L707" s="218"/>
      <c r="M707" s="218"/>
      <c r="N707" s="218"/>
      <c r="O707" s="218"/>
      <c r="P707" s="218"/>
      <c r="Q707" s="218"/>
      <c r="R707" s="218"/>
      <c r="S707" s="218"/>
      <c r="T707" s="218"/>
      <c r="U707" s="218"/>
      <c r="V707" s="218"/>
      <c r="W707" s="218"/>
      <c r="X707" s="218"/>
      <c r="Y707" s="218"/>
      <c r="Z707" s="218"/>
      <c r="AA707" s="218"/>
      <c r="AB707" s="218"/>
    </row>
    <row r="708" spans="1:28" ht="14.25" customHeight="1" x14ac:dyDescent="0.2">
      <c r="A708" s="218"/>
      <c r="B708" s="218"/>
      <c r="C708" s="218"/>
      <c r="D708" s="218"/>
      <c r="E708" s="218"/>
      <c r="F708" s="218"/>
      <c r="G708" s="218"/>
      <c r="H708" s="218"/>
      <c r="I708" s="218"/>
      <c r="J708" s="218"/>
      <c r="K708" s="218"/>
      <c r="L708" s="218"/>
      <c r="M708" s="218"/>
      <c r="N708" s="218"/>
      <c r="O708" s="218"/>
      <c r="P708" s="218"/>
      <c r="Q708" s="218"/>
      <c r="R708" s="218"/>
      <c r="S708" s="218"/>
      <c r="T708" s="218"/>
      <c r="U708" s="218"/>
      <c r="V708" s="218"/>
      <c r="W708" s="218"/>
      <c r="X708" s="218"/>
      <c r="Y708" s="218"/>
      <c r="Z708" s="218"/>
      <c r="AA708" s="218"/>
      <c r="AB708" s="218"/>
    </row>
    <row r="709" spans="1:28" ht="14.25" customHeight="1" x14ac:dyDescent="0.2">
      <c r="A709" s="218"/>
      <c r="B709" s="218"/>
      <c r="C709" s="218"/>
      <c r="D709" s="218"/>
      <c r="E709" s="218"/>
      <c r="F709" s="218"/>
      <c r="G709" s="218"/>
      <c r="H709" s="218"/>
      <c r="I709" s="218"/>
      <c r="J709" s="218"/>
      <c r="K709" s="218"/>
      <c r="L709" s="218"/>
      <c r="M709" s="218"/>
      <c r="N709" s="218"/>
      <c r="O709" s="218"/>
      <c r="P709" s="218"/>
      <c r="Q709" s="218"/>
      <c r="R709" s="218"/>
      <c r="S709" s="218"/>
      <c r="T709" s="218"/>
      <c r="U709" s="218"/>
      <c r="V709" s="218"/>
      <c r="W709" s="218"/>
      <c r="X709" s="218"/>
      <c r="Y709" s="218"/>
      <c r="Z709" s="218"/>
      <c r="AA709" s="218"/>
      <c r="AB709" s="218"/>
    </row>
    <row r="710" spans="1:28" ht="14.25" customHeight="1" x14ac:dyDescent="0.2">
      <c r="A710" s="218"/>
      <c r="B710" s="218"/>
      <c r="C710" s="218"/>
      <c r="D710" s="218"/>
      <c r="E710" s="218"/>
      <c r="F710" s="218"/>
      <c r="G710" s="218"/>
      <c r="H710" s="218"/>
      <c r="I710" s="218"/>
      <c r="J710" s="218"/>
      <c r="K710" s="218"/>
      <c r="L710" s="218"/>
      <c r="M710" s="218"/>
      <c r="N710" s="218"/>
      <c r="O710" s="218"/>
      <c r="P710" s="218"/>
      <c r="Q710" s="218"/>
      <c r="R710" s="218"/>
      <c r="S710" s="218"/>
      <c r="T710" s="218"/>
      <c r="U710" s="218"/>
      <c r="V710" s="218"/>
      <c r="W710" s="218"/>
      <c r="X710" s="218"/>
      <c r="Y710" s="218"/>
      <c r="Z710" s="218"/>
      <c r="AA710" s="218"/>
      <c r="AB710" s="218"/>
    </row>
    <row r="711" spans="1:28" ht="14.25" customHeight="1" x14ac:dyDescent="0.2">
      <c r="A711" s="218"/>
      <c r="B711" s="218"/>
      <c r="C711" s="218"/>
      <c r="D711" s="218"/>
      <c r="E711" s="218"/>
      <c r="F711" s="218"/>
      <c r="G711" s="218"/>
      <c r="H711" s="218"/>
      <c r="I711" s="218"/>
      <c r="J711" s="218"/>
      <c r="K711" s="218"/>
      <c r="L711" s="218"/>
      <c r="M711" s="218"/>
      <c r="N711" s="218"/>
      <c r="O711" s="218"/>
      <c r="P711" s="218"/>
      <c r="Q711" s="218"/>
      <c r="R711" s="218"/>
      <c r="S711" s="218"/>
      <c r="T711" s="218"/>
      <c r="U711" s="218"/>
      <c r="V711" s="218"/>
      <c r="W711" s="218"/>
      <c r="X711" s="218"/>
      <c r="Y711" s="218"/>
      <c r="Z711" s="218"/>
      <c r="AA711" s="218"/>
      <c r="AB711" s="218"/>
    </row>
    <row r="712" spans="1:28" ht="14.25" customHeight="1" x14ac:dyDescent="0.2">
      <c r="A712" s="218"/>
      <c r="B712" s="218"/>
      <c r="C712" s="218"/>
      <c r="D712" s="218"/>
      <c r="E712" s="218"/>
      <c r="F712" s="218"/>
      <c r="G712" s="218"/>
      <c r="H712" s="218"/>
      <c r="I712" s="218"/>
      <c r="J712" s="218"/>
      <c r="K712" s="218"/>
      <c r="L712" s="218"/>
      <c r="M712" s="218"/>
      <c r="N712" s="218"/>
      <c r="O712" s="218"/>
      <c r="P712" s="218"/>
      <c r="Q712" s="218"/>
      <c r="R712" s="218"/>
      <c r="S712" s="218"/>
      <c r="T712" s="218"/>
      <c r="U712" s="218"/>
      <c r="V712" s="218"/>
      <c r="W712" s="218"/>
      <c r="X712" s="218"/>
      <c r="Y712" s="218"/>
      <c r="Z712" s="218"/>
      <c r="AA712" s="218"/>
      <c r="AB712" s="218"/>
    </row>
    <row r="713" spans="1:28" ht="14.25" customHeight="1" x14ac:dyDescent="0.2">
      <c r="A713" s="218"/>
      <c r="B713" s="218"/>
      <c r="C713" s="218"/>
      <c r="D713" s="218"/>
      <c r="E713" s="218"/>
      <c r="F713" s="218"/>
      <c r="G713" s="218"/>
      <c r="H713" s="218"/>
      <c r="I713" s="218"/>
      <c r="J713" s="218"/>
      <c r="K713" s="218"/>
      <c r="L713" s="218"/>
      <c r="M713" s="218"/>
      <c r="N713" s="218"/>
      <c r="O713" s="218"/>
      <c r="P713" s="218"/>
      <c r="Q713" s="218"/>
      <c r="R713" s="218"/>
      <c r="S713" s="218"/>
      <c r="T713" s="218"/>
      <c r="U713" s="218"/>
      <c r="V713" s="218"/>
      <c r="W713" s="218"/>
      <c r="X713" s="218"/>
      <c r="Y713" s="218"/>
      <c r="Z713" s="218"/>
      <c r="AA713" s="218"/>
      <c r="AB713" s="218"/>
    </row>
    <row r="714" spans="1:28" ht="14.25" customHeight="1" x14ac:dyDescent="0.2">
      <c r="A714" s="218"/>
      <c r="B714" s="218"/>
      <c r="C714" s="218"/>
      <c r="D714" s="218"/>
      <c r="E714" s="218"/>
      <c r="F714" s="218"/>
      <c r="G714" s="218"/>
      <c r="H714" s="218"/>
      <c r="I714" s="218"/>
      <c r="J714" s="218"/>
      <c r="K714" s="218"/>
      <c r="L714" s="218"/>
      <c r="M714" s="218"/>
      <c r="N714" s="218"/>
      <c r="O714" s="218"/>
      <c r="P714" s="218"/>
      <c r="Q714" s="218"/>
      <c r="R714" s="218"/>
      <c r="S714" s="218"/>
      <c r="T714" s="218"/>
      <c r="U714" s="218"/>
      <c r="V714" s="218"/>
      <c r="W714" s="218"/>
      <c r="X714" s="218"/>
      <c r="Y714" s="218"/>
      <c r="Z714" s="218"/>
      <c r="AA714" s="218"/>
      <c r="AB714" s="218"/>
    </row>
    <row r="715" spans="1:28" ht="14.25" customHeight="1" x14ac:dyDescent="0.2">
      <c r="A715" s="218"/>
      <c r="B715" s="218"/>
      <c r="C715" s="218"/>
      <c r="D715" s="218"/>
      <c r="E715" s="218"/>
      <c r="F715" s="218"/>
      <c r="G715" s="218"/>
      <c r="H715" s="218"/>
      <c r="I715" s="218"/>
      <c r="J715" s="218"/>
      <c r="K715" s="218"/>
      <c r="L715" s="218"/>
      <c r="M715" s="218"/>
      <c r="N715" s="218"/>
      <c r="O715" s="218"/>
      <c r="P715" s="218"/>
      <c r="Q715" s="218"/>
      <c r="R715" s="218"/>
      <c r="S715" s="218"/>
      <c r="T715" s="218"/>
      <c r="U715" s="218"/>
      <c r="V715" s="218"/>
      <c r="W715" s="218"/>
      <c r="X715" s="218"/>
      <c r="Y715" s="218"/>
      <c r="Z715" s="218"/>
      <c r="AA715" s="218"/>
      <c r="AB715" s="218"/>
    </row>
    <row r="716" spans="1:28" ht="14.25" customHeight="1" x14ac:dyDescent="0.2">
      <c r="A716" s="218"/>
      <c r="B716" s="218"/>
      <c r="C716" s="218"/>
      <c r="D716" s="218"/>
      <c r="E716" s="218"/>
      <c r="F716" s="218"/>
      <c r="G716" s="218"/>
      <c r="H716" s="218"/>
      <c r="I716" s="218"/>
      <c r="J716" s="218"/>
      <c r="K716" s="218"/>
      <c r="L716" s="218"/>
      <c r="M716" s="218"/>
      <c r="N716" s="218"/>
      <c r="O716" s="218"/>
      <c r="P716" s="218"/>
      <c r="Q716" s="218"/>
      <c r="R716" s="218"/>
      <c r="S716" s="218"/>
      <c r="T716" s="218"/>
      <c r="U716" s="218"/>
      <c r="V716" s="218"/>
      <c r="W716" s="218"/>
      <c r="X716" s="218"/>
      <c r="Y716" s="218"/>
      <c r="Z716" s="218"/>
      <c r="AA716" s="218"/>
      <c r="AB716" s="218"/>
    </row>
    <row r="717" spans="1:28" ht="14.25" customHeight="1" x14ac:dyDescent="0.2">
      <c r="A717" s="218"/>
      <c r="B717" s="218"/>
      <c r="C717" s="218"/>
      <c r="D717" s="218"/>
      <c r="E717" s="218"/>
      <c r="F717" s="218"/>
      <c r="G717" s="218"/>
      <c r="H717" s="218"/>
      <c r="I717" s="218"/>
      <c r="J717" s="218"/>
      <c r="K717" s="218"/>
      <c r="L717" s="218"/>
      <c r="M717" s="218"/>
      <c r="N717" s="218"/>
      <c r="O717" s="218"/>
      <c r="P717" s="218"/>
      <c r="Q717" s="218"/>
      <c r="R717" s="218"/>
      <c r="S717" s="218"/>
      <c r="T717" s="218"/>
      <c r="U717" s="218"/>
      <c r="V717" s="218"/>
      <c r="W717" s="218"/>
      <c r="X717" s="218"/>
      <c r="Y717" s="218"/>
      <c r="Z717" s="218"/>
      <c r="AA717" s="218"/>
      <c r="AB717" s="218"/>
    </row>
    <row r="718" spans="1:28" ht="14.25" customHeight="1" x14ac:dyDescent="0.2">
      <c r="A718" s="218"/>
      <c r="B718" s="218"/>
      <c r="C718" s="218"/>
      <c r="D718" s="218"/>
      <c r="E718" s="218"/>
      <c r="F718" s="218"/>
      <c r="G718" s="218"/>
      <c r="H718" s="218"/>
      <c r="I718" s="218"/>
      <c r="J718" s="218"/>
      <c r="K718" s="218"/>
      <c r="L718" s="218"/>
      <c r="M718" s="218"/>
      <c r="N718" s="218"/>
      <c r="O718" s="218"/>
      <c r="P718" s="218"/>
      <c r="Q718" s="218"/>
      <c r="R718" s="218"/>
      <c r="S718" s="218"/>
      <c r="T718" s="218"/>
      <c r="U718" s="218"/>
      <c r="V718" s="218"/>
      <c r="W718" s="218"/>
      <c r="X718" s="218"/>
      <c r="Y718" s="218"/>
      <c r="Z718" s="218"/>
      <c r="AA718" s="218"/>
      <c r="AB718" s="218"/>
    </row>
    <row r="719" spans="1:28" ht="14.25" customHeight="1" x14ac:dyDescent="0.2">
      <c r="A719" s="218"/>
      <c r="B719" s="218"/>
      <c r="C719" s="218"/>
      <c r="D719" s="218"/>
      <c r="E719" s="218"/>
      <c r="F719" s="218"/>
      <c r="G719" s="218"/>
      <c r="H719" s="218"/>
      <c r="I719" s="218"/>
      <c r="J719" s="218"/>
      <c r="K719" s="218"/>
      <c r="L719" s="218"/>
      <c r="M719" s="218"/>
      <c r="N719" s="218"/>
      <c r="O719" s="218"/>
      <c r="P719" s="218"/>
      <c r="Q719" s="218"/>
      <c r="R719" s="218"/>
      <c r="S719" s="218"/>
      <c r="T719" s="218"/>
      <c r="U719" s="218"/>
      <c r="V719" s="218"/>
      <c r="W719" s="218"/>
      <c r="X719" s="218"/>
      <c r="Y719" s="218"/>
      <c r="Z719" s="218"/>
      <c r="AA719" s="218"/>
      <c r="AB719" s="218"/>
    </row>
    <row r="720" spans="1:28" ht="14.25" customHeight="1" x14ac:dyDescent="0.2">
      <c r="A720" s="218"/>
      <c r="B720" s="218"/>
      <c r="C720" s="218"/>
      <c r="D720" s="218"/>
      <c r="E720" s="218"/>
      <c r="F720" s="218"/>
      <c r="G720" s="218"/>
      <c r="H720" s="218"/>
      <c r="I720" s="218"/>
      <c r="J720" s="218"/>
      <c r="K720" s="218"/>
      <c r="L720" s="218"/>
      <c r="M720" s="218"/>
      <c r="N720" s="218"/>
      <c r="O720" s="218"/>
      <c r="P720" s="218"/>
      <c r="Q720" s="218"/>
      <c r="R720" s="218"/>
      <c r="S720" s="218"/>
      <c r="T720" s="218"/>
      <c r="U720" s="218"/>
      <c r="V720" s="218"/>
      <c r="W720" s="218"/>
      <c r="X720" s="218"/>
      <c r="Y720" s="218"/>
      <c r="Z720" s="218"/>
      <c r="AA720" s="218"/>
      <c r="AB720" s="218"/>
    </row>
    <row r="721" spans="1:28" ht="14.25" customHeight="1" x14ac:dyDescent="0.2">
      <c r="A721" s="218"/>
      <c r="B721" s="218"/>
      <c r="C721" s="218"/>
      <c r="D721" s="218"/>
      <c r="E721" s="218"/>
      <c r="F721" s="218"/>
      <c r="G721" s="218"/>
      <c r="H721" s="218"/>
      <c r="I721" s="218"/>
      <c r="J721" s="218"/>
      <c r="K721" s="218"/>
      <c r="L721" s="218"/>
      <c r="M721" s="218"/>
      <c r="N721" s="218"/>
      <c r="O721" s="218"/>
      <c r="P721" s="218"/>
      <c r="Q721" s="218"/>
      <c r="R721" s="218"/>
      <c r="S721" s="218"/>
      <c r="T721" s="218"/>
      <c r="U721" s="218"/>
      <c r="V721" s="218"/>
      <c r="W721" s="218"/>
      <c r="X721" s="218"/>
      <c r="Y721" s="218"/>
      <c r="Z721" s="218"/>
      <c r="AA721" s="218"/>
      <c r="AB721" s="218"/>
    </row>
    <row r="722" spans="1:28" ht="14.25" customHeight="1" x14ac:dyDescent="0.2">
      <c r="A722" s="218"/>
      <c r="B722" s="218"/>
      <c r="C722" s="218"/>
      <c r="D722" s="218"/>
      <c r="E722" s="218"/>
      <c r="F722" s="218"/>
      <c r="G722" s="218"/>
      <c r="H722" s="218"/>
      <c r="I722" s="218"/>
      <c r="J722" s="218"/>
      <c r="K722" s="218"/>
      <c r="L722" s="218"/>
      <c r="M722" s="218"/>
      <c r="N722" s="218"/>
      <c r="O722" s="218"/>
      <c r="P722" s="218"/>
      <c r="Q722" s="218"/>
      <c r="R722" s="218"/>
      <c r="S722" s="218"/>
      <c r="T722" s="218"/>
      <c r="U722" s="218"/>
      <c r="V722" s="218"/>
      <c r="W722" s="218"/>
      <c r="X722" s="218"/>
      <c r="Y722" s="218"/>
      <c r="Z722" s="218"/>
      <c r="AA722" s="218"/>
      <c r="AB722" s="218"/>
    </row>
    <row r="723" spans="1:28" ht="14.25" customHeight="1" x14ac:dyDescent="0.2">
      <c r="A723" s="218"/>
      <c r="B723" s="218"/>
      <c r="C723" s="218"/>
      <c r="D723" s="218"/>
      <c r="E723" s="218"/>
      <c r="F723" s="218"/>
      <c r="G723" s="218"/>
      <c r="H723" s="218"/>
      <c r="I723" s="218"/>
      <c r="J723" s="218"/>
      <c r="K723" s="218"/>
      <c r="L723" s="218"/>
      <c r="M723" s="218"/>
      <c r="N723" s="218"/>
      <c r="O723" s="218"/>
      <c r="P723" s="218"/>
      <c r="Q723" s="218"/>
      <c r="R723" s="218"/>
      <c r="S723" s="218"/>
      <c r="T723" s="218"/>
      <c r="U723" s="218"/>
      <c r="V723" s="218"/>
      <c r="W723" s="218"/>
      <c r="X723" s="218"/>
      <c r="Y723" s="218"/>
      <c r="Z723" s="218"/>
      <c r="AA723" s="218"/>
      <c r="AB723" s="218"/>
    </row>
    <row r="724" spans="1:28" ht="14.25" customHeight="1" x14ac:dyDescent="0.2">
      <c r="A724" s="218"/>
      <c r="B724" s="218"/>
      <c r="C724" s="218"/>
      <c r="D724" s="218"/>
      <c r="E724" s="218"/>
      <c r="F724" s="218"/>
      <c r="G724" s="218"/>
      <c r="H724" s="218"/>
      <c r="I724" s="218"/>
      <c r="J724" s="218"/>
      <c r="K724" s="218"/>
      <c r="L724" s="218"/>
      <c r="M724" s="218"/>
      <c r="N724" s="218"/>
      <c r="O724" s="218"/>
      <c r="P724" s="218"/>
      <c r="Q724" s="218"/>
      <c r="R724" s="218"/>
      <c r="S724" s="218"/>
      <c r="T724" s="218"/>
      <c r="U724" s="218"/>
      <c r="V724" s="218"/>
      <c r="W724" s="218"/>
      <c r="X724" s="218"/>
      <c r="Y724" s="218"/>
      <c r="Z724" s="218"/>
      <c r="AA724" s="218"/>
      <c r="AB724" s="218"/>
    </row>
    <row r="725" spans="1:28" ht="14.25" customHeight="1" x14ac:dyDescent="0.2">
      <c r="A725" s="218"/>
      <c r="B725" s="218"/>
      <c r="C725" s="218"/>
      <c r="D725" s="218"/>
      <c r="E725" s="218"/>
      <c r="F725" s="218"/>
      <c r="G725" s="218"/>
      <c r="H725" s="218"/>
      <c r="I725" s="218"/>
      <c r="J725" s="218"/>
      <c r="K725" s="218"/>
      <c r="L725" s="218"/>
      <c r="M725" s="218"/>
      <c r="N725" s="218"/>
      <c r="O725" s="218"/>
      <c r="P725" s="218"/>
      <c r="Q725" s="218"/>
      <c r="R725" s="218"/>
      <c r="S725" s="218"/>
      <c r="T725" s="218"/>
      <c r="U725" s="218"/>
      <c r="V725" s="218"/>
      <c r="W725" s="218"/>
      <c r="X725" s="218"/>
      <c r="Y725" s="218"/>
      <c r="Z725" s="218"/>
      <c r="AA725" s="218"/>
      <c r="AB725" s="218"/>
    </row>
    <row r="726" spans="1:28" ht="14.25" customHeight="1" x14ac:dyDescent="0.2">
      <c r="A726" s="218"/>
      <c r="B726" s="218"/>
      <c r="C726" s="218"/>
      <c r="D726" s="218"/>
      <c r="E726" s="218"/>
      <c r="F726" s="218"/>
      <c r="G726" s="218"/>
      <c r="H726" s="218"/>
      <c r="I726" s="218"/>
      <c r="J726" s="218"/>
      <c r="K726" s="218"/>
      <c r="L726" s="218"/>
      <c r="M726" s="218"/>
      <c r="N726" s="218"/>
      <c r="O726" s="218"/>
      <c r="P726" s="218"/>
      <c r="Q726" s="218"/>
      <c r="R726" s="218"/>
      <c r="S726" s="218"/>
      <c r="T726" s="218"/>
      <c r="U726" s="218"/>
      <c r="V726" s="218"/>
      <c r="W726" s="218"/>
      <c r="X726" s="218"/>
      <c r="Y726" s="218"/>
      <c r="Z726" s="218"/>
      <c r="AA726" s="218"/>
      <c r="AB726" s="218"/>
    </row>
    <row r="727" spans="1:28" ht="14.25" customHeight="1" x14ac:dyDescent="0.2">
      <c r="A727" s="218"/>
      <c r="B727" s="218"/>
      <c r="C727" s="218"/>
      <c r="D727" s="218"/>
      <c r="E727" s="218"/>
      <c r="F727" s="218"/>
      <c r="G727" s="218"/>
      <c r="H727" s="218"/>
      <c r="I727" s="218"/>
      <c r="J727" s="218"/>
      <c r="K727" s="218"/>
      <c r="L727" s="218"/>
      <c r="M727" s="218"/>
      <c r="N727" s="218"/>
      <c r="O727" s="218"/>
      <c r="P727" s="218"/>
      <c r="Q727" s="218"/>
      <c r="R727" s="218"/>
      <c r="S727" s="218"/>
      <c r="T727" s="218"/>
      <c r="U727" s="218"/>
      <c r="V727" s="218"/>
      <c r="W727" s="218"/>
      <c r="X727" s="218"/>
      <c r="Y727" s="218"/>
      <c r="Z727" s="218"/>
      <c r="AA727" s="218"/>
      <c r="AB727" s="218"/>
    </row>
    <row r="728" spans="1:28" ht="14.25" customHeight="1" x14ac:dyDescent="0.2">
      <c r="A728" s="218"/>
      <c r="B728" s="218"/>
      <c r="C728" s="218"/>
      <c r="D728" s="218"/>
      <c r="E728" s="218"/>
      <c r="F728" s="218"/>
      <c r="G728" s="218"/>
      <c r="H728" s="218"/>
      <c r="I728" s="218"/>
      <c r="J728" s="218"/>
      <c r="K728" s="218"/>
      <c r="L728" s="218"/>
      <c r="M728" s="218"/>
      <c r="N728" s="218"/>
      <c r="O728" s="218"/>
      <c r="P728" s="218"/>
      <c r="Q728" s="218"/>
      <c r="R728" s="218"/>
      <c r="S728" s="218"/>
      <c r="T728" s="218"/>
      <c r="U728" s="218"/>
      <c r="V728" s="218"/>
      <c r="W728" s="218"/>
      <c r="X728" s="218"/>
      <c r="Y728" s="218"/>
      <c r="Z728" s="218"/>
      <c r="AA728" s="218"/>
      <c r="AB728" s="218"/>
    </row>
    <row r="729" spans="1:28" ht="14.25" customHeight="1" x14ac:dyDescent="0.2">
      <c r="A729" s="218"/>
      <c r="B729" s="218"/>
      <c r="C729" s="218"/>
      <c r="D729" s="218"/>
      <c r="E729" s="218"/>
      <c r="F729" s="218"/>
      <c r="G729" s="218"/>
      <c r="H729" s="218"/>
      <c r="I729" s="218"/>
      <c r="J729" s="218"/>
      <c r="K729" s="218"/>
      <c r="L729" s="218"/>
      <c r="M729" s="218"/>
      <c r="N729" s="218"/>
      <c r="O729" s="218"/>
      <c r="P729" s="218"/>
      <c r="Q729" s="218"/>
      <c r="R729" s="218"/>
      <c r="S729" s="218"/>
      <c r="T729" s="218"/>
      <c r="U729" s="218"/>
      <c r="V729" s="218"/>
      <c r="W729" s="218"/>
      <c r="X729" s="218"/>
      <c r="Y729" s="218"/>
      <c r="Z729" s="218"/>
      <c r="AA729" s="218"/>
      <c r="AB729" s="218"/>
    </row>
    <row r="730" spans="1:28" ht="14.25" customHeight="1" x14ac:dyDescent="0.2">
      <c r="A730" s="218"/>
      <c r="B730" s="218"/>
      <c r="C730" s="218"/>
      <c r="D730" s="218"/>
      <c r="E730" s="218"/>
      <c r="F730" s="218"/>
      <c r="G730" s="218"/>
      <c r="H730" s="218"/>
      <c r="I730" s="218"/>
      <c r="J730" s="218"/>
      <c r="K730" s="218"/>
      <c r="L730" s="218"/>
      <c r="M730" s="218"/>
      <c r="N730" s="218"/>
      <c r="O730" s="218"/>
      <c r="P730" s="218"/>
      <c r="Q730" s="218"/>
      <c r="R730" s="218"/>
      <c r="S730" s="218"/>
      <c r="T730" s="218"/>
      <c r="U730" s="218"/>
      <c r="V730" s="218"/>
      <c r="W730" s="218"/>
      <c r="X730" s="218"/>
      <c r="Y730" s="218"/>
      <c r="Z730" s="218"/>
      <c r="AA730" s="218"/>
      <c r="AB730" s="218"/>
    </row>
    <row r="731" spans="1:28" ht="14.25" customHeight="1" x14ac:dyDescent="0.2">
      <c r="A731" s="218"/>
      <c r="B731" s="218"/>
      <c r="C731" s="218"/>
      <c r="D731" s="218"/>
      <c r="E731" s="218"/>
      <c r="F731" s="218"/>
      <c r="G731" s="218"/>
      <c r="H731" s="218"/>
      <c r="I731" s="218"/>
      <c r="J731" s="218"/>
      <c r="K731" s="218"/>
      <c r="L731" s="218"/>
      <c r="M731" s="218"/>
      <c r="N731" s="218"/>
      <c r="O731" s="218"/>
      <c r="P731" s="218"/>
      <c r="Q731" s="218"/>
      <c r="R731" s="218"/>
      <c r="S731" s="218"/>
      <c r="T731" s="218"/>
      <c r="U731" s="218"/>
      <c r="V731" s="218"/>
      <c r="W731" s="218"/>
      <c r="X731" s="218"/>
      <c r="Y731" s="218"/>
      <c r="Z731" s="218"/>
      <c r="AA731" s="218"/>
      <c r="AB731" s="218"/>
    </row>
    <row r="732" spans="1:28" ht="14.25" customHeight="1" x14ac:dyDescent="0.2">
      <c r="A732" s="218"/>
      <c r="B732" s="218"/>
      <c r="C732" s="218"/>
      <c r="D732" s="218"/>
      <c r="E732" s="218"/>
      <c r="F732" s="218"/>
      <c r="G732" s="218"/>
      <c r="H732" s="218"/>
      <c r="I732" s="218"/>
      <c r="J732" s="218"/>
      <c r="K732" s="218"/>
      <c r="L732" s="218"/>
      <c r="M732" s="218"/>
      <c r="N732" s="218"/>
      <c r="O732" s="218"/>
      <c r="P732" s="218"/>
      <c r="Q732" s="218"/>
      <c r="R732" s="218"/>
      <c r="S732" s="218"/>
      <c r="T732" s="218"/>
      <c r="U732" s="218"/>
      <c r="V732" s="218"/>
      <c r="W732" s="218"/>
      <c r="X732" s="218"/>
      <c r="Y732" s="218"/>
      <c r="Z732" s="218"/>
      <c r="AA732" s="218"/>
      <c r="AB732" s="218"/>
    </row>
    <row r="733" spans="1:28" ht="14.25" customHeight="1" x14ac:dyDescent="0.2">
      <c r="A733" s="218"/>
      <c r="B733" s="218"/>
      <c r="C733" s="218"/>
      <c r="D733" s="218"/>
      <c r="E733" s="218"/>
      <c r="F733" s="218"/>
      <c r="G733" s="218"/>
      <c r="H733" s="218"/>
      <c r="I733" s="218"/>
      <c r="J733" s="218"/>
      <c r="K733" s="218"/>
      <c r="L733" s="218"/>
      <c r="M733" s="218"/>
      <c r="N733" s="218"/>
      <c r="O733" s="218"/>
      <c r="P733" s="218"/>
      <c r="Q733" s="218"/>
      <c r="R733" s="218"/>
      <c r="S733" s="218"/>
      <c r="T733" s="218"/>
      <c r="U733" s="218"/>
      <c r="V733" s="218"/>
      <c r="W733" s="218"/>
      <c r="X733" s="218"/>
      <c r="Y733" s="218"/>
      <c r="Z733" s="218"/>
      <c r="AA733" s="218"/>
      <c r="AB733" s="218"/>
    </row>
    <row r="734" spans="1:28" ht="14.25" customHeight="1" x14ac:dyDescent="0.2">
      <c r="A734" s="218"/>
      <c r="B734" s="218"/>
      <c r="C734" s="218"/>
      <c r="D734" s="218"/>
      <c r="E734" s="218"/>
      <c r="F734" s="218"/>
      <c r="G734" s="218"/>
      <c r="H734" s="218"/>
      <c r="I734" s="218"/>
      <c r="J734" s="218"/>
      <c r="K734" s="218"/>
      <c r="L734" s="218"/>
      <c r="M734" s="218"/>
      <c r="N734" s="218"/>
      <c r="O734" s="218"/>
      <c r="P734" s="218"/>
      <c r="Q734" s="218"/>
      <c r="R734" s="218"/>
      <c r="S734" s="218"/>
      <c r="T734" s="218"/>
      <c r="U734" s="218"/>
      <c r="V734" s="218"/>
      <c r="W734" s="218"/>
      <c r="X734" s="218"/>
      <c r="Y734" s="218"/>
      <c r="Z734" s="218"/>
      <c r="AA734" s="218"/>
      <c r="AB734" s="218"/>
    </row>
    <row r="735" spans="1:28" ht="14.25" customHeight="1" x14ac:dyDescent="0.2">
      <c r="A735" s="218"/>
      <c r="B735" s="218"/>
      <c r="C735" s="218"/>
      <c r="D735" s="218"/>
      <c r="E735" s="218"/>
      <c r="F735" s="218"/>
      <c r="G735" s="218"/>
      <c r="H735" s="218"/>
      <c r="I735" s="218"/>
      <c r="J735" s="218"/>
      <c r="K735" s="218"/>
      <c r="L735" s="218"/>
      <c r="M735" s="218"/>
      <c r="N735" s="218"/>
      <c r="O735" s="218"/>
      <c r="P735" s="218"/>
      <c r="Q735" s="218"/>
      <c r="R735" s="218"/>
      <c r="S735" s="218"/>
      <c r="T735" s="218"/>
      <c r="U735" s="218"/>
      <c r="V735" s="218"/>
      <c r="W735" s="218"/>
      <c r="X735" s="218"/>
      <c r="Y735" s="218"/>
      <c r="Z735" s="218"/>
      <c r="AA735" s="218"/>
      <c r="AB735" s="218"/>
    </row>
    <row r="736" spans="1:28" ht="14.25" customHeight="1" x14ac:dyDescent="0.2">
      <c r="A736" s="218"/>
      <c r="B736" s="218"/>
      <c r="C736" s="218"/>
      <c r="D736" s="218"/>
      <c r="E736" s="218"/>
      <c r="F736" s="218"/>
      <c r="G736" s="218"/>
      <c r="H736" s="218"/>
      <c r="I736" s="218"/>
      <c r="J736" s="218"/>
      <c r="K736" s="218"/>
      <c r="L736" s="218"/>
      <c r="M736" s="218"/>
      <c r="N736" s="218"/>
      <c r="O736" s="218"/>
      <c r="P736" s="218"/>
      <c r="Q736" s="218"/>
      <c r="R736" s="218"/>
      <c r="S736" s="218"/>
      <c r="T736" s="218"/>
      <c r="U736" s="218"/>
      <c r="V736" s="218"/>
      <c r="W736" s="218"/>
      <c r="X736" s="218"/>
      <c r="Y736" s="218"/>
      <c r="Z736" s="218"/>
      <c r="AA736" s="218"/>
      <c r="AB736" s="218"/>
    </row>
    <row r="737" spans="1:28" ht="14.25" customHeight="1" x14ac:dyDescent="0.2">
      <c r="A737" s="218"/>
      <c r="B737" s="218"/>
      <c r="C737" s="218"/>
      <c r="D737" s="218"/>
      <c r="E737" s="218"/>
      <c r="F737" s="218"/>
      <c r="G737" s="218"/>
      <c r="H737" s="218"/>
      <c r="I737" s="218"/>
      <c r="J737" s="218"/>
      <c r="K737" s="218"/>
      <c r="L737" s="218"/>
      <c r="M737" s="218"/>
      <c r="N737" s="218"/>
      <c r="O737" s="218"/>
      <c r="P737" s="218"/>
      <c r="Q737" s="218"/>
      <c r="R737" s="218"/>
      <c r="S737" s="218"/>
      <c r="T737" s="218"/>
      <c r="U737" s="218"/>
      <c r="V737" s="218"/>
      <c r="W737" s="218"/>
      <c r="X737" s="218"/>
      <c r="Y737" s="218"/>
      <c r="Z737" s="218"/>
      <c r="AA737" s="218"/>
      <c r="AB737" s="218"/>
    </row>
    <row r="738" spans="1:28" ht="14.25" customHeight="1" x14ac:dyDescent="0.2">
      <c r="A738" s="218"/>
      <c r="B738" s="218"/>
      <c r="C738" s="218"/>
      <c r="D738" s="218"/>
      <c r="E738" s="218"/>
      <c r="F738" s="218"/>
      <c r="G738" s="218"/>
      <c r="H738" s="218"/>
      <c r="I738" s="218"/>
      <c r="J738" s="218"/>
      <c r="K738" s="218"/>
      <c r="L738" s="218"/>
      <c r="M738" s="218"/>
      <c r="N738" s="218"/>
      <c r="O738" s="218"/>
      <c r="P738" s="218"/>
      <c r="Q738" s="218"/>
      <c r="R738" s="218"/>
      <c r="S738" s="218"/>
      <c r="T738" s="218"/>
      <c r="U738" s="218"/>
      <c r="V738" s="218"/>
      <c r="W738" s="218"/>
      <c r="X738" s="218"/>
      <c r="Y738" s="218"/>
      <c r="Z738" s="218"/>
      <c r="AA738" s="218"/>
      <c r="AB738" s="218"/>
    </row>
    <row r="739" spans="1:28" ht="14.25" customHeight="1" x14ac:dyDescent="0.2">
      <c r="A739" s="218"/>
      <c r="B739" s="218"/>
      <c r="C739" s="218"/>
      <c r="D739" s="218"/>
      <c r="E739" s="218"/>
      <c r="F739" s="218"/>
      <c r="G739" s="218"/>
      <c r="H739" s="218"/>
      <c r="I739" s="218"/>
      <c r="J739" s="218"/>
      <c r="K739" s="218"/>
      <c r="L739" s="218"/>
      <c r="M739" s="218"/>
      <c r="N739" s="218"/>
      <c r="O739" s="218"/>
      <c r="P739" s="218"/>
      <c r="Q739" s="218"/>
      <c r="R739" s="218"/>
      <c r="S739" s="218"/>
      <c r="T739" s="218"/>
      <c r="U739" s="218"/>
      <c r="V739" s="218"/>
      <c r="W739" s="218"/>
      <c r="X739" s="218"/>
      <c r="Y739" s="218"/>
      <c r="Z739" s="218"/>
      <c r="AA739" s="218"/>
      <c r="AB739" s="218"/>
    </row>
    <row r="740" spans="1:28" ht="14.25" customHeight="1" x14ac:dyDescent="0.2">
      <c r="A740" s="218"/>
      <c r="B740" s="218"/>
      <c r="C740" s="218"/>
      <c r="D740" s="218"/>
      <c r="E740" s="218"/>
      <c r="F740" s="218"/>
      <c r="G740" s="218"/>
      <c r="H740" s="218"/>
      <c r="I740" s="218"/>
      <c r="J740" s="218"/>
      <c r="K740" s="218"/>
      <c r="L740" s="218"/>
      <c r="M740" s="218"/>
      <c r="N740" s="218"/>
      <c r="O740" s="218"/>
      <c r="P740" s="218"/>
      <c r="Q740" s="218"/>
      <c r="R740" s="218"/>
      <c r="S740" s="218"/>
      <c r="T740" s="218"/>
      <c r="U740" s="218"/>
      <c r="V740" s="218"/>
      <c r="W740" s="218"/>
      <c r="X740" s="218"/>
      <c r="Y740" s="218"/>
      <c r="Z740" s="218"/>
      <c r="AA740" s="218"/>
      <c r="AB740" s="218"/>
    </row>
    <row r="741" spans="1:28" ht="14.25" customHeight="1" x14ac:dyDescent="0.2">
      <c r="A741" s="218"/>
      <c r="B741" s="218"/>
      <c r="C741" s="218"/>
      <c r="D741" s="218"/>
      <c r="E741" s="218"/>
      <c r="F741" s="218"/>
      <c r="G741" s="218"/>
      <c r="H741" s="218"/>
      <c r="I741" s="218"/>
      <c r="J741" s="218"/>
      <c r="K741" s="218"/>
      <c r="L741" s="218"/>
      <c r="M741" s="218"/>
      <c r="N741" s="218"/>
      <c r="O741" s="218"/>
      <c r="P741" s="218"/>
      <c r="Q741" s="218"/>
      <c r="R741" s="218"/>
      <c r="S741" s="218"/>
      <c r="T741" s="218"/>
      <c r="U741" s="218"/>
      <c r="V741" s="218"/>
      <c r="W741" s="218"/>
      <c r="X741" s="218"/>
      <c r="Y741" s="218"/>
      <c r="Z741" s="218"/>
      <c r="AA741" s="218"/>
      <c r="AB741" s="218"/>
    </row>
    <row r="742" spans="1:28" ht="14.25" customHeight="1" x14ac:dyDescent="0.2">
      <c r="A742" s="218"/>
      <c r="B742" s="218"/>
      <c r="C742" s="218"/>
      <c r="D742" s="218"/>
      <c r="E742" s="218"/>
      <c r="F742" s="218"/>
      <c r="G742" s="218"/>
      <c r="H742" s="218"/>
      <c r="I742" s="218"/>
      <c r="J742" s="218"/>
      <c r="K742" s="218"/>
      <c r="L742" s="218"/>
      <c r="M742" s="218"/>
      <c r="N742" s="218"/>
      <c r="O742" s="218"/>
      <c r="P742" s="218"/>
      <c r="Q742" s="218"/>
      <c r="R742" s="218"/>
      <c r="S742" s="218"/>
      <c r="T742" s="218"/>
      <c r="U742" s="218"/>
      <c r="V742" s="218"/>
      <c r="W742" s="218"/>
      <c r="X742" s="218"/>
      <c r="Y742" s="218"/>
      <c r="Z742" s="218"/>
      <c r="AA742" s="218"/>
      <c r="AB742" s="218"/>
    </row>
    <row r="743" spans="1:28" ht="14.25" customHeight="1" x14ac:dyDescent="0.2">
      <c r="A743" s="218"/>
      <c r="B743" s="218"/>
      <c r="C743" s="218"/>
      <c r="D743" s="218"/>
      <c r="E743" s="218"/>
      <c r="F743" s="218"/>
      <c r="G743" s="218"/>
      <c r="H743" s="218"/>
      <c r="I743" s="218"/>
      <c r="J743" s="218"/>
      <c r="K743" s="218"/>
      <c r="L743" s="218"/>
      <c r="M743" s="218"/>
      <c r="N743" s="218"/>
      <c r="O743" s="218"/>
      <c r="P743" s="218"/>
      <c r="Q743" s="218"/>
      <c r="R743" s="218"/>
      <c r="S743" s="218"/>
      <c r="T743" s="218"/>
      <c r="U743" s="218"/>
      <c r="V743" s="218"/>
      <c r="W743" s="218"/>
      <c r="X743" s="218"/>
      <c r="Y743" s="218"/>
      <c r="Z743" s="218"/>
      <c r="AA743" s="218"/>
      <c r="AB743" s="218"/>
    </row>
    <row r="744" spans="1:28" ht="14.25" customHeight="1" x14ac:dyDescent="0.2">
      <c r="A744" s="218"/>
      <c r="B744" s="218"/>
      <c r="C744" s="218"/>
      <c r="D744" s="218"/>
      <c r="E744" s="218"/>
      <c r="F744" s="218"/>
      <c r="G744" s="218"/>
      <c r="H744" s="218"/>
      <c r="I744" s="218"/>
      <c r="J744" s="218"/>
      <c r="K744" s="218"/>
      <c r="L744" s="218"/>
      <c r="M744" s="218"/>
      <c r="N744" s="218"/>
      <c r="O744" s="218"/>
      <c r="P744" s="218"/>
      <c r="Q744" s="218"/>
      <c r="R744" s="218"/>
      <c r="S744" s="218"/>
      <c r="T744" s="218"/>
      <c r="U744" s="218"/>
      <c r="V744" s="218"/>
      <c r="W744" s="218"/>
      <c r="X744" s="218"/>
      <c r="Y744" s="218"/>
      <c r="Z744" s="218"/>
      <c r="AA744" s="218"/>
      <c r="AB744" s="218"/>
    </row>
    <row r="745" spans="1:28" ht="14.25" customHeight="1" x14ac:dyDescent="0.2">
      <c r="A745" s="218"/>
      <c r="B745" s="218"/>
      <c r="C745" s="218"/>
      <c r="D745" s="218"/>
      <c r="E745" s="218"/>
      <c r="F745" s="218"/>
      <c r="G745" s="218"/>
      <c r="H745" s="218"/>
      <c r="I745" s="218"/>
      <c r="J745" s="218"/>
      <c r="K745" s="218"/>
      <c r="L745" s="218"/>
      <c r="M745" s="218"/>
      <c r="N745" s="218"/>
      <c r="O745" s="218"/>
      <c r="P745" s="218"/>
      <c r="Q745" s="218"/>
      <c r="R745" s="218"/>
      <c r="S745" s="218"/>
      <c r="T745" s="218"/>
      <c r="U745" s="218"/>
      <c r="V745" s="218"/>
      <c r="W745" s="218"/>
      <c r="X745" s="218"/>
      <c r="Y745" s="218"/>
      <c r="Z745" s="218"/>
      <c r="AA745" s="218"/>
      <c r="AB745" s="218"/>
    </row>
    <row r="746" spans="1:28" ht="14.25" customHeight="1" x14ac:dyDescent="0.2">
      <c r="A746" s="218"/>
      <c r="B746" s="218"/>
      <c r="C746" s="218"/>
      <c r="D746" s="218"/>
      <c r="E746" s="218"/>
      <c r="F746" s="218"/>
      <c r="G746" s="218"/>
      <c r="H746" s="218"/>
      <c r="I746" s="218"/>
      <c r="J746" s="218"/>
      <c r="K746" s="218"/>
      <c r="L746" s="218"/>
      <c r="M746" s="218"/>
      <c r="N746" s="218"/>
      <c r="O746" s="218"/>
      <c r="P746" s="218"/>
      <c r="Q746" s="218"/>
      <c r="R746" s="218"/>
      <c r="S746" s="218"/>
      <c r="T746" s="218"/>
      <c r="U746" s="218"/>
      <c r="V746" s="218"/>
      <c r="W746" s="218"/>
      <c r="X746" s="218"/>
      <c r="Y746" s="218"/>
      <c r="Z746" s="218"/>
      <c r="AA746" s="218"/>
      <c r="AB746" s="218"/>
    </row>
    <row r="747" spans="1:28" ht="14.25" customHeight="1" x14ac:dyDescent="0.2">
      <c r="A747" s="218"/>
      <c r="B747" s="218"/>
      <c r="C747" s="218"/>
      <c r="D747" s="218"/>
      <c r="E747" s="218"/>
      <c r="F747" s="218"/>
      <c r="G747" s="218"/>
      <c r="H747" s="218"/>
      <c r="I747" s="218"/>
      <c r="J747" s="218"/>
      <c r="K747" s="218"/>
      <c r="L747" s="218"/>
      <c r="M747" s="218"/>
      <c r="N747" s="218"/>
      <c r="O747" s="218"/>
      <c r="P747" s="218"/>
      <c r="Q747" s="218"/>
      <c r="R747" s="218"/>
      <c r="S747" s="218"/>
      <c r="T747" s="218"/>
      <c r="U747" s="218"/>
      <c r="V747" s="218"/>
      <c r="W747" s="218"/>
      <c r="X747" s="218"/>
      <c r="Y747" s="218"/>
      <c r="Z747" s="218"/>
      <c r="AA747" s="218"/>
      <c r="AB747" s="218"/>
    </row>
    <row r="748" spans="1:28" ht="14.25" customHeight="1" x14ac:dyDescent="0.2">
      <c r="A748" s="218"/>
      <c r="B748" s="218"/>
      <c r="C748" s="218"/>
      <c r="D748" s="218"/>
      <c r="E748" s="218"/>
      <c r="F748" s="218"/>
      <c r="G748" s="218"/>
      <c r="H748" s="218"/>
      <c r="I748" s="218"/>
      <c r="J748" s="218"/>
      <c r="K748" s="218"/>
      <c r="L748" s="218"/>
      <c r="M748" s="218"/>
      <c r="N748" s="218"/>
      <c r="O748" s="218"/>
      <c r="P748" s="218"/>
      <c r="Q748" s="218"/>
      <c r="R748" s="218"/>
      <c r="S748" s="218"/>
      <c r="T748" s="218"/>
      <c r="U748" s="218"/>
      <c r="V748" s="218"/>
      <c r="W748" s="218"/>
      <c r="X748" s="218"/>
      <c r="Y748" s="218"/>
      <c r="Z748" s="218"/>
      <c r="AA748" s="218"/>
      <c r="AB748" s="218"/>
    </row>
    <row r="749" spans="1:28" ht="14.25" customHeight="1" x14ac:dyDescent="0.2">
      <c r="A749" s="218"/>
      <c r="B749" s="218"/>
      <c r="C749" s="218"/>
      <c r="D749" s="218"/>
      <c r="E749" s="218"/>
      <c r="F749" s="218"/>
      <c r="G749" s="218"/>
      <c r="H749" s="218"/>
      <c r="I749" s="218"/>
      <c r="J749" s="218"/>
      <c r="K749" s="218"/>
      <c r="L749" s="218"/>
      <c r="M749" s="218"/>
      <c r="N749" s="218"/>
      <c r="O749" s="218"/>
      <c r="P749" s="218"/>
      <c r="Q749" s="218"/>
      <c r="R749" s="218"/>
      <c r="S749" s="218"/>
      <c r="T749" s="218"/>
      <c r="U749" s="218"/>
      <c r="V749" s="218"/>
      <c r="W749" s="218"/>
      <c r="X749" s="218"/>
      <c r="Y749" s="218"/>
      <c r="Z749" s="218"/>
      <c r="AA749" s="218"/>
      <c r="AB749" s="218"/>
    </row>
    <row r="750" spans="1:28" ht="14.25" customHeight="1" x14ac:dyDescent="0.2">
      <c r="A750" s="218"/>
      <c r="B750" s="218"/>
      <c r="C750" s="218"/>
      <c r="D750" s="218"/>
      <c r="E750" s="218"/>
      <c r="F750" s="218"/>
      <c r="G750" s="218"/>
      <c r="H750" s="218"/>
      <c r="I750" s="218"/>
      <c r="J750" s="218"/>
      <c r="K750" s="218"/>
      <c r="L750" s="218"/>
      <c r="M750" s="218"/>
      <c r="N750" s="218"/>
      <c r="O750" s="218"/>
      <c r="P750" s="218"/>
      <c r="Q750" s="218"/>
      <c r="R750" s="218"/>
      <c r="S750" s="218"/>
      <c r="T750" s="218"/>
      <c r="U750" s="218"/>
      <c r="V750" s="218"/>
      <c r="W750" s="218"/>
      <c r="X750" s="218"/>
      <c r="Y750" s="218"/>
      <c r="Z750" s="218"/>
      <c r="AA750" s="218"/>
      <c r="AB750" s="218"/>
    </row>
    <row r="751" spans="1:28" ht="14.25" customHeight="1" x14ac:dyDescent="0.2">
      <c r="A751" s="218"/>
      <c r="B751" s="218"/>
      <c r="C751" s="218"/>
      <c r="D751" s="218"/>
      <c r="E751" s="218"/>
      <c r="F751" s="218"/>
      <c r="G751" s="218"/>
      <c r="H751" s="218"/>
      <c r="I751" s="218"/>
      <c r="J751" s="218"/>
      <c r="K751" s="218"/>
      <c r="L751" s="218"/>
      <c r="M751" s="218"/>
      <c r="N751" s="218"/>
      <c r="O751" s="218"/>
      <c r="P751" s="218"/>
      <c r="Q751" s="218"/>
      <c r="R751" s="218"/>
      <c r="S751" s="218"/>
      <c r="T751" s="218"/>
      <c r="U751" s="218"/>
      <c r="V751" s="218"/>
      <c r="W751" s="218"/>
      <c r="X751" s="218"/>
      <c r="Y751" s="218"/>
      <c r="Z751" s="218"/>
      <c r="AA751" s="218"/>
      <c r="AB751" s="218"/>
    </row>
    <row r="752" spans="1:28" ht="14.25" customHeight="1" x14ac:dyDescent="0.2">
      <c r="A752" s="218"/>
      <c r="B752" s="218"/>
      <c r="C752" s="218"/>
      <c r="D752" s="218"/>
      <c r="E752" s="218"/>
      <c r="F752" s="218"/>
      <c r="G752" s="218"/>
      <c r="H752" s="218"/>
      <c r="I752" s="218"/>
      <c r="J752" s="218"/>
      <c r="K752" s="218"/>
      <c r="L752" s="218"/>
      <c r="M752" s="218"/>
      <c r="N752" s="218"/>
      <c r="O752" s="218"/>
      <c r="P752" s="218"/>
      <c r="Q752" s="218"/>
      <c r="R752" s="218"/>
      <c r="S752" s="218"/>
      <c r="T752" s="218"/>
      <c r="U752" s="218"/>
      <c r="V752" s="218"/>
      <c r="W752" s="218"/>
      <c r="X752" s="218"/>
      <c r="Y752" s="218"/>
      <c r="Z752" s="218"/>
      <c r="AA752" s="218"/>
      <c r="AB752" s="218"/>
    </row>
    <row r="753" spans="1:28" ht="14.25" customHeight="1" x14ac:dyDescent="0.2">
      <c r="A753" s="218"/>
      <c r="B753" s="218"/>
      <c r="C753" s="218"/>
      <c r="D753" s="218"/>
      <c r="E753" s="218"/>
      <c r="F753" s="218"/>
      <c r="G753" s="218"/>
      <c r="H753" s="218"/>
      <c r="I753" s="218"/>
      <c r="J753" s="218"/>
      <c r="K753" s="218"/>
      <c r="L753" s="218"/>
      <c r="M753" s="218"/>
      <c r="N753" s="218"/>
      <c r="O753" s="218"/>
      <c r="P753" s="218"/>
      <c r="Q753" s="218"/>
      <c r="R753" s="218"/>
      <c r="S753" s="218"/>
      <c r="T753" s="218"/>
      <c r="U753" s="218"/>
      <c r="V753" s="218"/>
      <c r="W753" s="218"/>
      <c r="X753" s="218"/>
      <c r="Y753" s="218"/>
      <c r="Z753" s="218"/>
      <c r="AA753" s="218"/>
      <c r="AB753" s="218"/>
    </row>
    <row r="754" spans="1:28" ht="14.25" customHeight="1" x14ac:dyDescent="0.2">
      <c r="A754" s="218"/>
      <c r="B754" s="218"/>
      <c r="C754" s="218"/>
      <c r="D754" s="218"/>
      <c r="E754" s="218"/>
      <c r="F754" s="218"/>
      <c r="G754" s="218"/>
      <c r="H754" s="218"/>
      <c r="I754" s="218"/>
      <c r="J754" s="218"/>
      <c r="K754" s="218"/>
      <c r="L754" s="218"/>
      <c r="M754" s="218"/>
      <c r="N754" s="218"/>
      <c r="O754" s="218"/>
      <c r="P754" s="218"/>
      <c r="Q754" s="218"/>
      <c r="R754" s="218"/>
      <c r="S754" s="218"/>
      <c r="T754" s="218"/>
      <c r="U754" s="218"/>
      <c r="V754" s="218"/>
      <c r="W754" s="218"/>
      <c r="X754" s="218"/>
      <c r="Y754" s="218"/>
      <c r="Z754" s="218"/>
      <c r="AA754" s="218"/>
      <c r="AB754" s="218"/>
    </row>
    <row r="755" spans="1:28" ht="14.25" customHeight="1" x14ac:dyDescent="0.2">
      <c r="A755" s="218"/>
      <c r="B755" s="218"/>
      <c r="C755" s="218"/>
      <c r="D755" s="218"/>
      <c r="E755" s="218"/>
      <c r="F755" s="218"/>
      <c r="G755" s="218"/>
      <c r="H755" s="218"/>
      <c r="I755" s="218"/>
      <c r="J755" s="218"/>
      <c r="K755" s="218"/>
      <c r="L755" s="218"/>
      <c r="M755" s="218"/>
      <c r="N755" s="218"/>
      <c r="O755" s="218"/>
      <c r="P755" s="218"/>
      <c r="Q755" s="218"/>
      <c r="R755" s="218"/>
      <c r="S755" s="218"/>
      <c r="T755" s="218"/>
      <c r="U755" s="218"/>
      <c r="V755" s="218"/>
      <c r="W755" s="218"/>
      <c r="X755" s="218"/>
      <c r="Y755" s="218"/>
      <c r="Z755" s="218"/>
      <c r="AA755" s="218"/>
      <c r="AB755" s="218"/>
    </row>
    <row r="756" spans="1:28" ht="14.25" customHeight="1" x14ac:dyDescent="0.2">
      <c r="A756" s="218"/>
      <c r="B756" s="218"/>
      <c r="C756" s="218"/>
      <c r="D756" s="218"/>
      <c r="E756" s="218"/>
      <c r="F756" s="218"/>
      <c r="G756" s="218"/>
      <c r="H756" s="218"/>
      <c r="I756" s="218"/>
      <c r="J756" s="218"/>
      <c r="K756" s="218"/>
      <c r="L756" s="218"/>
      <c r="M756" s="218"/>
      <c r="N756" s="218"/>
      <c r="O756" s="218"/>
      <c r="P756" s="218"/>
      <c r="Q756" s="218"/>
      <c r="R756" s="218"/>
      <c r="S756" s="218"/>
      <c r="T756" s="218"/>
      <c r="U756" s="218"/>
      <c r="V756" s="218"/>
      <c r="W756" s="218"/>
      <c r="X756" s="218"/>
      <c r="Y756" s="218"/>
      <c r="Z756" s="218"/>
      <c r="AA756" s="218"/>
      <c r="AB756" s="218"/>
    </row>
    <row r="757" spans="1:28" ht="14.25" customHeight="1" x14ac:dyDescent="0.2">
      <c r="A757" s="218"/>
      <c r="B757" s="218"/>
      <c r="C757" s="218"/>
      <c r="D757" s="218"/>
      <c r="E757" s="218"/>
      <c r="F757" s="218"/>
      <c r="G757" s="218"/>
      <c r="H757" s="218"/>
      <c r="I757" s="218"/>
      <c r="J757" s="218"/>
      <c r="K757" s="218"/>
      <c r="L757" s="218"/>
      <c r="M757" s="218"/>
      <c r="N757" s="218"/>
      <c r="O757" s="218"/>
      <c r="P757" s="218"/>
      <c r="Q757" s="218"/>
      <c r="R757" s="218"/>
      <c r="S757" s="218"/>
      <c r="T757" s="218"/>
      <c r="U757" s="218"/>
      <c r="V757" s="218"/>
      <c r="W757" s="218"/>
      <c r="X757" s="218"/>
      <c r="Y757" s="218"/>
      <c r="Z757" s="218"/>
      <c r="AA757" s="218"/>
      <c r="AB757" s="218"/>
    </row>
    <row r="758" spans="1:28" ht="14.25" customHeight="1" x14ac:dyDescent="0.2">
      <c r="A758" s="218"/>
      <c r="B758" s="218"/>
      <c r="C758" s="218"/>
      <c r="D758" s="218"/>
      <c r="E758" s="218"/>
      <c r="F758" s="218"/>
      <c r="G758" s="218"/>
      <c r="H758" s="218"/>
      <c r="I758" s="218"/>
      <c r="J758" s="218"/>
      <c r="K758" s="218"/>
      <c r="L758" s="218"/>
      <c r="M758" s="218"/>
      <c r="N758" s="218"/>
      <c r="O758" s="218"/>
      <c r="P758" s="218"/>
      <c r="Q758" s="218"/>
      <c r="R758" s="218"/>
      <c r="S758" s="218"/>
      <c r="T758" s="218"/>
      <c r="U758" s="218"/>
      <c r="V758" s="218"/>
      <c r="W758" s="218"/>
      <c r="X758" s="218"/>
      <c r="Y758" s="218"/>
      <c r="Z758" s="218"/>
      <c r="AA758" s="218"/>
      <c r="AB758" s="218"/>
    </row>
    <row r="759" spans="1:28" ht="14.25" customHeight="1" x14ac:dyDescent="0.2">
      <c r="A759" s="218"/>
      <c r="B759" s="218"/>
      <c r="C759" s="218"/>
      <c r="D759" s="218"/>
      <c r="E759" s="218"/>
      <c r="F759" s="218"/>
      <c r="G759" s="218"/>
      <c r="H759" s="218"/>
      <c r="I759" s="218"/>
      <c r="J759" s="218"/>
      <c r="K759" s="218"/>
      <c r="L759" s="218"/>
      <c r="M759" s="218"/>
      <c r="N759" s="218"/>
      <c r="O759" s="218"/>
      <c r="P759" s="218"/>
      <c r="Q759" s="218"/>
      <c r="R759" s="218"/>
      <c r="S759" s="218"/>
      <c r="T759" s="218"/>
      <c r="U759" s="218"/>
      <c r="V759" s="218"/>
      <c r="W759" s="218"/>
      <c r="X759" s="218"/>
      <c r="Y759" s="218"/>
      <c r="Z759" s="218"/>
      <c r="AA759" s="218"/>
      <c r="AB759" s="218"/>
    </row>
    <row r="760" spans="1:28" ht="14.25" customHeight="1" x14ac:dyDescent="0.2">
      <c r="A760" s="218"/>
      <c r="B760" s="218"/>
      <c r="C760" s="218"/>
      <c r="D760" s="218"/>
      <c r="E760" s="218"/>
      <c r="F760" s="218"/>
      <c r="G760" s="218"/>
      <c r="H760" s="218"/>
      <c r="I760" s="218"/>
      <c r="J760" s="218"/>
      <c r="K760" s="218"/>
      <c r="L760" s="218"/>
      <c r="M760" s="218"/>
      <c r="N760" s="218"/>
      <c r="O760" s="218"/>
      <c r="P760" s="218"/>
      <c r="Q760" s="218"/>
      <c r="R760" s="218"/>
      <c r="S760" s="218"/>
      <c r="T760" s="218"/>
      <c r="U760" s="218"/>
      <c r="V760" s="218"/>
      <c r="W760" s="218"/>
      <c r="X760" s="218"/>
      <c r="Y760" s="218"/>
      <c r="Z760" s="218"/>
      <c r="AA760" s="218"/>
      <c r="AB760" s="218"/>
    </row>
    <row r="761" spans="1:28" ht="14.25" customHeight="1" x14ac:dyDescent="0.2">
      <c r="A761" s="218"/>
      <c r="B761" s="218"/>
      <c r="C761" s="218"/>
      <c r="D761" s="218"/>
      <c r="E761" s="218"/>
      <c r="F761" s="218"/>
      <c r="G761" s="218"/>
      <c r="H761" s="218"/>
      <c r="I761" s="218"/>
      <c r="J761" s="218"/>
      <c r="K761" s="218"/>
      <c r="L761" s="218"/>
      <c r="M761" s="218"/>
      <c r="N761" s="218"/>
      <c r="O761" s="218"/>
      <c r="P761" s="218"/>
      <c r="Q761" s="218"/>
      <c r="R761" s="218"/>
      <c r="S761" s="218"/>
      <c r="T761" s="218"/>
      <c r="U761" s="218"/>
      <c r="V761" s="218"/>
      <c r="W761" s="218"/>
      <c r="X761" s="218"/>
      <c r="Y761" s="218"/>
      <c r="Z761" s="218"/>
      <c r="AA761" s="218"/>
      <c r="AB761" s="218"/>
    </row>
    <row r="762" spans="1:28" ht="14.25" customHeight="1" x14ac:dyDescent="0.2">
      <c r="A762" s="218"/>
      <c r="B762" s="218"/>
      <c r="C762" s="218"/>
      <c r="D762" s="218"/>
      <c r="E762" s="218"/>
      <c r="F762" s="218"/>
      <c r="G762" s="218"/>
      <c r="H762" s="218"/>
      <c r="I762" s="218"/>
      <c r="J762" s="218"/>
      <c r="K762" s="218"/>
      <c r="L762" s="218"/>
      <c r="M762" s="218"/>
      <c r="N762" s="218"/>
      <c r="O762" s="218"/>
      <c r="P762" s="218"/>
      <c r="Q762" s="218"/>
      <c r="R762" s="218"/>
      <c r="S762" s="218"/>
      <c r="T762" s="218"/>
      <c r="U762" s="218"/>
      <c r="V762" s="218"/>
      <c r="W762" s="218"/>
      <c r="X762" s="218"/>
      <c r="Y762" s="218"/>
      <c r="Z762" s="218"/>
      <c r="AA762" s="218"/>
      <c r="AB762" s="218"/>
    </row>
    <row r="763" spans="1:28" ht="14.25" customHeight="1" x14ac:dyDescent="0.2">
      <c r="A763" s="218"/>
      <c r="B763" s="218"/>
      <c r="C763" s="218"/>
      <c r="D763" s="218"/>
      <c r="E763" s="218"/>
      <c r="F763" s="218"/>
      <c r="G763" s="218"/>
      <c r="H763" s="218"/>
      <c r="I763" s="218"/>
      <c r="J763" s="218"/>
      <c r="K763" s="218"/>
      <c r="L763" s="218"/>
      <c r="M763" s="218"/>
      <c r="N763" s="218"/>
      <c r="O763" s="218"/>
      <c r="P763" s="218"/>
      <c r="Q763" s="218"/>
      <c r="R763" s="218"/>
      <c r="S763" s="218"/>
      <c r="T763" s="218"/>
      <c r="U763" s="218"/>
      <c r="V763" s="218"/>
      <c r="W763" s="218"/>
      <c r="X763" s="218"/>
      <c r="Y763" s="218"/>
      <c r="Z763" s="218"/>
      <c r="AA763" s="218"/>
      <c r="AB763" s="218"/>
    </row>
    <row r="764" spans="1:28" ht="14.25" customHeight="1" x14ac:dyDescent="0.2">
      <c r="A764" s="218"/>
      <c r="B764" s="218"/>
      <c r="C764" s="218"/>
      <c r="D764" s="218"/>
      <c r="E764" s="218"/>
      <c r="F764" s="218"/>
      <c r="G764" s="218"/>
      <c r="H764" s="218"/>
      <c r="I764" s="218"/>
      <c r="J764" s="218"/>
      <c r="K764" s="218"/>
      <c r="L764" s="218"/>
      <c r="M764" s="218"/>
      <c r="N764" s="218"/>
      <c r="O764" s="218"/>
      <c r="P764" s="218"/>
      <c r="Q764" s="218"/>
      <c r="R764" s="218"/>
      <c r="S764" s="218"/>
      <c r="T764" s="218"/>
      <c r="U764" s="218"/>
      <c r="V764" s="218"/>
      <c r="W764" s="218"/>
      <c r="X764" s="218"/>
      <c r="Y764" s="218"/>
      <c r="Z764" s="218"/>
      <c r="AA764" s="218"/>
      <c r="AB764" s="218"/>
    </row>
    <row r="765" spans="1:28" ht="14.25" customHeight="1" x14ac:dyDescent="0.2">
      <c r="A765" s="218"/>
      <c r="B765" s="218"/>
      <c r="C765" s="218"/>
      <c r="D765" s="218"/>
      <c r="E765" s="218"/>
      <c r="F765" s="218"/>
      <c r="G765" s="218"/>
      <c r="H765" s="218"/>
      <c r="I765" s="218"/>
      <c r="J765" s="218"/>
      <c r="K765" s="218"/>
      <c r="L765" s="218"/>
      <c r="M765" s="218"/>
      <c r="N765" s="218"/>
      <c r="O765" s="218"/>
      <c r="P765" s="218"/>
      <c r="Q765" s="218"/>
      <c r="R765" s="218"/>
      <c r="S765" s="218"/>
      <c r="T765" s="218"/>
      <c r="U765" s="218"/>
      <c r="V765" s="218"/>
      <c r="W765" s="218"/>
      <c r="X765" s="218"/>
      <c r="Y765" s="218"/>
      <c r="Z765" s="218"/>
      <c r="AA765" s="218"/>
      <c r="AB765" s="218"/>
    </row>
    <row r="766" spans="1:28" ht="14.25" customHeight="1" x14ac:dyDescent="0.2">
      <c r="A766" s="218"/>
      <c r="B766" s="218"/>
      <c r="C766" s="218"/>
      <c r="D766" s="218"/>
      <c r="E766" s="218"/>
      <c r="F766" s="218"/>
      <c r="G766" s="218"/>
      <c r="H766" s="218"/>
      <c r="I766" s="218"/>
      <c r="J766" s="218"/>
      <c r="K766" s="218"/>
      <c r="L766" s="218"/>
      <c r="M766" s="218"/>
      <c r="N766" s="218"/>
      <c r="O766" s="218"/>
      <c r="P766" s="218"/>
      <c r="Q766" s="218"/>
      <c r="R766" s="218"/>
      <c r="S766" s="218"/>
      <c r="T766" s="218"/>
      <c r="U766" s="218"/>
      <c r="V766" s="218"/>
      <c r="W766" s="218"/>
      <c r="X766" s="218"/>
      <c r="Y766" s="218"/>
      <c r="Z766" s="218"/>
      <c r="AA766" s="218"/>
      <c r="AB766" s="218"/>
    </row>
    <row r="767" spans="1:28" ht="14.25" customHeight="1" x14ac:dyDescent="0.2">
      <c r="A767" s="218"/>
      <c r="B767" s="218"/>
      <c r="C767" s="218"/>
      <c r="D767" s="218"/>
      <c r="E767" s="218"/>
      <c r="F767" s="218"/>
      <c r="G767" s="218"/>
      <c r="H767" s="218"/>
      <c r="I767" s="218"/>
      <c r="J767" s="218"/>
      <c r="K767" s="218"/>
      <c r="L767" s="218"/>
      <c r="M767" s="218"/>
      <c r="N767" s="218"/>
      <c r="O767" s="218"/>
      <c r="P767" s="218"/>
      <c r="Q767" s="218"/>
      <c r="R767" s="218"/>
      <c r="S767" s="218"/>
      <c r="T767" s="218"/>
      <c r="U767" s="218"/>
      <c r="V767" s="218"/>
      <c r="W767" s="218"/>
      <c r="X767" s="218"/>
      <c r="Y767" s="218"/>
      <c r="Z767" s="218"/>
      <c r="AA767" s="218"/>
      <c r="AB767" s="218"/>
    </row>
    <row r="768" spans="1:28" ht="14.25" customHeight="1" x14ac:dyDescent="0.2">
      <c r="A768" s="218"/>
      <c r="B768" s="218"/>
      <c r="C768" s="218"/>
      <c r="D768" s="218"/>
      <c r="E768" s="218"/>
      <c r="F768" s="218"/>
      <c r="G768" s="218"/>
      <c r="H768" s="218"/>
      <c r="I768" s="218"/>
      <c r="J768" s="218"/>
      <c r="K768" s="218"/>
      <c r="L768" s="218"/>
      <c r="M768" s="218"/>
      <c r="N768" s="218"/>
      <c r="O768" s="218"/>
      <c r="P768" s="218"/>
      <c r="Q768" s="218"/>
      <c r="R768" s="218"/>
      <c r="S768" s="218"/>
      <c r="T768" s="218"/>
      <c r="U768" s="218"/>
      <c r="V768" s="218"/>
      <c r="W768" s="218"/>
      <c r="X768" s="218"/>
      <c r="Y768" s="218"/>
      <c r="Z768" s="218"/>
      <c r="AA768" s="218"/>
      <c r="AB768" s="218"/>
    </row>
    <row r="769" spans="1:28" ht="14.25" customHeight="1" x14ac:dyDescent="0.2">
      <c r="A769" s="218"/>
      <c r="B769" s="218"/>
      <c r="C769" s="218"/>
      <c r="D769" s="218"/>
      <c r="E769" s="218"/>
      <c r="F769" s="218"/>
      <c r="G769" s="218"/>
      <c r="H769" s="218"/>
      <c r="I769" s="218"/>
      <c r="J769" s="218"/>
      <c r="K769" s="218"/>
      <c r="L769" s="218"/>
      <c r="M769" s="218"/>
      <c r="N769" s="218"/>
      <c r="O769" s="218"/>
      <c r="P769" s="218"/>
      <c r="Q769" s="218"/>
      <c r="R769" s="218"/>
      <c r="S769" s="218"/>
      <c r="T769" s="218"/>
      <c r="U769" s="218"/>
      <c r="V769" s="218"/>
      <c r="W769" s="218"/>
      <c r="X769" s="218"/>
      <c r="Y769" s="218"/>
      <c r="Z769" s="218"/>
      <c r="AA769" s="218"/>
      <c r="AB769" s="218"/>
    </row>
    <row r="770" spans="1:28" ht="14.25" customHeight="1" x14ac:dyDescent="0.2">
      <c r="A770" s="218"/>
      <c r="B770" s="218"/>
      <c r="C770" s="218"/>
      <c r="D770" s="218"/>
      <c r="E770" s="218"/>
      <c r="F770" s="218"/>
      <c r="G770" s="218"/>
      <c r="H770" s="218"/>
      <c r="I770" s="218"/>
      <c r="J770" s="218"/>
      <c r="K770" s="218"/>
      <c r="L770" s="218"/>
      <c r="M770" s="218"/>
      <c r="N770" s="218"/>
      <c r="O770" s="218"/>
      <c r="P770" s="218"/>
      <c r="Q770" s="218"/>
      <c r="R770" s="218"/>
      <c r="S770" s="218"/>
      <c r="T770" s="218"/>
      <c r="U770" s="218"/>
      <c r="V770" s="218"/>
      <c r="W770" s="218"/>
      <c r="X770" s="218"/>
      <c r="Y770" s="218"/>
      <c r="Z770" s="218"/>
      <c r="AA770" s="218"/>
      <c r="AB770" s="218"/>
    </row>
    <row r="771" spans="1:28" ht="14.25" customHeight="1" x14ac:dyDescent="0.2">
      <c r="A771" s="218"/>
      <c r="B771" s="218"/>
      <c r="C771" s="218"/>
      <c r="D771" s="218"/>
      <c r="E771" s="218"/>
      <c r="F771" s="218"/>
      <c r="G771" s="218"/>
      <c r="H771" s="218"/>
      <c r="I771" s="218"/>
      <c r="J771" s="218"/>
      <c r="K771" s="218"/>
      <c r="L771" s="218"/>
      <c r="M771" s="218"/>
      <c r="N771" s="218"/>
      <c r="O771" s="218"/>
      <c r="P771" s="218"/>
      <c r="Q771" s="218"/>
      <c r="R771" s="218"/>
      <c r="S771" s="218"/>
      <c r="T771" s="218"/>
      <c r="U771" s="218"/>
      <c r="V771" s="218"/>
      <c r="W771" s="218"/>
      <c r="X771" s="218"/>
      <c r="Y771" s="218"/>
      <c r="Z771" s="218"/>
      <c r="AA771" s="218"/>
      <c r="AB771" s="218"/>
    </row>
    <row r="772" spans="1:28" ht="14.25" customHeight="1" x14ac:dyDescent="0.2">
      <c r="A772" s="218"/>
      <c r="B772" s="218"/>
      <c r="C772" s="218"/>
      <c r="D772" s="218"/>
      <c r="E772" s="218"/>
      <c r="F772" s="218"/>
      <c r="G772" s="218"/>
      <c r="H772" s="218"/>
      <c r="I772" s="218"/>
      <c r="J772" s="218"/>
      <c r="K772" s="218"/>
      <c r="L772" s="218"/>
      <c r="M772" s="218"/>
      <c r="N772" s="218"/>
      <c r="O772" s="218"/>
      <c r="P772" s="218"/>
      <c r="Q772" s="218"/>
      <c r="R772" s="218"/>
      <c r="S772" s="218"/>
      <c r="T772" s="218"/>
      <c r="U772" s="218"/>
      <c r="V772" s="218"/>
      <c r="W772" s="218"/>
      <c r="X772" s="218"/>
      <c r="Y772" s="218"/>
      <c r="Z772" s="218"/>
      <c r="AA772" s="218"/>
      <c r="AB772" s="218"/>
    </row>
    <row r="773" spans="1:28" ht="14.25" customHeight="1" x14ac:dyDescent="0.2">
      <c r="A773" s="218"/>
      <c r="B773" s="218"/>
      <c r="C773" s="218"/>
      <c r="D773" s="218"/>
      <c r="E773" s="218"/>
      <c r="F773" s="218"/>
      <c r="G773" s="218"/>
      <c r="H773" s="218"/>
      <c r="I773" s="218"/>
      <c r="J773" s="218"/>
      <c r="K773" s="218"/>
      <c r="L773" s="218"/>
      <c r="M773" s="218"/>
      <c r="N773" s="218"/>
      <c r="O773" s="218"/>
      <c r="P773" s="218"/>
      <c r="Q773" s="218"/>
      <c r="R773" s="218"/>
      <c r="S773" s="218"/>
      <c r="T773" s="218"/>
      <c r="U773" s="218"/>
      <c r="V773" s="218"/>
      <c r="W773" s="218"/>
      <c r="X773" s="218"/>
      <c r="Y773" s="218"/>
      <c r="Z773" s="218"/>
      <c r="AA773" s="218"/>
      <c r="AB773" s="218"/>
    </row>
    <row r="774" spans="1:28" ht="14.25" customHeight="1" x14ac:dyDescent="0.2">
      <c r="A774" s="218"/>
      <c r="B774" s="218"/>
      <c r="C774" s="218"/>
      <c r="D774" s="218"/>
      <c r="E774" s="218"/>
      <c r="F774" s="218"/>
      <c r="G774" s="218"/>
      <c r="H774" s="218"/>
      <c r="I774" s="218"/>
      <c r="J774" s="218"/>
      <c r="K774" s="218"/>
      <c r="L774" s="218"/>
      <c r="M774" s="218"/>
      <c r="N774" s="218"/>
      <c r="O774" s="218"/>
      <c r="P774" s="218"/>
      <c r="Q774" s="218"/>
      <c r="R774" s="218"/>
      <c r="S774" s="218"/>
      <c r="T774" s="218"/>
      <c r="U774" s="218"/>
      <c r="V774" s="218"/>
      <c r="W774" s="218"/>
      <c r="X774" s="218"/>
      <c r="Y774" s="218"/>
      <c r="Z774" s="218"/>
      <c r="AA774" s="218"/>
      <c r="AB774" s="218"/>
    </row>
    <row r="775" spans="1:28" ht="14.25" customHeight="1" x14ac:dyDescent="0.2">
      <c r="A775" s="218"/>
      <c r="B775" s="218"/>
      <c r="C775" s="218"/>
      <c r="D775" s="218"/>
      <c r="E775" s="218"/>
      <c r="F775" s="218"/>
      <c r="G775" s="218"/>
      <c r="H775" s="218"/>
      <c r="I775" s="218"/>
      <c r="J775" s="218"/>
      <c r="K775" s="218"/>
      <c r="L775" s="218"/>
      <c r="M775" s="218"/>
      <c r="N775" s="218"/>
      <c r="O775" s="218"/>
      <c r="P775" s="218"/>
      <c r="Q775" s="218"/>
      <c r="R775" s="218"/>
      <c r="S775" s="218"/>
      <c r="T775" s="218"/>
      <c r="U775" s="218"/>
      <c r="V775" s="218"/>
      <c r="W775" s="218"/>
      <c r="X775" s="218"/>
      <c r="Y775" s="218"/>
      <c r="Z775" s="218"/>
      <c r="AA775" s="218"/>
      <c r="AB775" s="218"/>
    </row>
    <row r="776" spans="1:28" ht="14.25" customHeight="1" x14ac:dyDescent="0.2">
      <c r="A776" s="218"/>
      <c r="B776" s="218"/>
      <c r="C776" s="218"/>
      <c r="D776" s="218"/>
      <c r="E776" s="218"/>
      <c r="F776" s="218"/>
      <c r="G776" s="218"/>
      <c r="H776" s="218"/>
      <c r="I776" s="218"/>
      <c r="J776" s="218"/>
      <c r="K776" s="218"/>
      <c r="L776" s="218"/>
      <c r="M776" s="218"/>
      <c r="N776" s="218"/>
      <c r="O776" s="218"/>
      <c r="P776" s="218"/>
      <c r="Q776" s="218"/>
      <c r="R776" s="218"/>
      <c r="S776" s="218"/>
      <c r="T776" s="218"/>
      <c r="U776" s="218"/>
      <c r="V776" s="218"/>
      <c r="W776" s="218"/>
      <c r="X776" s="218"/>
      <c r="Y776" s="218"/>
      <c r="Z776" s="218"/>
      <c r="AA776" s="218"/>
      <c r="AB776" s="218"/>
    </row>
    <row r="777" spans="1:28" ht="14.25" customHeight="1" x14ac:dyDescent="0.2">
      <c r="A777" s="218"/>
      <c r="B777" s="218"/>
      <c r="C777" s="218"/>
      <c r="D777" s="218"/>
      <c r="E777" s="218"/>
      <c r="F777" s="218"/>
      <c r="G777" s="218"/>
      <c r="H777" s="218"/>
      <c r="I777" s="218"/>
      <c r="J777" s="218"/>
      <c r="K777" s="218"/>
      <c r="L777" s="218"/>
      <c r="M777" s="218"/>
      <c r="N777" s="218"/>
      <c r="O777" s="218"/>
      <c r="P777" s="218"/>
      <c r="Q777" s="218"/>
      <c r="R777" s="218"/>
      <c r="S777" s="218"/>
      <c r="T777" s="218"/>
      <c r="U777" s="218"/>
      <c r="V777" s="218"/>
      <c r="W777" s="218"/>
      <c r="X777" s="218"/>
      <c r="Y777" s="218"/>
      <c r="Z777" s="218"/>
      <c r="AA777" s="218"/>
      <c r="AB777" s="218"/>
    </row>
    <row r="778" spans="1:28" ht="14.25" customHeight="1" x14ac:dyDescent="0.2">
      <c r="A778" s="218"/>
      <c r="B778" s="218"/>
      <c r="C778" s="218"/>
      <c r="D778" s="218"/>
      <c r="E778" s="218"/>
      <c r="F778" s="218"/>
      <c r="G778" s="218"/>
      <c r="H778" s="218"/>
      <c r="I778" s="218"/>
      <c r="J778" s="218"/>
      <c r="K778" s="218"/>
      <c r="L778" s="218"/>
      <c r="M778" s="218"/>
      <c r="N778" s="218"/>
      <c r="O778" s="218"/>
      <c r="P778" s="218"/>
      <c r="Q778" s="218"/>
      <c r="R778" s="218"/>
      <c r="S778" s="218"/>
      <c r="T778" s="218"/>
      <c r="U778" s="218"/>
      <c r="V778" s="218"/>
      <c r="W778" s="218"/>
      <c r="X778" s="218"/>
      <c r="Y778" s="218"/>
      <c r="Z778" s="218"/>
      <c r="AA778" s="218"/>
      <c r="AB778" s="218"/>
    </row>
    <row r="779" spans="1:28" ht="14.25" customHeight="1" x14ac:dyDescent="0.2">
      <c r="A779" s="218"/>
      <c r="B779" s="218"/>
      <c r="C779" s="218"/>
      <c r="D779" s="218"/>
      <c r="E779" s="218"/>
      <c r="F779" s="218"/>
      <c r="G779" s="218"/>
      <c r="H779" s="218"/>
      <c r="I779" s="218"/>
      <c r="J779" s="218"/>
      <c r="K779" s="218"/>
      <c r="L779" s="218"/>
      <c r="M779" s="218"/>
      <c r="N779" s="218"/>
      <c r="O779" s="218"/>
      <c r="P779" s="218"/>
      <c r="Q779" s="218"/>
      <c r="R779" s="218"/>
      <c r="S779" s="218"/>
      <c r="T779" s="218"/>
      <c r="U779" s="218"/>
      <c r="V779" s="218"/>
      <c r="W779" s="218"/>
      <c r="X779" s="218"/>
      <c r="Y779" s="218"/>
      <c r="Z779" s="218"/>
      <c r="AA779" s="218"/>
      <c r="AB779" s="218"/>
    </row>
    <row r="780" spans="1:28" ht="14.25" customHeight="1" x14ac:dyDescent="0.2">
      <c r="A780" s="218"/>
      <c r="B780" s="218"/>
      <c r="C780" s="218"/>
      <c r="D780" s="218"/>
      <c r="E780" s="218"/>
      <c r="F780" s="218"/>
      <c r="G780" s="218"/>
      <c r="H780" s="218"/>
      <c r="I780" s="218"/>
      <c r="J780" s="218"/>
      <c r="K780" s="218"/>
      <c r="L780" s="218"/>
      <c r="M780" s="218"/>
      <c r="N780" s="218"/>
      <c r="O780" s="218"/>
      <c r="P780" s="218"/>
      <c r="Q780" s="218"/>
      <c r="R780" s="218"/>
      <c r="S780" s="218"/>
      <c r="T780" s="218"/>
      <c r="U780" s="218"/>
      <c r="V780" s="218"/>
      <c r="W780" s="218"/>
      <c r="X780" s="218"/>
      <c r="Y780" s="218"/>
      <c r="Z780" s="218"/>
      <c r="AA780" s="218"/>
      <c r="AB780" s="218"/>
    </row>
    <row r="781" spans="1:28" ht="14.25" customHeight="1" x14ac:dyDescent="0.2">
      <c r="A781" s="218"/>
      <c r="B781" s="218"/>
      <c r="C781" s="218"/>
      <c r="D781" s="218"/>
      <c r="E781" s="218"/>
      <c r="F781" s="218"/>
      <c r="G781" s="218"/>
      <c r="H781" s="218"/>
      <c r="I781" s="218"/>
      <c r="J781" s="218"/>
      <c r="K781" s="218"/>
      <c r="L781" s="218"/>
      <c r="M781" s="218"/>
      <c r="N781" s="218"/>
      <c r="O781" s="218"/>
      <c r="P781" s="218"/>
      <c r="Q781" s="218"/>
      <c r="R781" s="218"/>
      <c r="S781" s="218"/>
      <c r="T781" s="218"/>
      <c r="U781" s="218"/>
      <c r="V781" s="218"/>
      <c r="W781" s="218"/>
      <c r="X781" s="218"/>
      <c r="Y781" s="218"/>
      <c r="Z781" s="218"/>
      <c r="AA781" s="218"/>
      <c r="AB781" s="218"/>
    </row>
    <row r="782" spans="1:28" ht="14.25" customHeight="1" x14ac:dyDescent="0.2">
      <c r="A782" s="218"/>
      <c r="B782" s="218"/>
      <c r="C782" s="218"/>
      <c r="D782" s="218"/>
      <c r="E782" s="218"/>
      <c r="F782" s="218"/>
      <c r="G782" s="218"/>
      <c r="H782" s="218"/>
      <c r="I782" s="218"/>
      <c r="J782" s="218"/>
      <c r="K782" s="218"/>
      <c r="L782" s="218"/>
      <c r="M782" s="218"/>
      <c r="N782" s="218"/>
      <c r="O782" s="218"/>
      <c r="P782" s="218"/>
      <c r="Q782" s="218"/>
      <c r="R782" s="218"/>
      <c r="S782" s="218"/>
      <c r="T782" s="218"/>
      <c r="U782" s="218"/>
      <c r="V782" s="218"/>
      <c r="W782" s="218"/>
      <c r="X782" s="218"/>
      <c r="Y782" s="218"/>
      <c r="Z782" s="218"/>
      <c r="AA782" s="218"/>
      <c r="AB782" s="218"/>
    </row>
    <row r="783" spans="1:28" ht="14.25" customHeight="1" x14ac:dyDescent="0.2">
      <c r="A783" s="218"/>
      <c r="B783" s="218"/>
      <c r="C783" s="218"/>
      <c r="D783" s="218"/>
      <c r="E783" s="218"/>
      <c r="F783" s="218"/>
      <c r="G783" s="218"/>
      <c r="H783" s="218"/>
      <c r="I783" s="218"/>
      <c r="J783" s="218"/>
      <c r="K783" s="218"/>
      <c r="L783" s="218"/>
      <c r="M783" s="218"/>
      <c r="N783" s="218"/>
      <c r="O783" s="218"/>
      <c r="P783" s="218"/>
      <c r="Q783" s="218"/>
      <c r="R783" s="218"/>
      <c r="S783" s="218"/>
      <c r="T783" s="218"/>
      <c r="U783" s="218"/>
      <c r="V783" s="218"/>
      <c r="W783" s="218"/>
      <c r="X783" s="218"/>
      <c r="Y783" s="218"/>
      <c r="Z783" s="218"/>
      <c r="AA783" s="218"/>
      <c r="AB783" s="218"/>
    </row>
    <row r="784" spans="1:28" ht="14.25" customHeight="1" x14ac:dyDescent="0.2">
      <c r="A784" s="218"/>
      <c r="B784" s="218"/>
      <c r="C784" s="218"/>
      <c r="D784" s="218"/>
      <c r="E784" s="218"/>
      <c r="F784" s="218"/>
      <c r="G784" s="218"/>
      <c r="H784" s="218"/>
      <c r="I784" s="218"/>
      <c r="J784" s="218"/>
      <c r="K784" s="218"/>
      <c r="L784" s="218"/>
      <c r="M784" s="218"/>
      <c r="N784" s="218"/>
      <c r="O784" s="218"/>
      <c r="P784" s="218"/>
      <c r="Q784" s="218"/>
      <c r="R784" s="218"/>
      <c r="S784" s="218"/>
      <c r="T784" s="218"/>
      <c r="U784" s="218"/>
      <c r="V784" s="218"/>
      <c r="W784" s="218"/>
      <c r="X784" s="218"/>
      <c r="Y784" s="218"/>
      <c r="Z784" s="218"/>
      <c r="AA784" s="218"/>
      <c r="AB784" s="218"/>
    </row>
    <row r="785" spans="1:28" ht="14.25" customHeight="1" x14ac:dyDescent="0.2">
      <c r="A785" s="218"/>
      <c r="B785" s="218"/>
      <c r="C785" s="218"/>
      <c r="D785" s="218"/>
      <c r="E785" s="218"/>
      <c r="F785" s="218"/>
      <c r="G785" s="218"/>
      <c r="H785" s="218"/>
      <c r="I785" s="218"/>
      <c r="J785" s="218"/>
      <c r="K785" s="218"/>
      <c r="L785" s="218"/>
      <c r="M785" s="218"/>
      <c r="N785" s="218"/>
      <c r="O785" s="218"/>
      <c r="P785" s="218"/>
      <c r="Q785" s="218"/>
      <c r="R785" s="218"/>
      <c r="S785" s="218"/>
      <c r="T785" s="218"/>
      <c r="U785" s="218"/>
      <c r="V785" s="218"/>
      <c r="W785" s="218"/>
      <c r="X785" s="218"/>
      <c r="Y785" s="218"/>
      <c r="Z785" s="218"/>
      <c r="AA785" s="218"/>
      <c r="AB785" s="218"/>
    </row>
    <row r="786" spans="1:28" ht="14.25" customHeight="1" x14ac:dyDescent="0.2">
      <c r="A786" s="218"/>
      <c r="B786" s="218"/>
      <c r="C786" s="218"/>
      <c r="D786" s="218"/>
      <c r="E786" s="218"/>
      <c r="F786" s="218"/>
      <c r="G786" s="218"/>
      <c r="H786" s="218"/>
      <c r="I786" s="218"/>
      <c r="J786" s="218"/>
      <c r="K786" s="218"/>
      <c r="L786" s="218"/>
      <c r="M786" s="218"/>
      <c r="N786" s="218"/>
      <c r="O786" s="218"/>
      <c r="P786" s="218"/>
      <c r="Q786" s="218"/>
      <c r="R786" s="218"/>
      <c r="S786" s="218"/>
      <c r="T786" s="218"/>
      <c r="U786" s="218"/>
      <c r="V786" s="218"/>
      <c r="W786" s="218"/>
      <c r="X786" s="218"/>
      <c r="Y786" s="218"/>
      <c r="Z786" s="218"/>
      <c r="AA786" s="218"/>
      <c r="AB786" s="218"/>
    </row>
    <row r="787" spans="1:28" ht="14.25" customHeight="1" x14ac:dyDescent="0.2">
      <c r="A787" s="218"/>
      <c r="B787" s="218"/>
      <c r="C787" s="218"/>
      <c r="D787" s="218"/>
      <c r="E787" s="218"/>
      <c r="F787" s="218"/>
      <c r="G787" s="218"/>
      <c r="H787" s="218"/>
      <c r="I787" s="218"/>
      <c r="J787" s="218"/>
      <c r="K787" s="218"/>
      <c r="L787" s="218"/>
      <c r="M787" s="218"/>
      <c r="N787" s="218"/>
      <c r="O787" s="218"/>
      <c r="P787" s="218"/>
      <c r="Q787" s="218"/>
      <c r="R787" s="218"/>
      <c r="S787" s="218"/>
      <c r="T787" s="218"/>
      <c r="U787" s="218"/>
      <c r="V787" s="218"/>
      <c r="W787" s="218"/>
      <c r="X787" s="218"/>
      <c r="Y787" s="218"/>
      <c r="Z787" s="218"/>
      <c r="AA787" s="218"/>
      <c r="AB787" s="218"/>
    </row>
    <row r="788" spans="1:28" ht="14.25" customHeight="1" x14ac:dyDescent="0.2">
      <c r="A788" s="218"/>
      <c r="B788" s="218"/>
      <c r="C788" s="218"/>
      <c r="D788" s="218"/>
      <c r="E788" s="218"/>
      <c r="F788" s="218"/>
      <c r="G788" s="218"/>
      <c r="H788" s="218"/>
      <c r="I788" s="218"/>
      <c r="J788" s="218"/>
      <c r="K788" s="218"/>
      <c r="L788" s="218"/>
      <c r="M788" s="218"/>
      <c r="N788" s="218"/>
      <c r="O788" s="218"/>
      <c r="P788" s="218"/>
      <c r="Q788" s="218"/>
      <c r="R788" s="218"/>
      <c r="S788" s="218"/>
      <c r="T788" s="218"/>
      <c r="U788" s="218"/>
      <c r="V788" s="218"/>
      <c r="W788" s="218"/>
      <c r="X788" s="218"/>
      <c r="Y788" s="218"/>
      <c r="Z788" s="218"/>
      <c r="AA788" s="218"/>
      <c r="AB788" s="218"/>
    </row>
    <row r="789" spans="1:28" ht="14.25" customHeight="1" x14ac:dyDescent="0.2">
      <c r="A789" s="218"/>
      <c r="B789" s="218"/>
      <c r="C789" s="218"/>
      <c r="D789" s="218"/>
      <c r="E789" s="218"/>
      <c r="F789" s="218"/>
      <c r="G789" s="218"/>
      <c r="H789" s="218"/>
      <c r="I789" s="218"/>
      <c r="J789" s="218"/>
      <c r="K789" s="218"/>
      <c r="L789" s="218"/>
      <c r="M789" s="218"/>
      <c r="N789" s="218"/>
      <c r="O789" s="218"/>
      <c r="P789" s="218"/>
      <c r="Q789" s="218"/>
      <c r="R789" s="218"/>
      <c r="S789" s="218"/>
      <c r="T789" s="218"/>
      <c r="U789" s="218"/>
      <c r="V789" s="218"/>
      <c r="W789" s="218"/>
      <c r="X789" s="218"/>
      <c r="Y789" s="218"/>
      <c r="Z789" s="218"/>
      <c r="AA789" s="218"/>
      <c r="AB789" s="218"/>
    </row>
    <row r="790" spans="1:28" ht="14.25" customHeight="1" x14ac:dyDescent="0.2">
      <c r="A790" s="218"/>
      <c r="B790" s="218"/>
      <c r="C790" s="218"/>
      <c r="D790" s="218"/>
      <c r="E790" s="218"/>
      <c r="F790" s="218"/>
      <c r="G790" s="218"/>
      <c r="H790" s="218"/>
      <c r="I790" s="218"/>
      <c r="J790" s="218"/>
      <c r="K790" s="218"/>
      <c r="L790" s="218"/>
      <c r="M790" s="218"/>
      <c r="N790" s="218"/>
      <c r="O790" s="218"/>
      <c r="P790" s="218"/>
      <c r="Q790" s="218"/>
      <c r="R790" s="218"/>
      <c r="S790" s="218"/>
      <c r="T790" s="218"/>
      <c r="U790" s="218"/>
      <c r="V790" s="218"/>
      <c r="W790" s="218"/>
      <c r="X790" s="218"/>
      <c r="Y790" s="218"/>
      <c r="Z790" s="218"/>
      <c r="AA790" s="218"/>
      <c r="AB790" s="218"/>
    </row>
    <row r="791" spans="1:28" ht="14.25" customHeight="1" x14ac:dyDescent="0.2">
      <c r="A791" s="218"/>
      <c r="B791" s="218"/>
      <c r="C791" s="218"/>
      <c r="D791" s="218"/>
      <c r="E791" s="218"/>
      <c r="F791" s="218"/>
      <c r="G791" s="218"/>
      <c r="H791" s="218"/>
      <c r="I791" s="218"/>
      <c r="J791" s="218"/>
      <c r="K791" s="218"/>
      <c r="L791" s="218"/>
      <c r="M791" s="218"/>
      <c r="N791" s="218"/>
      <c r="O791" s="218"/>
      <c r="P791" s="218"/>
      <c r="Q791" s="218"/>
      <c r="R791" s="218"/>
      <c r="S791" s="218"/>
      <c r="T791" s="218"/>
      <c r="U791" s="218"/>
      <c r="V791" s="218"/>
      <c r="W791" s="218"/>
      <c r="X791" s="218"/>
      <c r="Y791" s="218"/>
      <c r="Z791" s="218"/>
      <c r="AA791" s="218"/>
      <c r="AB791" s="218"/>
    </row>
    <row r="792" spans="1:28" ht="14.25" customHeight="1" x14ac:dyDescent="0.2">
      <c r="A792" s="218"/>
      <c r="B792" s="218"/>
      <c r="C792" s="218"/>
      <c r="D792" s="218"/>
      <c r="E792" s="218"/>
      <c r="F792" s="218"/>
      <c r="G792" s="218"/>
      <c r="H792" s="218"/>
      <c r="I792" s="218"/>
      <c r="J792" s="218"/>
      <c r="K792" s="218"/>
      <c r="L792" s="218"/>
      <c r="M792" s="218"/>
      <c r="N792" s="218"/>
      <c r="O792" s="218"/>
      <c r="P792" s="218"/>
      <c r="Q792" s="218"/>
      <c r="R792" s="218"/>
      <c r="S792" s="218"/>
      <c r="T792" s="218"/>
      <c r="U792" s="218"/>
      <c r="V792" s="218"/>
      <c r="W792" s="218"/>
      <c r="X792" s="218"/>
      <c r="Y792" s="218"/>
      <c r="Z792" s="218"/>
      <c r="AA792" s="218"/>
      <c r="AB792" s="218"/>
    </row>
    <row r="793" spans="1:28" ht="14.25" customHeight="1" x14ac:dyDescent="0.2">
      <c r="A793" s="218"/>
      <c r="B793" s="218"/>
      <c r="C793" s="218"/>
      <c r="D793" s="218"/>
      <c r="E793" s="218"/>
      <c r="F793" s="218"/>
      <c r="G793" s="218"/>
      <c r="H793" s="218"/>
      <c r="I793" s="218"/>
      <c r="J793" s="218"/>
      <c r="K793" s="218"/>
      <c r="L793" s="218"/>
      <c r="M793" s="218"/>
      <c r="N793" s="218"/>
      <c r="O793" s="218"/>
      <c r="P793" s="218"/>
      <c r="Q793" s="218"/>
      <c r="R793" s="218"/>
      <c r="S793" s="218"/>
      <c r="T793" s="218"/>
      <c r="U793" s="218"/>
      <c r="V793" s="218"/>
      <c r="W793" s="218"/>
      <c r="X793" s="218"/>
      <c r="Y793" s="218"/>
      <c r="Z793" s="218"/>
      <c r="AA793" s="218"/>
      <c r="AB793" s="218"/>
    </row>
    <row r="794" spans="1:28" ht="14.25" customHeight="1" x14ac:dyDescent="0.2">
      <c r="A794" s="218"/>
      <c r="B794" s="218"/>
      <c r="C794" s="218"/>
      <c r="D794" s="218"/>
      <c r="E794" s="218"/>
      <c r="F794" s="218"/>
      <c r="G794" s="218"/>
      <c r="H794" s="218"/>
      <c r="I794" s="218"/>
      <c r="J794" s="218"/>
      <c r="K794" s="218"/>
      <c r="L794" s="218"/>
      <c r="M794" s="218"/>
      <c r="N794" s="218"/>
      <c r="O794" s="218"/>
      <c r="P794" s="218"/>
      <c r="Q794" s="218"/>
      <c r="R794" s="218"/>
      <c r="S794" s="218"/>
      <c r="T794" s="218"/>
      <c r="U794" s="218"/>
      <c r="V794" s="218"/>
      <c r="W794" s="218"/>
      <c r="X794" s="218"/>
      <c r="Y794" s="218"/>
      <c r="Z794" s="218"/>
      <c r="AA794" s="218"/>
      <c r="AB794" s="218"/>
    </row>
    <row r="795" spans="1:28" ht="14.25" customHeight="1" x14ac:dyDescent="0.2">
      <c r="A795" s="218"/>
      <c r="B795" s="218"/>
      <c r="C795" s="218"/>
      <c r="D795" s="218"/>
      <c r="E795" s="218"/>
      <c r="F795" s="218"/>
      <c r="G795" s="218"/>
      <c r="H795" s="218"/>
      <c r="I795" s="218"/>
      <c r="J795" s="218"/>
      <c r="K795" s="218"/>
      <c r="L795" s="218"/>
      <c r="M795" s="218"/>
      <c r="N795" s="218"/>
      <c r="O795" s="218"/>
      <c r="P795" s="218"/>
      <c r="Q795" s="218"/>
      <c r="R795" s="218"/>
      <c r="S795" s="218"/>
      <c r="T795" s="218"/>
      <c r="U795" s="218"/>
      <c r="V795" s="218"/>
      <c r="W795" s="218"/>
      <c r="X795" s="218"/>
      <c r="Y795" s="218"/>
      <c r="Z795" s="218"/>
      <c r="AA795" s="218"/>
      <c r="AB795" s="218"/>
    </row>
    <row r="796" spans="1:28" ht="14.25" customHeight="1" x14ac:dyDescent="0.2">
      <c r="A796" s="218"/>
      <c r="B796" s="218"/>
      <c r="C796" s="218"/>
      <c r="D796" s="218"/>
      <c r="E796" s="218"/>
      <c r="F796" s="218"/>
      <c r="G796" s="218"/>
      <c r="H796" s="218"/>
      <c r="I796" s="218"/>
      <c r="J796" s="218"/>
      <c r="K796" s="218"/>
      <c r="L796" s="218"/>
      <c r="M796" s="218"/>
      <c r="N796" s="218"/>
      <c r="O796" s="218"/>
      <c r="P796" s="218"/>
      <c r="Q796" s="218"/>
      <c r="R796" s="218"/>
      <c r="S796" s="218"/>
      <c r="T796" s="218"/>
      <c r="U796" s="218"/>
      <c r="V796" s="218"/>
      <c r="W796" s="218"/>
      <c r="X796" s="218"/>
      <c r="Y796" s="218"/>
      <c r="Z796" s="218"/>
      <c r="AA796" s="218"/>
      <c r="AB796" s="218"/>
    </row>
    <row r="797" spans="1:28" ht="14.25" customHeight="1" x14ac:dyDescent="0.2">
      <c r="A797" s="218"/>
      <c r="B797" s="218"/>
      <c r="C797" s="218"/>
      <c r="D797" s="218"/>
      <c r="E797" s="218"/>
      <c r="F797" s="218"/>
      <c r="G797" s="218"/>
      <c r="H797" s="218"/>
      <c r="I797" s="218"/>
      <c r="J797" s="218"/>
      <c r="K797" s="218"/>
      <c r="L797" s="218"/>
      <c r="M797" s="218"/>
      <c r="N797" s="218"/>
      <c r="O797" s="218"/>
      <c r="P797" s="218"/>
      <c r="Q797" s="218"/>
      <c r="R797" s="218"/>
      <c r="S797" s="218"/>
      <c r="T797" s="218"/>
      <c r="U797" s="218"/>
      <c r="V797" s="218"/>
      <c r="W797" s="218"/>
      <c r="X797" s="218"/>
      <c r="Y797" s="218"/>
      <c r="Z797" s="218"/>
      <c r="AA797" s="218"/>
      <c r="AB797" s="218"/>
    </row>
    <row r="798" spans="1:28" ht="14.25" customHeight="1" x14ac:dyDescent="0.2">
      <c r="A798" s="218"/>
      <c r="B798" s="218"/>
      <c r="C798" s="218"/>
      <c r="D798" s="218"/>
      <c r="E798" s="218"/>
      <c r="F798" s="218"/>
      <c r="G798" s="218"/>
      <c r="H798" s="218"/>
      <c r="I798" s="218"/>
      <c r="J798" s="218"/>
      <c r="K798" s="218"/>
      <c r="L798" s="218"/>
      <c r="M798" s="218"/>
      <c r="N798" s="218"/>
      <c r="O798" s="218"/>
      <c r="P798" s="218"/>
      <c r="Q798" s="218"/>
      <c r="R798" s="218"/>
      <c r="S798" s="218"/>
      <c r="T798" s="218"/>
      <c r="U798" s="218"/>
      <c r="V798" s="218"/>
      <c r="W798" s="218"/>
      <c r="X798" s="218"/>
      <c r="Y798" s="218"/>
      <c r="Z798" s="218"/>
      <c r="AA798" s="218"/>
      <c r="AB798" s="218"/>
    </row>
    <row r="799" spans="1:28" ht="14.25" customHeight="1" x14ac:dyDescent="0.2">
      <c r="A799" s="218"/>
      <c r="B799" s="218"/>
      <c r="C799" s="218"/>
      <c r="D799" s="218"/>
      <c r="E799" s="218"/>
      <c r="F799" s="218"/>
      <c r="G799" s="218"/>
      <c r="H799" s="218"/>
      <c r="I799" s="218"/>
      <c r="J799" s="218"/>
      <c r="K799" s="218"/>
      <c r="L799" s="218"/>
      <c r="M799" s="218"/>
      <c r="N799" s="218"/>
      <c r="O799" s="218"/>
      <c r="P799" s="218"/>
      <c r="Q799" s="218"/>
      <c r="R799" s="218"/>
      <c r="S799" s="218"/>
      <c r="T799" s="218"/>
      <c r="U799" s="218"/>
      <c r="V799" s="218"/>
      <c r="W799" s="218"/>
      <c r="X799" s="218"/>
      <c r="Y799" s="218"/>
      <c r="Z799" s="218"/>
      <c r="AA799" s="218"/>
      <c r="AB799" s="218"/>
    </row>
    <row r="800" spans="1:28" ht="14.25" customHeight="1" x14ac:dyDescent="0.2">
      <c r="A800" s="218"/>
      <c r="B800" s="218"/>
      <c r="C800" s="218"/>
      <c r="D800" s="218"/>
      <c r="E800" s="218"/>
      <c r="F800" s="218"/>
      <c r="G800" s="218"/>
      <c r="H800" s="218"/>
      <c r="I800" s="218"/>
      <c r="J800" s="218"/>
      <c r="K800" s="218"/>
      <c r="L800" s="218"/>
      <c r="M800" s="218"/>
      <c r="N800" s="218"/>
      <c r="O800" s="218"/>
      <c r="P800" s="218"/>
      <c r="Q800" s="218"/>
      <c r="R800" s="218"/>
      <c r="S800" s="218"/>
      <c r="T800" s="218"/>
      <c r="U800" s="218"/>
      <c r="V800" s="218"/>
      <c r="W800" s="218"/>
      <c r="X800" s="218"/>
      <c r="Y800" s="218"/>
      <c r="Z800" s="218"/>
      <c r="AA800" s="218"/>
      <c r="AB800" s="218"/>
    </row>
    <row r="801" spans="1:28" ht="14.25" customHeight="1" x14ac:dyDescent="0.2">
      <c r="A801" s="218"/>
      <c r="B801" s="218"/>
      <c r="C801" s="218"/>
      <c r="D801" s="218"/>
      <c r="E801" s="218"/>
      <c r="F801" s="218"/>
      <c r="G801" s="218"/>
      <c r="H801" s="218"/>
      <c r="I801" s="218"/>
      <c r="J801" s="218"/>
      <c r="K801" s="218"/>
      <c r="L801" s="218"/>
      <c r="M801" s="218"/>
      <c r="N801" s="218"/>
      <c r="O801" s="218"/>
      <c r="P801" s="218"/>
      <c r="Q801" s="218"/>
      <c r="R801" s="218"/>
      <c r="S801" s="218"/>
      <c r="T801" s="218"/>
      <c r="U801" s="218"/>
      <c r="V801" s="218"/>
      <c r="W801" s="218"/>
      <c r="X801" s="218"/>
      <c r="Y801" s="218"/>
      <c r="Z801" s="218"/>
      <c r="AA801" s="218"/>
      <c r="AB801" s="218"/>
    </row>
    <row r="802" spans="1:28" ht="14.25" customHeight="1" x14ac:dyDescent="0.2">
      <c r="A802" s="218"/>
      <c r="B802" s="218"/>
      <c r="C802" s="218"/>
      <c r="D802" s="218"/>
      <c r="E802" s="218"/>
      <c r="F802" s="218"/>
      <c r="G802" s="218"/>
      <c r="H802" s="218"/>
      <c r="I802" s="218"/>
      <c r="J802" s="218"/>
      <c r="K802" s="218"/>
      <c r="L802" s="218"/>
      <c r="M802" s="218"/>
      <c r="N802" s="218"/>
      <c r="O802" s="218"/>
      <c r="P802" s="218"/>
      <c r="Q802" s="218"/>
      <c r="R802" s="218"/>
      <c r="S802" s="218"/>
      <c r="T802" s="218"/>
      <c r="U802" s="218"/>
      <c r="V802" s="218"/>
      <c r="W802" s="218"/>
      <c r="X802" s="218"/>
      <c r="Y802" s="218"/>
      <c r="Z802" s="218"/>
      <c r="AA802" s="218"/>
      <c r="AB802" s="218"/>
    </row>
    <row r="803" spans="1:28" ht="14.25" customHeight="1" x14ac:dyDescent="0.2">
      <c r="A803" s="218"/>
      <c r="B803" s="218"/>
      <c r="C803" s="218"/>
      <c r="D803" s="218"/>
      <c r="E803" s="218"/>
      <c r="F803" s="218"/>
      <c r="G803" s="218"/>
      <c r="H803" s="218"/>
      <c r="I803" s="218"/>
      <c r="J803" s="218"/>
      <c r="K803" s="218"/>
      <c r="L803" s="218"/>
      <c r="M803" s="218"/>
      <c r="N803" s="218"/>
      <c r="O803" s="218"/>
      <c r="P803" s="218"/>
      <c r="Q803" s="218"/>
      <c r="R803" s="218"/>
      <c r="S803" s="218"/>
      <c r="T803" s="218"/>
      <c r="U803" s="218"/>
      <c r="V803" s="218"/>
      <c r="W803" s="218"/>
      <c r="X803" s="218"/>
      <c r="Y803" s="218"/>
      <c r="Z803" s="218"/>
      <c r="AA803" s="218"/>
      <c r="AB803" s="218"/>
    </row>
    <row r="804" spans="1:28" ht="14.25" customHeight="1" x14ac:dyDescent="0.2">
      <c r="A804" s="218"/>
      <c r="B804" s="218"/>
      <c r="C804" s="218"/>
      <c r="D804" s="218"/>
      <c r="E804" s="218"/>
      <c r="F804" s="218"/>
      <c r="G804" s="218"/>
      <c r="H804" s="218"/>
      <c r="I804" s="218"/>
      <c r="J804" s="218"/>
      <c r="K804" s="218"/>
      <c r="L804" s="218"/>
      <c r="M804" s="218"/>
      <c r="N804" s="218"/>
      <c r="O804" s="218"/>
      <c r="P804" s="218"/>
      <c r="Q804" s="218"/>
      <c r="R804" s="218"/>
      <c r="S804" s="218"/>
      <c r="T804" s="218"/>
      <c r="U804" s="218"/>
      <c r="V804" s="218"/>
      <c r="W804" s="218"/>
      <c r="X804" s="218"/>
      <c r="Y804" s="218"/>
      <c r="Z804" s="218"/>
      <c r="AA804" s="218"/>
      <c r="AB804" s="218"/>
    </row>
    <row r="805" spans="1:28" ht="14.25" customHeight="1" x14ac:dyDescent="0.2">
      <c r="A805" s="218"/>
      <c r="B805" s="218"/>
      <c r="C805" s="218"/>
      <c r="D805" s="218"/>
      <c r="E805" s="218"/>
      <c r="F805" s="218"/>
      <c r="G805" s="218"/>
      <c r="H805" s="218"/>
      <c r="I805" s="218"/>
      <c r="J805" s="218"/>
      <c r="K805" s="218"/>
      <c r="L805" s="218"/>
      <c r="M805" s="218"/>
      <c r="N805" s="218"/>
      <c r="O805" s="218"/>
      <c r="P805" s="218"/>
      <c r="Q805" s="218"/>
      <c r="R805" s="218"/>
      <c r="S805" s="218"/>
      <c r="T805" s="218"/>
      <c r="U805" s="218"/>
      <c r="V805" s="218"/>
      <c r="W805" s="218"/>
      <c r="X805" s="218"/>
      <c r="Y805" s="218"/>
      <c r="Z805" s="218"/>
      <c r="AA805" s="218"/>
      <c r="AB805" s="218"/>
    </row>
    <row r="806" spans="1:28" ht="14.25" customHeight="1" x14ac:dyDescent="0.2">
      <c r="A806" s="218"/>
      <c r="B806" s="218"/>
      <c r="C806" s="218"/>
      <c r="D806" s="218"/>
      <c r="E806" s="218"/>
      <c r="F806" s="218"/>
      <c r="G806" s="218"/>
      <c r="H806" s="218"/>
      <c r="I806" s="218"/>
      <c r="J806" s="218"/>
      <c r="K806" s="218"/>
      <c r="L806" s="218"/>
      <c r="M806" s="218"/>
      <c r="N806" s="218"/>
      <c r="O806" s="218"/>
      <c r="P806" s="218"/>
      <c r="Q806" s="218"/>
      <c r="R806" s="218"/>
      <c r="S806" s="218"/>
      <c r="T806" s="218"/>
      <c r="U806" s="218"/>
      <c r="V806" s="218"/>
      <c r="W806" s="218"/>
      <c r="X806" s="218"/>
      <c r="Y806" s="218"/>
      <c r="Z806" s="218"/>
      <c r="AA806" s="218"/>
      <c r="AB806" s="218"/>
    </row>
    <row r="807" spans="1:28" ht="14.25" customHeight="1" x14ac:dyDescent="0.2">
      <c r="A807" s="218"/>
      <c r="B807" s="218"/>
      <c r="C807" s="218"/>
      <c r="D807" s="218"/>
      <c r="E807" s="218"/>
      <c r="F807" s="218"/>
      <c r="G807" s="218"/>
      <c r="H807" s="218"/>
      <c r="I807" s="218"/>
      <c r="J807" s="218"/>
      <c r="K807" s="218"/>
      <c r="L807" s="218"/>
      <c r="M807" s="218"/>
      <c r="N807" s="218"/>
      <c r="O807" s="218"/>
      <c r="P807" s="218"/>
      <c r="Q807" s="218"/>
      <c r="R807" s="218"/>
      <c r="S807" s="218"/>
      <c r="T807" s="218"/>
      <c r="U807" s="218"/>
      <c r="V807" s="218"/>
      <c r="W807" s="218"/>
      <c r="X807" s="218"/>
      <c r="Y807" s="218"/>
      <c r="Z807" s="218"/>
      <c r="AA807" s="218"/>
      <c r="AB807" s="218"/>
    </row>
    <row r="808" spans="1:28" ht="14.25" customHeight="1" x14ac:dyDescent="0.2">
      <c r="A808" s="218"/>
      <c r="B808" s="218"/>
      <c r="C808" s="218"/>
      <c r="D808" s="218"/>
      <c r="E808" s="218"/>
      <c r="F808" s="218"/>
      <c r="G808" s="218"/>
      <c r="H808" s="218"/>
      <c r="I808" s="218"/>
      <c r="J808" s="218"/>
      <c r="K808" s="218"/>
      <c r="L808" s="218"/>
      <c r="M808" s="218"/>
      <c r="N808" s="218"/>
      <c r="O808" s="218"/>
      <c r="P808" s="218"/>
      <c r="Q808" s="218"/>
      <c r="R808" s="218"/>
      <c r="S808" s="218"/>
      <c r="T808" s="218"/>
      <c r="U808" s="218"/>
      <c r="V808" s="218"/>
      <c r="W808" s="218"/>
      <c r="X808" s="218"/>
      <c r="Y808" s="218"/>
      <c r="Z808" s="218"/>
      <c r="AA808" s="218"/>
      <c r="AB808" s="218"/>
    </row>
    <row r="809" spans="1:28" ht="14.25" customHeight="1" x14ac:dyDescent="0.2">
      <c r="A809" s="218"/>
      <c r="B809" s="218"/>
      <c r="C809" s="218"/>
      <c r="D809" s="218"/>
      <c r="E809" s="218"/>
      <c r="F809" s="218"/>
      <c r="G809" s="218"/>
      <c r="H809" s="218"/>
      <c r="I809" s="218"/>
      <c r="J809" s="218"/>
      <c r="K809" s="218"/>
      <c r="L809" s="218"/>
      <c r="M809" s="218"/>
      <c r="N809" s="218"/>
      <c r="O809" s="218"/>
      <c r="P809" s="218"/>
      <c r="Q809" s="218"/>
      <c r="R809" s="218"/>
      <c r="S809" s="218"/>
      <c r="T809" s="218"/>
      <c r="U809" s="218"/>
      <c r="V809" s="218"/>
      <c r="W809" s="218"/>
      <c r="X809" s="218"/>
      <c r="Y809" s="218"/>
      <c r="Z809" s="218"/>
      <c r="AA809" s="218"/>
      <c r="AB809" s="218"/>
    </row>
    <row r="810" spans="1:28" ht="14.25" customHeight="1" x14ac:dyDescent="0.2">
      <c r="A810" s="218"/>
      <c r="B810" s="218"/>
      <c r="C810" s="218"/>
      <c r="D810" s="218"/>
      <c r="E810" s="218"/>
      <c r="F810" s="218"/>
      <c r="G810" s="218"/>
      <c r="H810" s="218"/>
      <c r="I810" s="218"/>
      <c r="J810" s="218"/>
      <c r="K810" s="218"/>
      <c r="L810" s="218"/>
      <c r="M810" s="218"/>
      <c r="N810" s="218"/>
      <c r="O810" s="218"/>
      <c r="P810" s="218"/>
      <c r="Q810" s="218"/>
      <c r="R810" s="218"/>
      <c r="S810" s="218"/>
      <c r="T810" s="218"/>
      <c r="U810" s="218"/>
      <c r="V810" s="218"/>
      <c r="W810" s="218"/>
      <c r="X810" s="218"/>
      <c r="Y810" s="218"/>
      <c r="Z810" s="218"/>
      <c r="AA810" s="218"/>
      <c r="AB810" s="218"/>
    </row>
    <row r="811" spans="1:28" ht="14.25" customHeight="1" x14ac:dyDescent="0.2">
      <c r="A811" s="218"/>
      <c r="B811" s="218"/>
      <c r="C811" s="218"/>
      <c r="D811" s="218"/>
      <c r="E811" s="218"/>
      <c r="F811" s="218"/>
      <c r="G811" s="218"/>
      <c r="H811" s="218"/>
      <c r="I811" s="218"/>
      <c r="J811" s="218"/>
      <c r="K811" s="218"/>
      <c r="L811" s="218"/>
      <c r="M811" s="218"/>
      <c r="N811" s="218"/>
      <c r="O811" s="218"/>
      <c r="P811" s="218"/>
      <c r="Q811" s="218"/>
      <c r="R811" s="218"/>
      <c r="S811" s="218"/>
      <c r="T811" s="218"/>
      <c r="U811" s="218"/>
      <c r="V811" s="218"/>
      <c r="W811" s="218"/>
      <c r="X811" s="218"/>
      <c r="Y811" s="218"/>
      <c r="Z811" s="218"/>
      <c r="AA811" s="218"/>
      <c r="AB811" s="218"/>
    </row>
    <row r="812" spans="1:28" ht="14.25" customHeight="1" x14ac:dyDescent="0.2">
      <c r="A812" s="218"/>
      <c r="B812" s="218"/>
      <c r="C812" s="218"/>
      <c r="D812" s="218"/>
      <c r="E812" s="218"/>
      <c r="F812" s="218"/>
      <c r="G812" s="218"/>
      <c r="H812" s="218"/>
      <c r="I812" s="218"/>
      <c r="J812" s="218"/>
      <c r="K812" s="218"/>
      <c r="L812" s="218"/>
      <c r="M812" s="218"/>
      <c r="N812" s="218"/>
      <c r="O812" s="218"/>
      <c r="P812" s="218"/>
      <c r="Q812" s="218"/>
      <c r="R812" s="218"/>
      <c r="S812" s="218"/>
      <c r="T812" s="218"/>
      <c r="U812" s="218"/>
      <c r="V812" s="218"/>
      <c r="W812" s="218"/>
      <c r="X812" s="218"/>
      <c r="Y812" s="218"/>
      <c r="Z812" s="218"/>
      <c r="AA812" s="218"/>
      <c r="AB812" s="218"/>
    </row>
    <row r="813" spans="1:28" ht="14.25" customHeight="1" x14ac:dyDescent="0.2">
      <c r="A813" s="218"/>
      <c r="B813" s="218"/>
      <c r="C813" s="218"/>
      <c r="D813" s="218"/>
      <c r="E813" s="218"/>
      <c r="F813" s="218"/>
      <c r="G813" s="218"/>
      <c r="H813" s="218"/>
      <c r="I813" s="218"/>
      <c r="J813" s="218"/>
      <c r="K813" s="218"/>
      <c r="L813" s="218"/>
      <c r="M813" s="218"/>
      <c r="N813" s="218"/>
      <c r="O813" s="218"/>
      <c r="P813" s="218"/>
      <c r="Q813" s="218"/>
      <c r="R813" s="218"/>
      <c r="S813" s="218"/>
      <c r="T813" s="218"/>
      <c r="U813" s="218"/>
      <c r="V813" s="218"/>
      <c r="W813" s="218"/>
      <c r="X813" s="218"/>
      <c r="Y813" s="218"/>
      <c r="Z813" s="218"/>
      <c r="AA813" s="218"/>
      <c r="AB813" s="218"/>
    </row>
    <row r="814" spans="1:28" ht="14.25" customHeight="1" x14ac:dyDescent="0.2">
      <c r="A814" s="218"/>
      <c r="B814" s="218"/>
      <c r="C814" s="218"/>
      <c r="D814" s="218"/>
      <c r="E814" s="218"/>
      <c r="F814" s="218"/>
      <c r="G814" s="218"/>
      <c r="H814" s="218"/>
      <c r="I814" s="218"/>
      <c r="J814" s="218"/>
      <c r="K814" s="218"/>
      <c r="L814" s="218"/>
      <c r="M814" s="218"/>
      <c r="N814" s="218"/>
      <c r="O814" s="218"/>
      <c r="P814" s="218"/>
      <c r="Q814" s="218"/>
      <c r="R814" s="218"/>
      <c r="S814" s="218"/>
      <c r="T814" s="218"/>
      <c r="U814" s="218"/>
      <c r="V814" s="218"/>
      <c r="W814" s="218"/>
      <c r="X814" s="218"/>
      <c r="Y814" s="218"/>
      <c r="Z814" s="218"/>
      <c r="AA814" s="218"/>
      <c r="AB814" s="218"/>
    </row>
    <row r="815" spans="1:28" ht="14.25" customHeight="1" x14ac:dyDescent="0.2">
      <c r="A815" s="218"/>
      <c r="B815" s="218"/>
      <c r="C815" s="218"/>
      <c r="D815" s="218"/>
      <c r="E815" s="218"/>
      <c r="F815" s="218"/>
      <c r="G815" s="218"/>
      <c r="H815" s="218"/>
      <c r="I815" s="218"/>
      <c r="J815" s="218"/>
      <c r="K815" s="218"/>
      <c r="L815" s="218"/>
      <c r="M815" s="218"/>
      <c r="N815" s="218"/>
      <c r="O815" s="218"/>
      <c r="P815" s="218"/>
      <c r="Q815" s="218"/>
      <c r="R815" s="218"/>
      <c r="S815" s="218"/>
      <c r="T815" s="218"/>
      <c r="U815" s="218"/>
      <c r="V815" s="218"/>
      <c r="W815" s="218"/>
      <c r="X815" s="218"/>
      <c r="Y815" s="218"/>
      <c r="Z815" s="218"/>
      <c r="AA815" s="218"/>
      <c r="AB815" s="218"/>
    </row>
    <row r="816" spans="1:28" ht="14.25" customHeight="1" x14ac:dyDescent="0.2">
      <c r="A816" s="218"/>
      <c r="B816" s="218"/>
      <c r="C816" s="218"/>
      <c r="D816" s="218"/>
      <c r="E816" s="218"/>
      <c r="F816" s="218"/>
      <c r="G816" s="218"/>
      <c r="H816" s="218"/>
      <c r="I816" s="218"/>
      <c r="J816" s="218"/>
      <c r="K816" s="218"/>
      <c r="L816" s="218"/>
      <c r="M816" s="218"/>
      <c r="N816" s="218"/>
      <c r="O816" s="218"/>
      <c r="P816" s="218"/>
      <c r="Q816" s="218"/>
      <c r="R816" s="218"/>
      <c r="S816" s="218"/>
      <c r="T816" s="218"/>
      <c r="U816" s="218"/>
      <c r="V816" s="218"/>
      <c r="W816" s="218"/>
      <c r="X816" s="218"/>
      <c r="Y816" s="218"/>
      <c r="Z816" s="218"/>
      <c r="AA816" s="218"/>
      <c r="AB816" s="218"/>
    </row>
    <row r="817" spans="1:28" ht="14.25" customHeight="1" x14ac:dyDescent="0.2">
      <c r="A817" s="218"/>
      <c r="B817" s="218"/>
      <c r="C817" s="218"/>
      <c r="D817" s="218"/>
      <c r="E817" s="218"/>
      <c r="F817" s="218"/>
      <c r="G817" s="218"/>
      <c r="H817" s="218"/>
      <c r="I817" s="218"/>
      <c r="J817" s="218"/>
      <c r="K817" s="218"/>
      <c r="L817" s="218"/>
      <c r="M817" s="218"/>
      <c r="N817" s="218"/>
      <c r="O817" s="218"/>
      <c r="P817" s="218"/>
      <c r="Q817" s="218"/>
      <c r="R817" s="218"/>
      <c r="S817" s="218"/>
      <c r="T817" s="218"/>
      <c r="U817" s="218"/>
      <c r="V817" s="218"/>
      <c r="W817" s="218"/>
      <c r="X817" s="218"/>
      <c r="Y817" s="218"/>
      <c r="Z817" s="218"/>
      <c r="AA817" s="218"/>
      <c r="AB817" s="218"/>
    </row>
    <row r="818" spans="1:28" ht="14.25" customHeight="1" x14ac:dyDescent="0.2">
      <c r="A818" s="218"/>
      <c r="B818" s="218"/>
      <c r="C818" s="218"/>
      <c r="D818" s="218"/>
      <c r="E818" s="218"/>
      <c r="F818" s="218"/>
      <c r="G818" s="218"/>
      <c r="H818" s="218"/>
      <c r="I818" s="218"/>
      <c r="J818" s="218"/>
      <c r="K818" s="218"/>
      <c r="L818" s="218"/>
      <c r="M818" s="218"/>
      <c r="N818" s="218"/>
      <c r="O818" s="218"/>
      <c r="P818" s="218"/>
      <c r="Q818" s="218"/>
      <c r="R818" s="218"/>
      <c r="S818" s="218"/>
      <c r="T818" s="218"/>
      <c r="U818" s="218"/>
      <c r="V818" s="218"/>
      <c r="W818" s="218"/>
      <c r="X818" s="218"/>
      <c r="Y818" s="218"/>
      <c r="Z818" s="218"/>
      <c r="AA818" s="218"/>
      <c r="AB818" s="218"/>
    </row>
    <row r="819" spans="1:28" ht="14.25" customHeight="1" x14ac:dyDescent="0.2">
      <c r="A819" s="218"/>
      <c r="B819" s="218"/>
      <c r="C819" s="218"/>
      <c r="D819" s="218"/>
      <c r="E819" s="218"/>
      <c r="F819" s="218"/>
      <c r="G819" s="218"/>
      <c r="H819" s="218"/>
      <c r="I819" s="218"/>
      <c r="J819" s="218"/>
      <c r="K819" s="218"/>
      <c r="L819" s="218"/>
      <c r="M819" s="218"/>
      <c r="N819" s="218"/>
      <c r="O819" s="218"/>
      <c r="P819" s="218"/>
      <c r="Q819" s="218"/>
      <c r="R819" s="218"/>
      <c r="S819" s="218"/>
      <c r="T819" s="218"/>
      <c r="U819" s="218"/>
      <c r="V819" s="218"/>
      <c r="W819" s="218"/>
      <c r="X819" s="218"/>
      <c r="Y819" s="218"/>
      <c r="Z819" s="218"/>
      <c r="AA819" s="218"/>
      <c r="AB819" s="218"/>
    </row>
    <row r="820" spans="1:28" ht="14.25" customHeight="1" x14ac:dyDescent="0.2">
      <c r="A820" s="218"/>
      <c r="B820" s="218"/>
      <c r="C820" s="218"/>
      <c r="D820" s="218"/>
      <c r="E820" s="218"/>
      <c r="F820" s="218"/>
      <c r="G820" s="218"/>
      <c r="H820" s="218"/>
      <c r="I820" s="218"/>
      <c r="J820" s="218"/>
      <c r="K820" s="218"/>
      <c r="L820" s="218"/>
      <c r="M820" s="218"/>
      <c r="N820" s="218"/>
      <c r="O820" s="218"/>
      <c r="P820" s="218"/>
      <c r="Q820" s="218"/>
      <c r="R820" s="218"/>
      <c r="S820" s="218"/>
      <c r="T820" s="218"/>
      <c r="U820" s="218"/>
      <c r="V820" s="218"/>
      <c r="W820" s="218"/>
      <c r="X820" s="218"/>
      <c r="Y820" s="218"/>
      <c r="Z820" s="218"/>
      <c r="AA820" s="218"/>
      <c r="AB820" s="218"/>
    </row>
    <row r="821" spans="1:28" ht="14.25" customHeight="1" x14ac:dyDescent="0.2">
      <c r="A821" s="218"/>
      <c r="B821" s="218"/>
      <c r="C821" s="218"/>
      <c r="D821" s="218"/>
      <c r="E821" s="218"/>
      <c r="F821" s="218"/>
      <c r="G821" s="218"/>
      <c r="H821" s="218"/>
      <c r="I821" s="218"/>
      <c r="J821" s="218"/>
      <c r="K821" s="218"/>
      <c r="L821" s="218"/>
      <c r="M821" s="218"/>
      <c r="N821" s="218"/>
      <c r="O821" s="218"/>
      <c r="P821" s="218"/>
      <c r="Q821" s="218"/>
      <c r="R821" s="218"/>
      <c r="S821" s="218"/>
      <c r="T821" s="218"/>
      <c r="U821" s="218"/>
      <c r="V821" s="218"/>
      <c r="W821" s="218"/>
      <c r="X821" s="218"/>
      <c r="Y821" s="218"/>
      <c r="Z821" s="218"/>
      <c r="AA821" s="218"/>
      <c r="AB821" s="218"/>
    </row>
    <row r="822" spans="1:28" ht="14.25" customHeight="1" x14ac:dyDescent="0.2">
      <c r="A822" s="218"/>
      <c r="B822" s="218"/>
      <c r="C822" s="218"/>
      <c r="D822" s="218"/>
      <c r="E822" s="218"/>
      <c r="F822" s="218"/>
      <c r="G822" s="218"/>
      <c r="H822" s="218"/>
      <c r="I822" s="218"/>
      <c r="J822" s="218"/>
      <c r="K822" s="218"/>
      <c r="L822" s="218"/>
      <c r="M822" s="218"/>
      <c r="N822" s="218"/>
      <c r="O822" s="218"/>
      <c r="P822" s="218"/>
      <c r="Q822" s="218"/>
      <c r="R822" s="218"/>
      <c r="S822" s="218"/>
      <c r="T822" s="218"/>
      <c r="U822" s="218"/>
      <c r="V822" s="218"/>
      <c r="W822" s="218"/>
      <c r="X822" s="218"/>
      <c r="Y822" s="218"/>
      <c r="Z822" s="218"/>
      <c r="AA822" s="218"/>
      <c r="AB822" s="218"/>
    </row>
    <row r="823" spans="1:28" ht="14.25" customHeight="1" x14ac:dyDescent="0.2">
      <c r="A823" s="218"/>
      <c r="B823" s="218"/>
      <c r="C823" s="218"/>
      <c r="D823" s="218"/>
      <c r="E823" s="218"/>
      <c r="F823" s="218"/>
      <c r="G823" s="218"/>
      <c r="H823" s="218"/>
      <c r="I823" s="218"/>
      <c r="J823" s="218"/>
      <c r="K823" s="218"/>
      <c r="L823" s="218"/>
      <c r="M823" s="218"/>
      <c r="N823" s="218"/>
      <c r="O823" s="218"/>
      <c r="P823" s="218"/>
      <c r="Q823" s="218"/>
      <c r="R823" s="218"/>
      <c r="S823" s="218"/>
      <c r="T823" s="218"/>
      <c r="U823" s="218"/>
      <c r="V823" s="218"/>
      <c r="W823" s="218"/>
      <c r="X823" s="218"/>
      <c r="Y823" s="218"/>
      <c r="Z823" s="218"/>
      <c r="AA823" s="218"/>
      <c r="AB823" s="218"/>
    </row>
    <row r="824" spans="1:28" ht="14.25" customHeight="1" x14ac:dyDescent="0.2">
      <c r="A824" s="218"/>
      <c r="B824" s="218"/>
      <c r="C824" s="218"/>
      <c r="D824" s="218"/>
      <c r="E824" s="218"/>
      <c r="F824" s="218"/>
      <c r="G824" s="218"/>
      <c r="H824" s="218"/>
      <c r="I824" s="218"/>
      <c r="J824" s="218"/>
      <c r="K824" s="218"/>
      <c r="L824" s="218"/>
      <c r="M824" s="218"/>
      <c r="N824" s="218"/>
      <c r="O824" s="218"/>
      <c r="P824" s="218"/>
      <c r="Q824" s="218"/>
      <c r="R824" s="218"/>
      <c r="S824" s="218"/>
      <c r="T824" s="218"/>
      <c r="U824" s="218"/>
      <c r="V824" s="218"/>
      <c r="W824" s="218"/>
      <c r="X824" s="218"/>
      <c r="Y824" s="218"/>
      <c r="Z824" s="218"/>
      <c r="AA824" s="218"/>
      <c r="AB824" s="218"/>
    </row>
    <row r="825" spans="1:28" ht="14.25" customHeight="1" x14ac:dyDescent="0.2">
      <c r="A825" s="218"/>
      <c r="B825" s="218"/>
      <c r="C825" s="218"/>
      <c r="D825" s="218"/>
      <c r="E825" s="218"/>
      <c r="F825" s="218"/>
      <c r="G825" s="218"/>
      <c r="H825" s="218"/>
      <c r="I825" s="218"/>
      <c r="J825" s="218"/>
      <c r="K825" s="218"/>
      <c r="L825" s="218"/>
      <c r="M825" s="218"/>
      <c r="N825" s="218"/>
      <c r="O825" s="218"/>
      <c r="P825" s="218"/>
      <c r="Q825" s="218"/>
      <c r="R825" s="218"/>
      <c r="S825" s="218"/>
      <c r="T825" s="218"/>
      <c r="U825" s="218"/>
      <c r="V825" s="218"/>
      <c r="W825" s="218"/>
      <c r="X825" s="218"/>
      <c r="Y825" s="218"/>
      <c r="Z825" s="218"/>
      <c r="AA825" s="218"/>
      <c r="AB825" s="218"/>
    </row>
    <row r="826" spans="1:28" ht="14.25" customHeight="1" x14ac:dyDescent="0.2">
      <c r="A826" s="218"/>
      <c r="B826" s="218"/>
      <c r="C826" s="218"/>
      <c r="D826" s="218"/>
      <c r="E826" s="218"/>
      <c r="F826" s="218"/>
      <c r="G826" s="218"/>
      <c r="H826" s="218"/>
      <c r="I826" s="218"/>
      <c r="J826" s="218"/>
      <c r="K826" s="218"/>
      <c r="L826" s="218"/>
      <c r="M826" s="218"/>
      <c r="N826" s="218"/>
      <c r="O826" s="218"/>
      <c r="P826" s="218"/>
      <c r="Q826" s="218"/>
      <c r="R826" s="218"/>
      <c r="S826" s="218"/>
      <c r="T826" s="218"/>
      <c r="U826" s="218"/>
      <c r="V826" s="218"/>
      <c r="W826" s="218"/>
      <c r="X826" s="218"/>
      <c r="Y826" s="218"/>
      <c r="Z826" s="218"/>
      <c r="AA826" s="218"/>
      <c r="AB826" s="218"/>
    </row>
    <row r="827" spans="1:28" ht="14.25" customHeight="1" x14ac:dyDescent="0.2">
      <c r="A827" s="218"/>
      <c r="B827" s="218"/>
      <c r="C827" s="218"/>
      <c r="D827" s="218"/>
      <c r="E827" s="218"/>
      <c r="F827" s="218"/>
      <c r="G827" s="218"/>
      <c r="H827" s="218"/>
      <c r="I827" s="218"/>
      <c r="J827" s="218"/>
      <c r="K827" s="218"/>
      <c r="L827" s="218"/>
      <c r="M827" s="218"/>
      <c r="N827" s="218"/>
      <c r="O827" s="218"/>
      <c r="P827" s="218"/>
      <c r="Q827" s="218"/>
      <c r="R827" s="218"/>
      <c r="S827" s="218"/>
      <c r="T827" s="218"/>
      <c r="U827" s="218"/>
      <c r="V827" s="218"/>
      <c r="W827" s="218"/>
      <c r="X827" s="218"/>
      <c r="Y827" s="218"/>
      <c r="Z827" s="218"/>
      <c r="AA827" s="218"/>
      <c r="AB827" s="218"/>
    </row>
    <row r="828" spans="1:28" ht="14.25" customHeight="1" x14ac:dyDescent="0.2">
      <c r="A828" s="218"/>
      <c r="B828" s="218"/>
      <c r="C828" s="218"/>
      <c r="D828" s="218"/>
      <c r="E828" s="218"/>
      <c r="F828" s="218"/>
      <c r="G828" s="218"/>
      <c r="H828" s="218"/>
      <c r="I828" s="218"/>
      <c r="J828" s="218"/>
      <c r="K828" s="218"/>
      <c r="L828" s="218"/>
      <c r="M828" s="218"/>
      <c r="N828" s="218"/>
      <c r="O828" s="218"/>
      <c r="P828" s="218"/>
      <c r="Q828" s="218"/>
      <c r="R828" s="218"/>
      <c r="S828" s="218"/>
      <c r="T828" s="218"/>
      <c r="U828" s="218"/>
      <c r="V828" s="218"/>
      <c r="W828" s="218"/>
      <c r="X828" s="218"/>
      <c r="Y828" s="218"/>
      <c r="Z828" s="218"/>
      <c r="AA828" s="218"/>
      <c r="AB828" s="218"/>
    </row>
    <row r="829" spans="1:28" ht="14.25" customHeight="1" x14ac:dyDescent="0.2">
      <c r="A829" s="218"/>
      <c r="B829" s="218"/>
      <c r="C829" s="218"/>
      <c r="D829" s="218"/>
      <c r="E829" s="218"/>
      <c r="F829" s="218"/>
      <c r="G829" s="218"/>
      <c r="H829" s="218"/>
      <c r="I829" s="218"/>
      <c r="J829" s="218"/>
      <c r="K829" s="218"/>
      <c r="L829" s="218"/>
      <c r="M829" s="218"/>
      <c r="N829" s="218"/>
      <c r="O829" s="218"/>
      <c r="P829" s="218"/>
      <c r="Q829" s="218"/>
      <c r="R829" s="218"/>
      <c r="S829" s="218"/>
      <c r="T829" s="218"/>
      <c r="U829" s="218"/>
      <c r="V829" s="218"/>
      <c r="W829" s="218"/>
      <c r="X829" s="218"/>
      <c r="Y829" s="218"/>
      <c r="Z829" s="218"/>
      <c r="AA829" s="218"/>
      <c r="AB829" s="218"/>
    </row>
    <row r="830" spans="1:28" ht="14.25" customHeight="1" x14ac:dyDescent="0.2">
      <c r="A830" s="218"/>
      <c r="B830" s="218"/>
      <c r="C830" s="218"/>
      <c r="D830" s="218"/>
      <c r="E830" s="218"/>
      <c r="F830" s="218"/>
      <c r="G830" s="218"/>
      <c r="H830" s="218"/>
      <c r="I830" s="218"/>
      <c r="J830" s="218"/>
      <c r="K830" s="218"/>
      <c r="L830" s="218"/>
      <c r="M830" s="218"/>
      <c r="N830" s="218"/>
      <c r="O830" s="218"/>
      <c r="P830" s="218"/>
      <c r="Q830" s="218"/>
      <c r="R830" s="218"/>
      <c r="S830" s="218"/>
      <c r="T830" s="218"/>
      <c r="U830" s="218"/>
      <c r="V830" s="218"/>
      <c r="W830" s="218"/>
      <c r="X830" s="218"/>
      <c r="Y830" s="218"/>
      <c r="Z830" s="218"/>
      <c r="AA830" s="218"/>
      <c r="AB830" s="218"/>
    </row>
    <row r="831" spans="1:28" ht="14.25" customHeight="1" x14ac:dyDescent="0.2">
      <c r="A831" s="218"/>
      <c r="B831" s="218"/>
      <c r="C831" s="218"/>
      <c r="D831" s="218"/>
      <c r="E831" s="218"/>
      <c r="F831" s="218"/>
      <c r="G831" s="218"/>
      <c r="H831" s="218"/>
      <c r="I831" s="218"/>
      <c r="J831" s="218"/>
      <c r="K831" s="218"/>
      <c r="L831" s="218"/>
      <c r="M831" s="218"/>
      <c r="N831" s="218"/>
      <c r="O831" s="218"/>
      <c r="P831" s="218"/>
      <c r="Q831" s="218"/>
      <c r="R831" s="218"/>
      <c r="S831" s="218"/>
      <c r="T831" s="218"/>
      <c r="U831" s="218"/>
      <c r="V831" s="218"/>
      <c r="W831" s="218"/>
      <c r="X831" s="218"/>
      <c r="Y831" s="218"/>
      <c r="Z831" s="218"/>
      <c r="AA831" s="218"/>
      <c r="AB831" s="218"/>
    </row>
    <row r="832" spans="1:28" ht="14.25" customHeight="1" x14ac:dyDescent="0.2">
      <c r="A832" s="218"/>
      <c r="B832" s="218"/>
      <c r="C832" s="218"/>
      <c r="D832" s="218"/>
      <c r="E832" s="218"/>
      <c r="F832" s="218"/>
      <c r="G832" s="218"/>
      <c r="H832" s="218"/>
      <c r="I832" s="218"/>
      <c r="J832" s="218"/>
      <c r="K832" s="218"/>
      <c r="L832" s="218"/>
      <c r="M832" s="218"/>
      <c r="N832" s="218"/>
      <c r="O832" s="218"/>
      <c r="P832" s="218"/>
      <c r="Q832" s="218"/>
      <c r="R832" s="218"/>
      <c r="S832" s="218"/>
      <c r="T832" s="218"/>
      <c r="U832" s="218"/>
      <c r="V832" s="218"/>
      <c r="W832" s="218"/>
      <c r="X832" s="218"/>
      <c r="Y832" s="218"/>
      <c r="Z832" s="218"/>
      <c r="AA832" s="218"/>
      <c r="AB832" s="218"/>
    </row>
    <row r="833" spans="1:28" ht="14.25" customHeight="1" x14ac:dyDescent="0.2">
      <c r="A833" s="218"/>
      <c r="B833" s="218"/>
      <c r="C833" s="218"/>
      <c r="D833" s="218"/>
      <c r="E833" s="218"/>
      <c r="F833" s="218"/>
      <c r="G833" s="218"/>
      <c r="H833" s="218"/>
      <c r="I833" s="218"/>
      <c r="J833" s="218"/>
      <c r="K833" s="218"/>
      <c r="L833" s="218"/>
      <c r="M833" s="218"/>
      <c r="N833" s="218"/>
      <c r="O833" s="218"/>
      <c r="P833" s="218"/>
      <c r="Q833" s="218"/>
      <c r="R833" s="218"/>
      <c r="S833" s="218"/>
      <c r="T833" s="218"/>
      <c r="U833" s="218"/>
      <c r="V833" s="218"/>
      <c r="W833" s="218"/>
      <c r="X833" s="218"/>
      <c r="Y833" s="218"/>
      <c r="Z833" s="218"/>
      <c r="AA833" s="218"/>
      <c r="AB833" s="218"/>
    </row>
    <row r="834" spans="1:28" ht="14.25" customHeight="1" x14ac:dyDescent="0.2">
      <c r="A834" s="218"/>
      <c r="B834" s="218"/>
      <c r="C834" s="218"/>
      <c r="D834" s="218"/>
      <c r="E834" s="218"/>
      <c r="F834" s="218"/>
      <c r="G834" s="218"/>
      <c r="H834" s="218"/>
      <c r="I834" s="218"/>
      <c r="J834" s="218"/>
      <c r="K834" s="218"/>
      <c r="L834" s="218"/>
      <c r="M834" s="218"/>
      <c r="N834" s="218"/>
      <c r="O834" s="218"/>
      <c r="P834" s="218"/>
      <c r="Q834" s="218"/>
      <c r="R834" s="218"/>
      <c r="S834" s="218"/>
      <c r="T834" s="218"/>
      <c r="U834" s="218"/>
      <c r="V834" s="218"/>
      <c r="W834" s="218"/>
      <c r="X834" s="218"/>
      <c r="Y834" s="218"/>
      <c r="Z834" s="218"/>
      <c r="AA834" s="218"/>
      <c r="AB834" s="218"/>
    </row>
    <row r="835" spans="1:28" ht="14.25" customHeight="1" x14ac:dyDescent="0.2">
      <c r="A835" s="218"/>
      <c r="B835" s="218"/>
      <c r="C835" s="218"/>
      <c r="D835" s="218"/>
      <c r="E835" s="218"/>
      <c r="F835" s="218"/>
      <c r="G835" s="218"/>
      <c r="H835" s="218"/>
      <c r="I835" s="218"/>
      <c r="J835" s="218"/>
      <c r="K835" s="218"/>
      <c r="L835" s="218"/>
      <c r="M835" s="218"/>
      <c r="N835" s="218"/>
      <c r="O835" s="218"/>
      <c r="P835" s="218"/>
      <c r="Q835" s="218"/>
      <c r="R835" s="218"/>
      <c r="S835" s="218"/>
      <c r="T835" s="218"/>
      <c r="U835" s="218"/>
      <c r="V835" s="218"/>
      <c r="W835" s="218"/>
      <c r="X835" s="218"/>
      <c r="Y835" s="218"/>
      <c r="Z835" s="218"/>
      <c r="AA835" s="218"/>
      <c r="AB835" s="218"/>
    </row>
    <row r="836" spans="1:28" ht="14.25" customHeight="1" x14ac:dyDescent="0.2">
      <c r="A836" s="218"/>
      <c r="B836" s="218"/>
      <c r="C836" s="218"/>
      <c r="D836" s="218"/>
      <c r="E836" s="218"/>
      <c r="F836" s="218"/>
      <c r="G836" s="218"/>
      <c r="H836" s="218"/>
      <c r="I836" s="218"/>
      <c r="J836" s="218"/>
      <c r="K836" s="218"/>
      <c r="L836" s="218"/>
      <c r="M836" s="218"/>
      <c r="N836" s="218"/>
      <c r="O836" s="218"/>
      <c r="P836" s="218"/>
      <c r="Q836" s="218"/>
      <c r="R836" s="218"/>
      <c r="S836" s="218"/>
      <c r="T836" s="218"/>
      <c r="U836" s="218"/>
      <c r="V836" s="218"/>
      <c r="W836" s="218"/>
      <c r="X836" s="218"/>
      <c r="Y836" s="218"/>
      <c r="Z836" s="218"/>
      <c r="AA836" s="218"/>
      <c r="AB836" s="218"/>
    </row>
    <row r="837" spans="1:28" ht="14.25" customHeight="1" x14ac:dyDescent="0.2">
      <c r="A837" s="218"/>
      <c r="B837" s="218"/>
      <c r="C837" s="218"/>
      <c r="D837" s="218"/>
      <c r="E837" s="218"/>
      <c r="F837" s="218"/>
      <c r="G837" s="218"/>
      <c r="H837" s="218"/>
      <c r="I837" s="218"/>
      <c r="J837" s="218"/>
      <c r="K837" s="218"/>
      <c r="L837" s="218"/>
      <c r="M837" s="218"/>
      <c r="N837" s="218"/>
      <c r="O837" s="218"/>
      <c r="P837" s="218"/>
      <c r="Q837" s="218"/>
      <c r="R837" s="218"/>
      <c r="S837" s="218"/>
      <c r="T837" s="218"/>
      <c r="U837" s="218"/>
      <c r="V837" s="218"/>
      <c r="W837" s="218"/>
      <c r="X837" s="218"/>
      <c r="Y837" s="218"/>
      <c r="Z837" s="218"/>
      <c r="AA837" s="218"/>
      <c r="AB837" s="218"/>
    </row>
    <row r="838" spans="1:28" ht="14.25" customHeight="1" x14ac:dyDescent="0.2">
      <c r="A838" s="218"/>
      <c r="B838" s="218"/>
      <c r="C838" s="218"/>
      <c r="D838" s="218"/>
      <c r="E838" s="218"/>
      <c r="F838" s="218"/>
      <c r="G838" s="218"/>
      <c r="H838" s="218"/>
      <c r="I838" s="218"/>
      <c r="J838" s="218"/>
      <c r="K838" s="218"/>
      <c r="L838" s="218"/>
      <c r="M838" s="218"/>
      <c r="N838" s="218"/>
      <c r="O838" s="218"/>
      <c r="P838" s="218"/>
      <c r="Q838" s="218"/>
      <c r="R838" s="218"/>
      <c r="S838" s="218"/>
      <c r="T838" s="218"/>
      <c r="U838" s="218"/>
      <c r="V838" s="218"/>
      <c r="W838" s="218"/>
      <c r="X838" s="218"/>
      <c r="Y838" s="218"/>
      <c r="Z838" s="218"/>
      <c r="AA838" s="218"/>
      <c r="AB838" s="218"/>
    </row>
    <row r="839" spans="1:28" ht="14.25" customHeight="1" x14ac:dyDescent="0.2">
      <c r="A839" s="218"/>
      <c r="B839" s="218"/>
      <c r="C839" s="218"/>
      <c r="D839" s="218"/>
      <c r="E839" s="218"/>
      <c r="F839" s="218"/>
      <c r="G839" s="218"/>
      <c r="H839" s="218"/>
      <c r="I839" s="218"/>
      <c r="J839" s="218"/>
      <c r="K839" s="218"/>
      <c r="L839" s="218"/>
      <c r="M839" s="218"/>
      <c r="N839" s="218"/>
      <c r="O839" s="218"/>
      <c r="P839" s="218"/>
      <c r="Q839" s="218"/>
      <c r="R839" s="218"/>
      <c r="S839" s="218"/>
      <c r="T839" s="218"/>
      <c r="U839" s="218"/>
      <c r="V839" s="218"/>
      <c r="W839" s="218"/>
      <c r="X839" s="218"/>
      <c r="Y839" s="218"/>
      <c r="Z839" s="218"/>
      <c r="AA839" s="218"/>
      <c r="AB839" s="218"/>
    </row>
    <row r="840" spans="1:28" ht="14.25" customHeight="1" x14ac:dyDescent="0.2">
      <c r="A840" s="218"/>
      <c r="B840" s="218"/>
      <c r="C840" s="218"/>
      <c r="D840" s="218"/>
      <c r="E840" s="218"/>
      <c r="F840" s="218"/>
      <c r="G840" s="218"/>
      <c r="H840" s="218"/>
      <c r="I840" s="218"/>
      <c r="J840" s="218"/>
      <c r="K840" s="218"/>
      <c r="L840" s="218"/>
      <c r="M840" s="218"/>
      <c r="N840" s="218"/>
      <c r="O840" s="218"/>
      <c r="P840" s="218"/>
      <c r="Q840" s="218"/>
      <c r="R840" s="218"/>
      <c r="S840" s="218"/>
      <c r="T840" s="218"/>
      <c r="U840" s="218"/>
      <c r="V840" s="218"/>
      <c r="W840" s="218"/>
      <c r="X840" s="218"/>
      <c r="Y840" s="218"/>
      <c r="Z840" s="218"/>
      <c r="AA840" s="218"/>
      <c r="AB840" s="218"/>
    </row>
    <row r="841" spans="1:28" ht="14.25" customHeight="1" x14ac:dyDescent="0.2">
      <c r="A841" s="218"/>
      <c r="B841" s="218"/>
      <c r="C841" s="218"/>
      <c r="D841" s="218"/>
      <c r="E841" s="218"/>
      <c r="F841" s="218"/>
      <c r="G841" s="218"/>
      <c r="H841" s="218"/>
      <c r="I841" s="218"/>
      <c r="J841" s="218"/>
      <c r="K841" s="218"/>
      <c r="L841" s="218"/>
      <c r="M841" s="218"/>
      <c r="N841" s="218"/>
      <c r="O841" s="218"/>
      <c r="P841" s="218"/>
      <c r="Q841" s="218"/>
      <c r="R841" s="218"/>
      <c r="S841" s="218"/>
      <c r="T841" s="218"/>
      <c r="U841" s="218"/>
      <c r="V841" s="218"/>
      <c r="W841" s="218"/>
      <c r="X841" s="218"/>
      <c r="Y841" s="218"/>
      <c r="Z841" s="218"/>
      <c r="AA841" s="218"/>
      <c r="AB841" s="218"/>
    </row>
    <row r="842" spans="1:28" ht="14.25" customHeight="1" x14ac:dyDescent="0.2">
      <c r="A842" s="218"/>
      <c r="B842" s="218"/>
      <c r="C842" s="218"/>
      <c r="D842" s="218"/>
      <c r="E842" s="218"/>
      <c r="F842" s="218"/>
      <c r="G842" s="218"/>
      <c r="H842" s="218"/>
      <c r="I842" s="218"/>
      <c r="J842" s="218"/>
      <c r="K842" s="218"/>
      <c r="L842" s="218"/>
      <c r="M842" s="218"/>
      <c r="N842" s="218"/>
      <c r="O842" s="218"/>
      <c r="P842" s="218"/>
      <c r="Q842" s="218"/>
      <c r="R842" s="218"/>
      <c r="S842" s="218"/>
      <c r="T842" s="218"/>
      <c r="U842" s="218"/>
      <c r="V842" s="218"/>
      <c r="W842" s="218"/>
      <c r="X842" s="218"/>
      <c r="Y842" s="218"/>
      <c r="Z842" s="218"/>
      <c r="AA842" s="218"/>
      <c r="AB842" s="218"/>
    </row>
    <row r="843" spans="1:28" ht="14.25" customHeight="1" x14ac:dyDescent="0.2">
      <c r="A843" s="218"/>
      <c r="B843" s="218"/>
      <c r="C843" s="218"/>
      <c r="D843" s="218"/>
      <c r="E843" s="218"/>
      <c r="F843" s="218"/>
      <c r="G843" s="218"/>
      <c r="H843" s="218"/>
      <c r="I843" s="218"/>
      <c r="J843" s="218"/>
      <c r="K843" s="218"/>
      <c r="L843" s="218"/>
      <c r="M843" s="218"/>
      <c r="N843" s="218"/>
      <c r="O843" s="218"/>
      <c r="P843" s="218"/>
      <c r="Q843" s="218"/>
      <c r="R843" s="218"/>
      <c r="S843" s="218"/>
      <c r="T843" s="218"/>
      <c r="U843" s="218"/>
      <c r="V843" s="218"/>
      <c r="W843" s="218"/>
      <c r="X843" s="218"/>
      <c r="Y843" s="218"/>
      <c r="Z843" s="218"/>
      <c r="AA843" s="218"/>
      <c r="AB843" s="218"/>
    </row>
    <row r="844" spans="1:28" ht="14.25" customHeight="1" x14ac:dyDescent="0.2">
      <c r="A844" s="218"/>
      <c r="B844" s="218"/>
      <c r="C844" s="218"/>
      <c r="D844" s="218"/>
      <c r="E844" s="218"/>
      <c r="F844" s="218"/>
      <c r="G844" s="218"/>
      <c r="H844" s="218"/>
      <c r="I844" s="218"/>
      <c r="J844" s="218"/>
      <c r="K844" s="218"/>
      <c r="L844" s="218"/>
      <c r="M844" s="218"/>
      <c r="N844" s="218"/>
      <c r="O844" s="218"/>
      <c r="P844" s="218"/>
      <c r="Q844" s="218"/>
      <c r="R844" s="218"/>
      <c r="S844" s="218"/>
      <c r="T844" s="218"/>
      <c r="U844" s="218"/>
      <c r="V844" s="218"/>
      <c r="W844" s="218"/>
      <c r="X844" s="218"/>
      <c r="Y844" s="218"/>
      <c r="Z844" s="218"/>
      <c r="AA844" s="218"/>
      <c r="AB844" s="218"/>
    </row>
    <row r="845" spans="1:28" ht="14.25" customHeight="1" x14ac:dyDescent="0.2">
      <c r="A845" s="218"/>
      <c r="B845" s="218"/>
      <c r="C845" s="218"/>
      <c r="D845" s="218"/>
      <c r="E845" s="218"/>
      <c r="F845" s="218"/>
      <c r="G845" s="218"/>
      <c r="H845" s="218"/>
      <c r="I845" s="218"/>
      <c r="J845" s="218"/>
      <c r="K845" s="218"/>
      <c r="L845" s="218"/>
      <c r="M845" s="218"/>
      <c r="N845" s="218"/>
      <c r="O845" s="218"/>
      <c r="P845" s="218"/>
      <c r="Q845" s="218"/>
      <c r="R845" s="218"/>
      <c r="S845" s="218"/>
      <c r="T845" s="218"/>
      <c r="U845" s="218"/>
      <c r="V845" s="218"/>
      <c r="W845" s="218"/>
      <c r="X845" s="218"/>
      <c r="Y845" s="218"/>
      <c r="Z845" s="218"/>
      <c r="AA845" s="218"/>
      <c r="AB845" s="218"/>
    </row>
    <row r="846" spans="1:28" ht="14.25" customHeight="1" x14ac:dyDescent="0.2">
      <c r="A846" s="218"/>
      <c r="B846" s="218"/>
      <c r="C846" s="218"/>
      <c r="D846" s="218"/>
      <c r="E846" s="218"/>
      <c r="F846" s="218"/>
      <c r="G846" s="218"/>
      <c r="H846" s="218"/>
      <c r="I846" s="218"/>
      <c r="J846" s="218"/>
      <c r="K846" s="218"/>
      <c r="L846" s="218"/>
      <c r="M846" s="218"/>
      <c r="N846" s="218"/>
      <c r="O846" s="218"/>
      <c r="P846" s="218"/>
      <c r="Q846" s="218"/>
      <c r="R846" s="218"/>
      <c r="S846" s="218"/>
      <c r="T846" s="218"/>
      <c r="U846" s="218"/>
      <c r="V846" s="218"/>
      <c r="W846" s="218"/>
      <c r="X846" s="218"/>
      <c r="Y846" s="218"/>
      <c r="Z846" s="218"/>
      <c r="AA846" s="218"/>
      <c r="AB846" s="218"/>
    </row>
    <row r="847" spans="1:28" ht="14.25" customHeight="1" x14ac:dyDescent="0.2">
      <c r="A847" s="218"/>
      <c r="B847" s="218"/>
      <c r="C847" s="218"/>
      <c r="D847" s="218"/>
      <c r="E847" s="218"/>
      <c r="F847" s="218"/>
      <c r="G847" s="218"/>
      <c r="H847" s="218"/>
      <c r="I847" s="218"/>
      <c r="J847" s="218"/>
      <c r="K847" s="218"/>
      <c r="L847" s="218"/>
      <c r="M847" s="218"/>
      <c r="N847" s="218"/>
      <c r="O847" s="218"/>
      <c r="P847" s="218"/>
      <c r="Q847" s="218"/>
      <c r="R847" s="218"/>
      <c r="S847" s="218"/>
      <c r="T847" s="218"/>
      <c r="U847" s="218"/>
      <c r="V847" s="218"/>
      <c r="W847" s="218"/>
      <c r="X847" s="218"/>
      <c r="Y847" s="218"/>
      <c r="Z847" s="218"/>
      <c r="AA847" s="218"/>
      <c r="AB847" s="218"/>
    </row>
    <row r="848" spans="1:28" ht="14.25" customHeight="1" x14ac:dyDescent="0.2">
      <c r="A848" s="218"/>
      <c r="B848" s="218"/>
      <c r="C848" s="218"/>
      <c r="D848" s="218"/>
      <c r="E848" s="218"/>
      <c r="F848" s="218"/>
      <c r="G848" s="218"/>
      <c r="H848" s="218"/>
      <c r="I848" s="218"/>
      <c r="J848" s="218"/>
      <c r="K848" s="218"/>
      <c r="L848" s="218"/>
      <c r="M848" s="218"/>
      <c r="N848" s="218"/>
      <c r="O848" s="218"/>
      <c r="P848" s="218"/>
      <c r="Q848" s="218"/>
      <c r="R848" s="218"/>
      <c r="S848" s="218"/>
      <c r="T848" s="218"/>
      <c r="U848" s="218"/>
      <c r="V848" s="218"/>
      <c r="W848" s="218"/>
      <c r="X848" s="218"/>
      <c r="Y848" s="218"/>
      <c r="Z848" s="218"/>
      <c r="AA848" s="218"/>
      <c r="AB848" s="218"/>
    </row>
    <row r="849" spans="1:28" ht="14.25" customHeight="1" x14ac:dyDescent="0.2">
      <c r="A849" s="218"/>
      <c r="B849" s="218"/>
      <c r="C849" s="218"/>
      <c r="D849" s="218"/>
      <c r="E849" s="218"/>
      <c r="F849" s="218"/>
      <c r="G849" s="218"/>
      <c r="H849" s="218"/>
      <c r="I849" s="218"/>
      <c r="J849" s="218"/>
      <c r="K849" s="218"/>
      <c r="L849" s="218"/>
      <c r="M849" s="218"/>
      <c r="N849" s="218"/>
      <c r="O849" s="218"/>
      <c r="P849" s="218"/>
      <c r="Q849" s="218"/>
      <c r="R849" s="218"/>
      <c r="S849" s="218"/>
      <c r="T849" s="218"/>
      <c r="U849" s="218"/>
      <c r="V849" s="218"/>
      <c r="W849" s="218"/>
      <c r="X849" s="218"/>
      <c r="Y849" s="218"/>
      <c r="Z849" s="218"/>
      <c r="AA849" s="218"/>
      <c r="AB849" s="218"/>
    </row>
    <row r="850" spans="1:28" ht="14.25" customHeight="1" x14ac:dyDescent="0.2">
      <c r="A850" s="218"/>
      <c r="B850" s="218"/>
      <c r="C850" s="218"/>
      <c r="D850" s="218"/>
      <c r="E850" s="218"/>
      <c r="F850" s="218"/>
      <c r="G850" s="218"/>
      <c r="H850" s="218"/>
      <c r="I850" s="218"/>
      <c r="J850" s="218"/>
      <c r="K850" s="218"/>
      <c r="L850" s="218"/>
      <c r="M850" s="218"/>
      <c r="N850" s="218"/>
      <c r="O850" s="218"/>
      <c r="P850" s="218"/>
      <c r="Q850" s="218"/>
      <c r="R850" s="218"/>
      <c r="S850" s="218"/>
      <c r="T850" s="218"/>
      <c r="U850" s="218"/>
      <c r="V850" s="218"/>
      <c r="W850" s="218"/>
      <c r="X850" s="218"/>
      <c r="Y850" s="218"/>
      <c r="Z850" s="218"/>
      <c r="AA850" s="218"/>
      <c r="AB850" s="218"/>
    </row>
    <row r="851" spans="1:28" ht="14.25" customHeight="1" x14ac:dyDescent="0.2">
      <c r="A851" s="218"/>
      <c r="B851" s="218"/>
      <c r="C851" s="218"/>
      <c r="D851" s="218"/>
      <c r="E851" s="218"/>
      <c r="F851" s="218"/>
      <c r="G851" s="218"/>
      <c r="H851" s="218"/>
      <c r="I851" s="218"/>
      <c r="J851" s="218"/>
      <c r="K851" s="218"/>
      <c r="L851" s="218"/>
      <c r="M851" s="218"/>
      <c r="N851" s="218"/>
      <c r="O851" s="218"/>
      <c r="P851" s="218"/>
      <c r="Q851" s="218"/>
      <c r="R851" s="218"/>
      <c r="S851" s="218"/>
      <c r="T851" s="218"/>
      <c r="U851" s="218"/>
      <c r="V851" s="218"/>
      <c r="W851" s="218"/>
      <c r="X851" s="218"/>
      <c r="Y851" s="218"/>
      <c r="Z851" s="218"/>
      <c r="AA851" s="218"/>
      <c r="AB851" s="218"/>
    </row>
    <row r="852" spans="1:28" ht="14.25" customHeight="1" x14ac:dyDescent="0.2">
      <c r="A852" s="218"/>
      <c r="B852" s="218"/>
      <c r="C852" s="218"/>
      <c r="D852" s="218"/>
      <c r="E852" s="218"/>
      <c r="F852" s="218"/>
      <c r="G852" s="218"/>
      <c r="H852" s="218"/>
      <c r="I852" s="218"/>
      <c r="J852" s="218"/>
      <c r="K852" s="218"/>
      <c r="L852" s="218"/>
      <c r="M852" s="218"/>
      <c r="N852" s="218"/>
      <c r="O852" s="218"/>
      <c r="P852" s="218"/>
      <c r="Q852" s="218"/>
      <c r="R852" s="218"/>
      <c r="S852" s="218"/>
      <c r="T852" s="218"/>
      <c r="U852" s="218"/>
      <c r="V852" s="218"/>
      <c r="W852" s="218"/>
      <c r="X852" s="218"/>
      <c r="Y852" s="218"/>
      <c r="Z852" s="218"/>
      <c r="AA852" s="218"/>
      <c r="AB852" s="218"/>
    </row>
    <row r="853" spans="1:28" ht="14.25" customHeight="1" x14ac:dyDescent="0.2">
      <c r="A853" s="218"/>
      <c r="B853" s="218"/>
      <c r="C853" s="218"/>
      <c r="D853" s="218"/>
      <c r="E853" s="218"/>
      <c r="F853" s="218"/>
      <c r="G853" s="218"/>
      <c r="H853" s="218"/>
      <c r="I853" s="218"/>
      <c r="J853" s="218"/>
      <c r="K853" s="218"/>
      <c r="L853" s="218"/>
      <c r="M853" s="218"/>
      <c r="N853" s="218"/>
      <c r="O853" s="218"/>
      <c r="P853" s="218"/>
      <c r="Q853" s="218"/>
      <c r="R853" s="218"/>
      <c r="S853" s="218"/>
      <c r="T853" s="218"/>
      <c r="U853" s="218"/>
      <c r="V853" s="218"/>
      <c r="W853" s="218"/>
      <c r="X853" s="218"/>
      <c r="Y853" s="218"/>
      <c r="Z853" s="218"/>
      <c r="AA853" s="218"/>
      <c r="AB853" s="218"/>
    </row>
    <row r="854" spans="1:28" ht="14.25" customHeight="1" x14ac:dyDescent="0.2">
      <c r="A854" s="218"/>
      <c r="B854" s="218"/>
      <c r="C854" s="218"/>
      <c r="D854" s="218"/>
      <c r="E854" s="218"/>
      <c r="F854" s="218"/>
      <c r="G854" s="218"/>
      <c r="H854" s="218"/>
      <c r="I854" s="218"/>
      <c r="J854" s="218"/>
      <c r="K854" s="218"/>
      <c r="L854" s="218"/>
      <c r="M854" s="218"/>
      <c r="N854" s="218"/>
      <c r="O854" s="218"/>
      <c r="P854" s="218"/>
      <c r="Q854" s="218"/>
      <c r="R854" s="218"/>
      <c r="S854" s="218"/>
      <c r="T854" s="218"/>
      <c r="U854" s="218"/>
      <c r="V854" s="218"/>
      <c r="W854" s="218"/>
      <c r="X854" s="218"/>
      <c r="Y854" s="218"/>
      <c r="Z854" s="218"/>
      <c r="AA854" s="218"/>
      <c r="AB854" s="218"/>
    </row>
    <row r="855" spans="1:28" ht="14.25" customHeight="1" x14ac:dyDescent="0.2">
      <c r="A855" s="218"/>
      <c r="B855" s="218"/>
      <c r="C855" s="218"/>
      <c r="D855" s="218"/>
      <c r="E855" s="218"/>
      <c r="F855" s="218"/>
      <c r="G855" s="218"/>
      <c r="H855" s="218"/>
      <c r="I855" s="218"/>
      <c r="J855" s="218"/>
      <c r="K855" s="218"/>
      <c r="L855" s="218"/>
      <c r="M855" s="218"/>
      <c r="N855" s="218"/>
      <c r="O855" s="218"/>
      <c r="P855" s="218"/>
      <c r="Q855" s="218"/>
      <c r="R855" s="218"/>
      <c r="S855" s="218"/>
      <c r="T855" s="218"/>
      <c r="U855" s="218"/>
      <c r="V855" s="218"/>
      <c r="W855" s="218"/>
      <c r="X855" s="218"/>
      <c r="Y855" s="218"/>
      <c r="Z855" s="218"/>
      <c r="AA855" s="218"/>
      <c r="AB855" s="218"/>
    </row>
    <row r="856" spans="1:28" ht="14.25" customHeight="1" x14ac:dyDescent="0.2">
      <c r="A856" s="218"/>
      <c r="B856" s="218"/>
      <c r="C856" s="218"/>
      <c r="D856" s="218"/>
      <c r="E856" s="218"/>
      <c r="F856" s="218"/>
      <c r="G856" s="218"/>
      <c r="H856" s="218"/>
      <c r="I856" s="218"/>
      <c r="J856" s="218"/>
      <c r="K856" s="218"/>
      <c r="L856" s="218"/>
      <c r="M856" s="218"/>
      <c r="N856" s="218"/>
      <c r="O856" s="218"/>
      <c r="P856" s="218"/>
      <c r="Q856" s="218"/>
      <c r="R856" s="218"/>
      <c r="S856" s="218"/>
      <c r="T856" s="218"/>
      <c r="U856" s="218"/>
      <c r="V856" s="218"/>
      <c r="W856" s="218"/>
      <c r="X856" s="218"/>
      <c r="Y856" s="218"/>
      <c r="Z856" s="218"/>
      <c r="AA856" s="218"/>
      <c r="AB856" s="218"/>
    </row>
    <row r="857" spans="1:28" ht="14.25" customHeight="1" x14ac:dyDescent="0.2">
      <c r="A857" s="218"/>
      <c r="B857" s="218"/>
      <c r="C857" s="218"/>
      <c r="D857" s="218"/>
      <c r="E857" s="218"/>
      <c r="F857" s="218"/>
      <c r="G857" s="218"/>
      <c r="H857" s="218"/>
      <c r="I857" s="218"/>
      <c r="J857" s="218"/>
      <c r="K857" s="218"/>
      <c r="L857" s="218"/>
      <c r="M857" s="218"/>
      <c r="N857" s="218"/>
      <c r="O857" s="218"/>
      <c r="P857" s="218"/>
      <c r="Q857" s="218"/>
      <c r="R857" s="218"/>
      <c r="S857" s="218"/>
      <c r="T857" s="218"/>
      <c r="U857" s="218"/>
      <c r="V857" s="218"/>
      <c r="W857" s="218"/>
      <c r="X857" s="218"/>
      <c r="Y857" s="218"/>
      <c r="Z857" s="218"/>
      <c r="AA857" s="218"/>
      <c r="AB857" s="218"/>
    </row>
    <row r="858" spans="1:28" ht="14.25" customHeight="1" x14ac:dyDescent="0.2">
      <c r="A858" s="218"/>
      <c r="B858" s="218"/>
      <c r="C858" s="218"/>
      <c r="D858" s="218"/>
      <c r="E858" s="218"/>
      <c r="F858" s="218"/>
      <c r="G858" s="218"/>
      <c r="H858" s="218"/>
      <c r="I858" s="218"/>
      <c r="J858" s="218"/>
      <c r="K858" s="218"/>
      <c r="L858" s="218"/>
      <c r="M858" s="218"/>
      <c r="N858" s="218"/>
      <c r="O858" s="218"/>
      <c r="P858" s="218"/>
      <c r="Q858" s="218"/>
      <c r="R858" s="218"/>
      <c r="S858" s="218"/>
      <c r="T858" s="218"/>
      <c r="U858" s="218"/>
      <c r="V858" s="218"/>
      <c r="W858" s="218"/>
      <c r="X858" s="218"/>
      <c r="Y858" s="218"/>
      <c r="Z858" s="218"/>
      <c r="AA858" s="218"/>
      <c r="AB858" s="218"/>
    </row>
    <row r="859" spans="1:28" ht="14.25" customHeight="1" x14ac:dyDescent="0.2">
      <c r="A859" s="218"/>
      <c r="B859" s="218"/>
      <c r="C859" s="218"/>
      <c r="D859" s="218"/>
      <c r="E859" s="218"/>
      <c r="F859" s="218"/>
      <c r="G859" s="218"/>
      <c r="H859" s="218"/>
      <c r="I859" s="218"/>
      <c r="J859" s="218"/>
      <c r="K859" s="218"/>
      <c r="L859" s="218"/>
      <c r="M859" s="218"/>
      <c r="N859" s="218"/>
      <c r="O859" s="218"/>
      <c r="P859" s="218"/>
      <c r="Q859" s="218"/>
      <c r="R859" s="218"/>
      <c r="S859" s="218"/>
      <c r="T859" s="218"/>
      <c r="U859" s="218"/>
      <c r="V859" s="218"/>
      <c r="W859" s="218"/>
      <c r="X859" s="218"/>
      <c r="Y859" s="218"/>
      <c r="Z859" s="218"/>
      <c r="AA859" s="218"/>
      <c r="AB859" s="218"/>
    </row>
    <row r="860" spans="1:28" ht="14.25" customHeight="1" x14ac:dyDescent="0.2">
      <c r="A860" s="218"/>
      <c r="B860" s="218"/>
      <c r="C860" s="218"/>
      <c r="D860" s="218"/>
      <c r="E860" s="218"/>
      <c r="F860" s="218"/>
      <c r="G860" s="218"/>
      <c r="H860" s="218"/>
      <c r="I860" s="218"/>
      <c r="J860" s="218"/>
      <c r="K860" s="218"/>
      <c r="L860" s="218"/>
      <c r="M860" s="218"/>
      <c r="N860" s="218"/>
      <c r="O860" s="218"/>
      <c r="P860" s="218"/>
      <c r="Q860" s="218"/>
      <c r="R860" s="218"/>
      <c r="S860" s="218"/>
      <c r="T860" s="218"/>
      <c r="U860" s="218"/>
      <c r="V860" s="218"/>
      <c r="W860" s="218"/>
      <c r="X860" s="218"/>
      <c r="Y860" s="218"/>
      <c r="Z860" s="218"/>
      <c r="AA860" s="218"/>
      <c r="AB860" s="218"/>
    </row>
    <row r="861" spans="1:28" ht="14.25" customHeight="1" x14ac:dyDescent="0.2">
      <c r="A861" s="218"/>
      <c r="B861" s="218"/>
      <c r="C861" s="218"/>
      <c r="D861" s="218"/>
      <c r="E861" s="218"/>
      <c r="F861" s="218"/>
      <c r="G861" s="218"/>
      <c r="H861" s="218"/>
      <c r="I861" s="218"/>
      <c r="J861" s="218"/>
      <c r="K861" s="218"/>
      <c r="L861" s="218"/>
      <c r="M861" s="218"/>
      <c r="N861" s="218"/>
      <c r="O861" s="218"/>
      <c r="P861" s="218"/>
      <c r="Q861" s="218"/>
      <c r="R861" s="218"/>
      <c r="S861" s="218"/>
      <c r="T861" s="218"/>
      <c r="U861" s="218"/>
      <c r="V861" s="218"/>
      <c r="W861" s="218"/>
      <c r="X861" s="218"/>
      <c r="Y861" s="218"/>
      <c r="Z861" s="218"/>
      <c r="AA861" s="218"/>
      <c r="AB861" s="218"/>
    </row>
    <row r="862" spans="1:28" ht="14.25" customHeight="1" x14ac:dyDescent="0.2">
      <c r="A862" s="218"/>
      <c r="B862" s="218"/>
      <c r="C862" s="218"/>
      <c r="D862" s="218"/>
      <c r="E862" s="218"/>
      <c r="F862" s="218"/>
      <c r="G862" s="218"/>
      <c r="H862" s="218"/>
      <c r="I862" s="218"/>
      <c r="J862" s="218"/>
      <c r="K862" s="218"/>
      <c r="L862" s="218"/>
      <c r="M862" s="218"/>
      <c r="N862" s="218"/>
      <c r="O862" s="218"/>
      <c r="P862" s="218"/>
      <c r="Q862" s="218"/>
      <c r="R862" s="218"/>
      <c r="S862" s="218"/>
      <c r="T862" s="218"/>
      <c r="U862" s="218"/>
      <c r="V862" s="218"/>
      <c r="W862" s="218"/>
      <c r="X862" s="218"/>
      <c r="Y862" s="218"/>
      <c r="Z862" s="218"/>
      <c r="AA862" s="218"/>
      <c r="AB862" s="218"/>
    </row>
    <row r="863" spans="1:28" ht="14.25" customHeight="1" x14ac:dyDescent="0.2">
      <c r="A863" s="218"/>
      <c r="B863" s="218"/>
      <c r="C863" s="218"/>
      <c r="D863" s="218"/>
      <c r="E863" s="218"/>
      <c r="F863" s="218"/>
      <c r="G863" s="218"/>
      <c r="H863" s="218"/>
      <c r="I863" s="218"/>
      <c r="J863" s="218"/>
      <c r="K863" s="218"/>
      <c r="L863" s="218"/>
      <c r="M863" s="218"/>
      <c r="N863" s="218"/>
      <c r="O863" s="218"/>
      <c r="P863" s="218"/>
      <c r="Q863" s="218"/>
      <c r="R863" s="218"/>
      <c r="S863" s="218"/>
      <c r="T863" s="218"/>
      <c r="U863" s="218"/>
      <c r="V863" s="218"/>
      <c r="W863" s="218"/>
      <c r="X863" s="218"/>
      <c r="Y863" s="218"/>
      <c r="Z863" s="218"/>
      <c r="AA863" s="218"/>
      <c r="AB863" s="218"/>
    </row>
    <row r="864" spans="1:28" ht="14.25" customHeight="1" x14ac:dyDescent="0.2">
      <c r="A864" s="218"/>
      <c r="B864" s="218"/>
      <c r="C864" s="218"/>
      <c r="D864" s="218"/>
      <c r="E864" s="218"/>
      <c r="F864" s="218"/>
      <c r="G864" s="218"/>
      <c r="H864" s="218"/>
      <c r="I864" s="218"/>
      <c r="J864" s="218"/>
      <c r="K864" s="218"/>
      <c r="L864" s="218"/>
      <c r="M864" s="218"/>
      <c r="N864" s="218"/>
      <c r="O864" s="218"/>
      <c r="P864" s="218"/>
      <c r="Q864" s="218"/>
      <c r="R864" s="218"/>
      <c r="S864" s="218"/>
      <c r="T864" s="218"/>
      <c r="U864" s="218"/>
      <c r="V864" s="218"/>
      <c r="W864" s="218"/>
      <c r="X864" s="218"/>
      <c r="Y864" s="218"/>
      <c r="Z864" s="218"/>
      <c r="AA864" s="218"/>
      <c r="AB864" s="218"/>
    </row>
    <row r="865" spans="1:28" ht="14.25" customHeight="1" x14ac:dyDescent="0.2">
      <c r="A865" s="218"/>
      <c r="B865" s="218"/>
      <c r="C865" s="218"/>
      <c r="D865" s="218"/>
      <c r="E865" s="218"/>
      <c r="F865" s="218"/>
      <c r="G865" s="218"/>
      <c r="H865" s="218"/>
      <c r="I865" s="218"/>
      <c r="J865" s="218"/>
      <c r="K865" s="218"/>
      <c r="L865" s="218"/>
      <c r="M865" s="218"/>
      <c r="N865" s="218"/>
      <c r="O865" s="218"/>
      <c r="P865" s="218"/>
      <c r="Q865" s="218"/>
      <c r="R865" s="218"/>
      <c r="S865" s="218"/>
      <c r="T865" s="218"/>
      <c r="U865" s="218"/>
      <c r="V865" s="218"/>
      <c r="W865" s="218"/>
      <c r="X865" s="218"/>
      <c r="Y865" s="218"/>
      <c r="Z865" s="218"/>
      <c r="AA865" s="218"/>
      <c r="AB865" s="218"/>
    </row>
    <row r="866" spans="1:28" ht="14.25" customHeight="1" x14ac:dyDescent="0.2">
      <c r="A866" s="218"/>
      <c r="B866" s="218"/>
      <c r="C866" s="218"/>
      <c r="D866" s="218"/>
      <c r="E866" s="218"/>
      <c r="F866" s="218"/>
      <c r="G866" s="218"/>
      <c r="H866" s="218"/>
      <c r="I866" s="218"/>
      <c r="J866" s="218"/>
      <c r="K866" s="218"/>
      <c r="L866" s="218"/>
      <c r="M866" s="218"/>
      <c r="N866" s="218"/>
      <c r="O866" s="218"/>
      <c r="P866" s="218"/>
      <c r="Q866" s="218"/>
      <c r="R866" s="218"/>
      <c r="S866" s="218"/>
      <c r="T866" s="218"/>
      <c r="U866" s="218"/>
      <c r="V866" s="218"/>
      <c r="W866" s="218"/>
      <c r="X866" s="218"/>
      <c r="Y866" s="218"/>
      <c r="Z866" s="218"/>
      <c r="AA866" s="218"/>
      <c r="AB866" s="218"/>
    </row>
    <row r="867" spans="1:28" ht="14.25" customHeight="1" x14ac:dyDescent="0.2">
      <c r="A867" s="218"/>
      <c r="B867" s="218"/>
      <c r="C867" s="218"/>
      <c r="D867" s="218"/>
      <c r="E867" s="218"/>
      <c r="F867" s="218"/>
      <c r="G867" s="218"/>
      <c r="H867" s="218"/>
      <c r="I867" s="218"/>
      <c r="J867" s="218"/>
      <c r="K867" s="218"/>
      <c r="L867" s="218"/>
      <c r="M867" s="218"/>
      <c r="N867" s="218"/>
      <c r="O867" s="218"/>
      <c r="P867" s="218"/>
      <c r="Q867" s="218"/>
      <c r="R867" s="218"/>
      <c r="S867" s="218"/>
      <c r="T867" s="218"/>
      <c r="U867" s="218"/>
      <c r="V867" s="218"/>
      <c r="W867" s="218"/>
      <c r="X867" s="218"/>
      <c r="Y867" s="218"/>
      <c r="Z867" s="218"/>
      <c r="AA867" s="218"/>
      <c r="AB867" s="218"/>
    </row>
    <row r="868" spans="1:28" ht="14.25" customHeight="1" x14ac:dyDescent="0.2">
      <c r="A868" s="218"/>
      <c r="B868" s="218"/>
      <c r="C868" s="218"/>
      <c r="D868" s="218"/>
      <c r="E868" s="218"/>
      <c r="F868" s="218"/>
      <c r="G868" s="218"/>
      <c r="H868" s="218"/>
      <c r="I868" s="218"/>
      <c r="J868" s="218"/>
      <c r="K868" s="218"/>
      <c r="L868" s="218"/>
      <c r="M868" s="218"/>
      <c r="N868" s="218"/>
      <c r="O868" s="218"/>
      <c r="P868" s="218"/>
      <c r="Q868" s="218"/>
      <c r="R868" s="218"/>
      <c r="S868" s="218"/>
      <c r="T868" s="218"/>
      <c r="U868" s="218"/>
      <c r="V868" s="218"/>
      <c r="W868" s="218"/>
      <c r="X868" s="218"/>
      <c r="Y868" s="218"/>
      <c r="Z868" s="218"/>
      <c r="AA868" s="218"/>
      <c r="AB868" s="218"/>
    </row>
    <row r="869" spans="1:28" ht="14.25" customHeight="1" x14ac:dyDescent="0.2">
      <c r="A869" s="218"/>
      <c r="B869" s="218"/>
      <c r="C869" s="218"/>
      <c r="D869" s="218"/>
      <c r="E869" s="218"/>
      <c r="F869" s="218"/>
      <c r="G869" s="218"/>
      <c r="H869" s="218"/>
      <c r="I869" s="218"/>
      <c r="J869" s="218"/>
      <c r="K869" s="218"/>
      <c r="L869" s="218"/>
      <c r="M869" s="218"/>
      <c r="N869" s="218"/>
      <c r="O869" s="218"/>
      <c r="P869" s="218"/>
      <c r="Q869" s="218"/>
      <c r="R869" s="218"/>
      <c r="S869" s="218"/>
      <c r="T869" s="218"/>
      <c r="U869" s="218"/>
      <c r="V869" s="218"/>
      <c r="W869" s="218"/>
      <c r="X869" s="218"/>
      <c r="Y869" s="218"/>
      <c r="Z869" s="218"/>
      <c r="AA869" s="218"/>
      <c r="AB869" s="218"/>
    </row>
    <row r="870" spans="1:28" ht="14.25" customHeight="1" x14ac:dyDescent="0.2">
      <c r="A870" s="218"/>
      <c r="B870" s="218"/>
      <c r="C870" s="218"/>
      <c r="D870" s="218"/>
      <c r="E870" s="218"/>
      <c r="F870" s="218"/>
      <c r="G870" s="218"/>
      <c r="H870" s="218"/>
      <c r="I870" s="218"/>
      <c r="J870" s="218"/>
      <c r="K870" s="218"/>
      <c r="L870" s="218"/>
      <c r="M870" s="218"/>
      <c r="N870" s="218"/>
      <c r="O870" s="218"/>
      <c r="P870" s="218"/>
      <c r="Q870" s="218"/>
      <c r="R870" s="218"/>
      <c r="S870" s="218"/>
      <c r="T870" s="218"/>
      <c r="U870" s="218"/>
      <c r="V870" s="218"/>
      <c r="W870" s="218"/>
      <c r="X870" s="218"/>
      <c r="Y870" s="218"/>
      <c r="Z870" s="218"/>
      <c r="AA870" s="218"/>
      <c r="AB870" s="218"/>
    </row>
    <row r="871" spans="1:28" ht="14.25" customHeight="1" x14ac:dyDescent="0.2">
      <c r="A871" s="218"/>
      <c r="B871" s="218"/>
      <c r="C871" s="218"/>
      <c r="D871" s="218"/>
      <c r="E871" s="218"/>
      <c r="F871" s="218"/>
      <c r="G871" s="218"/>
      <c r="H871" s="218"/>
      <c r="I871" s="218"/>
      <c r="J871" s="218"/>
      <c r="K871" s="218"/>
      <c r="L871" s="218"/>
      <c r="M871" s="218"/>
      <c r="N871" s="218"/>
      <c r="O871" s="218"/>
      <c r="P871" s="218"/>
      <c r="Q871" s="218"/>
      <c r="R871" s="218"/>
      <c r="S871" s="218"/>
      <c r="T871" s="218"/>
      <c r="U871" s="218"/>
      <c r="V871" s="218"/>
      <c r="W871" s="218"/>
      <c r="X871" s="218"/>
      <c r="Y871" s="218"/>
      <c r="Z871" s="218"/>
      <c r="AA871" s="218"/>
      <c r="AB871" s="218"/>
    </row>
    <row r="872" spans="1:28" ht="14.25" customHeight="1" x14ac:dyDescent="0.2">
      <c r="A872" s="218"/>
      <c r="B872" s="218"/>
      <c r="C872" s="218"/>
      <c r="D872" s="218"/>
      <c r="E872" s="218"/>
      <c r="F872" s="218"/>
      <c r="G872" s="218"/>
      <c r="H872" s="218"/>
      <c r="I872" s="218"/>
      <c r="J872" s="218"/>
      <c r="K872" s="218"/>
      <c r="L872" s="218"/>
      <c r="M872" s="218"/>
      <c r="N872" s="218"/>
      <c r="O872" s="218"/>
      <c r="P872" s="218"/>
      <c r="Q872" s="218"/>
      <c r="R872" s="218"/>
      <c r="S872" s="218"/>
      <c r="T872" s="218"/>
      <c r="U872" s="218"/>
      <c r="V872" s="218"/>
      <c r="W872" s="218"/>
      <c r="X872" s="218"/>
      <c r="Y872" s="218"/>
      <c r="Z872" s="218"/>
      <c r="AA872" s="218"/>
      <c r="AB872" s="218"/>
    </row>
    <row r="873" spans="1:28" ht="14.25" customHeight="1" x14ac:dyDescent="0.2">
      <c r="A873" s="218"/>
      <c r="B873" s="218"/>
      <c r="C873" s="218"/>
      <c r="D873" s="218"/>
      <c r="E873" s="218"/>
      <c r="F873" s="218"/>
      <c r="G873" s="218"/>
      <c r="H873" s="218"/>
      <c r="I873" s="218"/>
      <c r="J873" s="218"/>
      <c r="K873" s="218"/>
      <c r="L873" s="218"/>
      <c r="M873" s="218"/>
      <c r="N873" s="218"/>
      <c r="O873" s="218"/>
      <c r="P873" s="218"/>
      <c r="Q873" s="218"/>
      <c r="R873" s="218"/>
      <c r="S873" s="218"/>
      <c r="T873" s="218"/>
      <c r="U873" s="218"/>
      <c r="V873" s="218"/>
      <c r="W873" s="218"/>
      <c r="X873" s="218"/>
      <c r="Y873" s="218"/>
      <c r="Z873" s="218"/>
      <c r="AA873" s="218"/>
      <c r="AB873" s="218"/>
    </row>
    <row r="874" spans="1:28" ht="14.25" customHeight="1" x14ac:dyDescent="0.2">
      <c r="A874" s="218"/>
      <c r="B874" s="218"/>
      <c r="C874" s="218"/>
      <c r="D874" s="218"/>
      <c r="E874" s="218"/>
      <c r="F874" s="218"/>
      <c r="G874" s="218"/>
      <c r="H874" s="218"/>
      <c r="I874" s="218"/>
      <c r="J874" s="218"/>
      <c r="K874" s="218"/>
      <c r="L874" s="218"/>
      <c r="M874" s="218"/>
      <c r="N874" s="218"/>
      <c r="O874" s="218"/>
      <c r="P874" s="218"/>
      <c r="Q874" s="218"/>
      <c r="R874" s="218"/>
      <c r="S874" s="218"/>
      <c r="T874" s="218"/>
      <c r="U874" s="218"/>
      <c r="V874" s="218"/>
      <c r="W874" s="218"/>
      <c r="X874" s="218"/>
      <c r="Y874" s="218"/>
      <c r="Z874" s="218"/>
      <c r="AA874" s="218"/>
      <c r="AB874" s="218"/>
    </row>
    <row r="875" spans="1:28" ht="14.25" customHeight="1" x14ac:dyDescent="0.2">
      <c r="A875" s="218"/>
      <c r="B875" s="218"/>
      <c r="C875" s="218"/>
      <c r="D875" s="218"/>
      <c r="E875" s="218"/>
      <c r="F875" s="218"/>
      <c r="G875" s="218"/>
      <c r="H875" s="218"/>
      <c r="I875" s="218"/>
      <c r="J875" s="218"/>
      <c r="K875" s="218"/>
      <c r="L875" s="218"/>
      <c r="M875" s="218"/>
      <c r="N875" s="218"/>
      <c r="O875" s="218"/>
      <c r="P875" s="218"/>
      <c r="Q875" s="218"/>
      <c r="R875" s="218"/>
      <c r="S875" s="218"/>
      <c r="T875" s="218"/>
      <c r="U875" s="218"/>
      <c r="V875" s="218"/>
      <c r="W875" s="218"/>
      <c r="X875" s="218"/>
      <c r="Y875" s="218"/>
      <c r="Z875" s="218"/>
      <c r="AA875" s="218"/>
      <c r="AB875" s="218"/>
    </row>
    <row r="876" spans="1:28" ht="14.25" customHeight="1" x14ac:dyDescent="0.2">
      <c r="A876" s="218"/>
      <c r="B876" s="218"/>
      <c r="C876" s="218"/>
      <c r="D876" s="218"/>
      <c r="E876" s="218"/>
      <c r="F876" s="218"/>
      <c r="G876" s="218"/>
      <c r="H876" s="218"/>
      <c r="I876" s="218"/>
      <c r="J876" s="218"/>
      <c r="K876" s="218"/>
      <c r="L876" s="218"/>
      <c r="M876" s="218"/>
      <c r="N876" s="218"/>
      <c r="O876" s="218"/>
      <c r="P876" s="218"/>
      <c r="Q876" s="218"/>
      <c r="R876" s="218"/>
      <c r="S876" s="218"/>
      <c r="T876" s="218"/>
      <c r="U876" s="218"/>
      <c r="V876" s="218"/>
      <c r="W876" s="218"/>
      <c r="X876" s="218"/>
      <c r="Y876" s="218"/>
      <c r="Z876" s="218"/>
      <c r="AA876" s="218"/>
      <c r="AB876" s="218"/>
    </row>
    <row r="877" spans="1:28" ht="14.25" customHeight="1" x14ac:dyDescent="0.2">
      <c r="A877" s="218"/>
      <c r="B877" s="218"/>
      <c r="C877" s="218"/>
      <c r="D877" s="218"/>
      <c r="E877" s="218"/>
      <c r="F877" s="218"/>
      <c r="G877" s="218"/>
      <c r="H877" s="218"/>
      <c r="I877" s="218"/>
      <c r="J877" s="218"/>
      <c r="K877" s="218"/>
      <c r="L877" s="218"/>
      <c r="M877" s="218"/>
      <c r="N877" s="218"/>
      <c r="O877" s="218"/>
      <c r="P877" s="218"/>
      <c r="Q877" s="218"/>
      <c r="R877" s="218"/>
      <c r="S877" s="218"/>
      <c r="T877" s="218"/>
      <c r="U877" s="218"/>
      <c r="V877" s="218"/>
      <c r="W877" s="218"/>
      <c r="X877" s="218"/>
      <c r="Y877" s="218"/>
      <c r="Z877" s="218"/>
      <c r="AA877" s="218"/>
      <c r="AB877" s="218"/>
    </row>
    <row r="878" spans="1:28" ht="14.25" customHeight="1" x14ac:dyDescent="0.2">
      <c r="A878" s="218"/>
      <c r="B878" s="218"/>
      <c r="C878" s="218"/>
      <c r="D878" s="218"/>
      <c r="E878" s="218"/>
      <c r="F878" s="218"/>
      <c r="G878" s="218"/>
      <c r="H878" s="218"/>
      <c r="I878" s="218"/>
      <c r="J878" s="218"/>
      <c r="K878" s="218"/>
      <c r="L878" s="218"/>
      <c r="M878" s="218"/>
      <c r="N878" s="218"/>
      <c r="O878" s="218"/>
      <c r="P878" s="218"/>
      <c r="Q878" s="218"/>
      <c r="R878" s="218"/>
      <c r="S878" s="218"/>
      <c r="T878" s="218"/>
      <c r="U878" s="218"/>
      <c r="V878" s="218"/>
      <c r="W878" s="218"/>
      <c r="X878" s="218"/>
      <c r="Y878" s="218"/>
      <c r="Z878" s="218"/>
      <c r="AA878" s="218"/>
      <c r="AB878" s="218"/>
    </row>
    <row r="879" spans="1:28" ht="14.25" customHeight="1" x14ac:dyDescent="0.2">
      <c r="A879" s="218"/>
      <c r="B879" s="218"/>
      <c r="C879" s="218"/>
      <c r="D879" s="218"/>
      <c r="E879" s="218"/>
      <c r="F879" s="218"/>
      <c r="G879" s="218"/>
      <c r="H879" s="218"/>
      <c r="I879" s="218"/>
      <c r="J879" s="218"/>
      <c r="K879" s="218"/>
      <c r="L879" s="218"/>
      <c r="M879" s="218"/>
      <c r="N879" s="218"/>
      <c r="O879" s="218"/>
      <c r="P879" s="218"/>
      <c r="Q879" s="218"/>
      <c r="R879" s="218"/>
      <c r="S879" s="218"/>
      <c r="T879" s="218"/>
      <c r="U879" s="218"/>
      <c r="V879" s="218"/>
      <c r="W879" s="218"/>
      <c r="X879" s="218"/>
      <c r="Y879" s="218"/>
      <c r="Z879" s="218"/>
      <c r="AA879" s="218"/>
      <c r="AB879" s="218"/>
    </row>
    <row r="880" spans="1:28" ht="14.25" customHeight="1" x14ac:dyDescent="0.2">
      <c r="A880" s="218"/>
      <c r="B880" s="218"/>
      <c r="C880" s="218"/>
      <c r="D880" s="218"/>
      <c r="E880" s="218"/>
      <c r="F880" s="218"/>
      <c r="G880" s="218"/>
      <c r="H880" s="218"/>
      <c r="I880" s="218"/>
      <c r="J880" s="218"/>
      <c r="K880" s="218"/>
      <c r="L880" s="218"/>
      <c r="M880" s="218"/>
      <c r="N880" s="218"/>
      <c r="O880" s="218"/>
      <c r="P880" s="218"/>
      <c r="Q880" s="218"/>
      <c r="R880" s="218"/>
      <c r="S880" s="218"/>
      <c r="T880" s="218"/>
      <c r="U880" s="218"/>
      <c r="V880" s="218"/>
      <c r="W880" s="218"/>
      <c r="X880" s="218"/>
      <c r="Y880" s="218"/>
      <c r="Z880" s="218"/>
      <c r="AA880" s="218"/>
      <c r="AB880" s="218"/>
    </row>
    <row r="881" spans="1:28" ht="14.25" customHeight="1" x14ac:dyDescent="0.2">
      <c r="A881" s="218"/>
      <c r="B881" s="218"/>
      <c r="C881" s="218"/>
      <c r="D881" s="218"/>
      <c r="E881" s="218"/>
      <c r="F881" s="218"/>
      <c r="G881" s="218"/>
      <c r="H881" s="218"/>
      <c r="I881" s="218"/>
      <c r="J881" s="218"/>
      <c r="K881" s="218"/>
      <c r="L881" s="218"/>
      <c r="M881" s="218"/>
      <c r="N881" s="218"/>
      <c r="O881" s="218"/>
      <c r="P881" s="218"/>
      <c r="Q881" s="218"/>
      <c r="R881" s="218"/>
      <c r="S881" s="218"/>
      <c r="T881" s="218"/>
      <c r="U881" s="218"/>
      <c r="V881" s="218"/>
      <c r="W881" s="218"/>
      <c r="X881" s="218"/>
      <c r="Y881" s="218"/>
      <c r="Z881" s="218"/>
      <c r="AA881" s="218"/>
      <c r="AB881" s="218"/>
    </row>
    <row r="882" spans="1:28" ht="14.25" customHeight="1" x14ac:dyDescent="0.2">
      <c r="A882" s="218"/>
      <c r="B882" s="218"/>
      <c r="C882" s="218"/>
      <c r="D882" s="218"/>
      <c r="E882" s="218"/>
      <c r="F882" s="218"/>
      <c r="G882" s="218"/>
      <c r="H882" s="218"/>
      <c r="I882" s="218"/>
      <c r="J882" s="218"/>
      <c r="K882" s="218"/>
      <c r="L882" s="218"/>
      <c r="M882" s="218"/>
      <c r="N882" s="218"/>
      <c r="O882" s="218"/>
      <c r="P882" s="218"/>
      <c r="Q882" s="218"/>
      <c r="R882" s="218"/>
      <c r="S882" s="218"/>
      <c r="T882" s="218"/>
      <c r="U882" s="218"/>
      <c r="V882" s="218"/>
      <c r="W882" s="218"/>
      <c r="X882" s="218"/>
      <c r="Y882" s="218"/>
      <c r="Z882" s="218"/>
      <c r="AA882" s="218"/>
      <c r="AB882" s="218"/>
    </row>
    <row r="883" spans="1:28" ht="14.25" customHeight="1" x14ac:dyDescent="0.2">
      <c r="A883" s="218"/>
      <c r="B883" s="218"/>
      <c r="C883" s="218"/>
      <c r="D883" s="218"/>
      <c r="E883" s="218"/>
      <c r="F883" s="218"/>
      <c r="G883" s="218"/>
      <c r="H883" s="218"/>
      <c r="I883" s="218"/>
      <c r="J883" s="218"/>
      <c r="K883" s="218"/>
      <c r="L883" s="218"/>
      <c r="M883" s="218"/>
      <c r="N883" s="218"/>
      <c r="O883" s="218"/>
      <c r="P883" s="218"/>
      <c r="Q883" s="218"/>
      <c r="R883" s="218"/>
      <c r="S883" s="218"/>
      <c r="T883" s="218"/>
      <c r="U883" s="218"/>
      <c r="V883" s="218"/>
      <c r="W883" s="218"/>
      <c r="X883" s="218"/>
      <c r="Y883" s="218"/>
      <c r="Z883" s="218"/>
      <c r="AA883" s="218"/>
      <c r="AB883" s="218"/>
    </row>
    <row r="884" spans="1:28" ht="14.25" customHeight="1" x14ac:dyDescent="0.2">
      <c r="A884" s="218"/>
      <c r="B884" s="218"/>
      <c r="C884" s="218"/>
      <c r="D884" s="218"/>
      <c r="E884" s="218"/>
      <c r="F884" s="218"/>
      <c r="G884" s="218"/>
      <c r="H884" s="218"/>
      <c r="I884" s="218"/>
      <c r="J884" s="218"/>
      <c r="K884" s="218"/>
      <c r="L884" s="218"/>
      <c r="M884" s="218"/>
      <c r="N884" s="218"/>
      <c r="O884" s="218"/>
      <c r="P884" s="218"/>
      <c r="Q884" s="218"/>
      <c r="R884" s="218"/>
      <c r="S884" s="218"/>
      <c r="T884" s="218"/>
      <c r="U884" s="218"/>
      <c r="V884" s="218"/>
      <c r="W884" s="218"/>
      <c r="X884" s="218"/>
      <c r="Y884" s="218"/>
      <c r="Z884" s="218"/>
      <c r="AA884" s="218"/>
      <c r="AB884" s="218"/>
    </row>
    <row r="885" spans="1:28" ht="14.25" customHeight="1" x14ac:dyDescent="0.2">
      <c r="A885" s="218"/>
      <c r="B885" s="218"/>
      <c r="C885" s="218"/>
      <c r="D885" s="218"/>
      <c r="E885" s="218"/>
      <c r="F885" s="218"/>
      <c r="G885" s="218"/>
      <c r="H885" s="218"/>
      <c r="I885" s="218"/>
      <c r="J885" s="218"/>
      <c r="K885" s="218"/>
      <c r="L885" s="218"/>
      <c r="M885" s="218"/>
      <c r="N885" s="218"/>
      <c r="O885" s="218"/>
      <c r="P885" s="218"/>
      <c r="Q885" s="218"/>
      <c r="R885" s="218"/>
      <c r="S885" s="218"/>
      <c r="T885" s="218"/>
      <c r="U885" s="218"/>
      <c r="V885" s="218"/>
      <c r="W885" s="218"/>
      <c r="X885" s="218"/>
      <c r="Y885" s="218"/>
      <c r="Z885" s="218"/>
      <c r="AA885" s="218"/>
      <c r="AB885" s="218"/>
    </row>
    <row r="886" spans="1:28" ht="14.25" customHeight="1" x14ac:dyDescent="0.2">
      <c r="A886" s="218"/>
      <c r="B886" s="218"/>
      <c r="C886" s="218"/>
      <c r="D886" s="218"/>
      <c r="E886" s="218"/>
      <c r="F886" s="218"/>
      <c r="G886" s="218"/>
      <c r="H886" s="218"/>
      <c r="I886" s="218"/>
      <c r="J886" s="218"/>
      <c r="K886" s="218"/>
      <c r="L886" s="218"/>
      <c r="M886" s="218"/>
      <c r="N886" s="218"/>
      <c r="O886" s="218"/>
      <c r="P886" s="218"/>
      <c r="Q886" s="218"/>
      <c r="R886" s="218"/>
      <c r="S886" s="218"/>
      <c r="T886" s="218"/>
      <c r="U886" s="218"/>
      <c r="V886" s="218"/>
      <c r="W886" s="218"/>
      <c r="X886" s="218"/>
      <c r="Y886" s="218"/>
      <c r="Z886" s="218"/>
      <c r="AA886" s="218"/>
      <c r="AB886" s="218"/>
    </row>
    <row r="887" spans="1:28" ht="14.25" customHeight="1" x14ac:dyDescent="0.2">
      <c r="A887" s="218"/>
      <c r="B887" s="218"/>
      <c r="C887" s="218"/>
      <c r="D887" s="218"/>
      <c r="E887" s="218"/>
      <c r="F887" s="218"/>
      <c r="G887" s="218"/>
      <c r="H887" s="218"/>
      <c r="I887" s="218"/>
      <c r="J887" s="218"/>
      <c r="K887" s="218"/>
      <c r="L887" s="218"/>
      <c r="M887" s="218"/>
      <c r="N887" s="218"/>
      <c r="O887" s="218"/>
      <c r="P887" s="218"/>
      <c r="Q887" s="218"/>
      <c r="R887" s="218"/>
      <c r="S887" s="218"/>
      <c r="T887" s="218"/>
      <c r="U887" s="218"/>
      <c r="V887" s="218"/>
      <c r="W887" s="218"/>
      <c r="X887" s="218"/>
      <c r="Y887" s="218"/>
      <c r="Z887" s="218"/>
      <c r="AA887" s="218"/>
      <c r="AB887" s="218"/>
    </row>
    <row r="888" spans="1:28" ht="14.25" customHeight="1" x14ac:dyDescent="0.2">
      <c r="A888" s="218"/>
      <c r="B888" s="218"/>
      <c r="C888" s="218"/>
      <c r="D888" s="218"/>
      <c r="E888" s="218"/>
      <c r="F888" s="218"/>
      <c r="G888" s="218"/>
      <c r="H888" s="218"/>
      <c r="I888" s="218"/>
      <c r="J888" s="218"/>
      <c r="K888" s="218"/>
      <c r="L888" s="218"/>
      <c r="M888" s="218"/>
      <c r="N888" s="218"/>
      <c r="O888" s="218"/>
      <c r="P888" s="218"/>
      <c r="Q888" s="218"/>
      <c r="R888" s="218"/>
      <c r="S888" s="218"/>
      <c r="T888" s="218"/>
      <c r="U888" s="218"/>
      <c r="V888" s="218"/>
      <c r="W888" s="218"/>
      <c r="X888" s="218"/>
      <c r="Y888" s="218"/>
      <c r="Z888" s="218"/>
      <c r="AA888" s="218"/>
      <c r="AB888" s="218"/>
    </row>
    <row r="889" spans="1:28" ht="14.25" customHeight="1" x14ac:dyDescent="0.2">
      <c r="A889" s="218"/>
      <c r="B889" s="218"/>
      <c r="C889" s="218"/>
      <c r="D889" s="218"/>
      <c r="E889" s="218"/>
      <c r="F889" s="218"/>
      <c r="G889" s="218"/>
      <c r="H889" s="218"/>
      <c r="I889" s="218"/>
      <c r="J889" s="218"/>
      <c r="K889" s="218"/>
      <c r="L889" s="218"/>
      <c r="M889" s="218"/>
      <c r="N889" s="218"/>
      <c r="O889" s="218"/>
      <c r="P889" s="218"/>
      <c r="Q889" s="218"/>
      <c r="R889" s="218"/>
      <c r="S889" s="218"/>
      <c r="T889" s="218"/>
      <c r="U889" s="218"/>
      <c r="V889" s="218"/>
      <c r="W889" s="218"/>
      <c r="X889" s="218"/>
      <c r="Y889" s="218"/>
      <c r="Z889" s="218"/>
      <c r="AA889" s="218"/>
      <c r="AB889" s="218"/>
    </row>
    <row r="890" spans="1:28" ht="14.25" customHeight="1" x14ac:dyDescent="0.2">
      <c r="A890" s="218"/>
      <c r="B890" s="218"/>
      <c r="C890" s="218"/>
      <c r="D890" s="218"/>
      <c r="E890" s="218"/>
      <c r="F890" s="218"/>
      <c r="G890" s="218"/>
      <c r="H890" s="218"/>
      <c r="I890" s="218"/>
      <c r="J890" s="218"/>
      <c r="K890" s="218"/>
      <c r="L890" s="218"/>
      <c r="M890" s="218"/>
      <c r="N890" s="218"/>
      <c r="O890" s="218"/>
      <c r="P890" s="218"/>
      <c r="Q890" s="218"/>
      <c r="R890" s="218"/>
      <c r="S890" s="218"/>
      <c r="T890" s="218"/>
      <c r="U890" s="218"/>
      <c r="V890" s="218"/>
      <c r="W890" s="218"/>
      <c r="X890" s="218"/>
      <c r="Y890" s="218"/>
      <c r="Z890" s="218"/>
      <c r="AA890" s="218"/>
      <c r="AB890" s="218"/>
    </row>
    <row r="891" spans="1:28" ht="14.25" customHeight="1" x14ac:dyDescent="0.2">
      <c r="A891" s="218"/>
      <c r="B891" s="218"/>
      <c r="C891" s="218"/>
      <c r="D891" s="218"/>
      <c r="E891" s="218"/>
      <c r="F891" s="218"/>
      <c r="G891" s="218"/>
      <c r="H891" s="218"/>
      <c r="I891" s="218"/>
      <c r="J891" s="218"/>
      <c r="K891" s="218"/>
      <c r="L891" s="218"/>
      <c r="M891" s="218"/>
      <c r="N891" s="218"/>
      <c r="O891" s="218"/>
      <c r="P891" s="218"/>
      <c r="Q891" s="218"/>
      <c r="R891" s="218"/>
      <c r="S891" s="218"/>
      <c r="T891" s="218"/>
      <c r="U891" s="218"/>
      <c r="V891" s="218"/>
      <c r="W891" s="218"/>
      <c r="X891" s="218"/>
      <c r="Y891" s="218"/>
      <c r="Z891" s="218"/>
      <c r="AA891" s="218"/>
      <c r="AB891" s="218"/>
    </row>
    <row r="892" spans="1:28" ht="14.25" customHeight="1" x14ac:dyDescent="0.2">
      <c r="A892" s="218"/>
      <c r="B892" s="218"/>
      <c r="C892" s="218"/>
      <c r="D892" s="218"/>
      <c r="E892" s="218"/>
      <c r="F892" s="218"/>
      <c r="G892" s="218"/>
      <c r="H892" s="218"/>
      <c r="I892" s="218"/>
      <c r="J892" s="218"/>
      <c r="K892" s="218"/>
      <c r="L892" s="218"/>
      <c r="M892" s="218"/>
      <c r="N892" s="218"/>
      <c r="O892" s="218"/>
      <c r="P892" s="218"/>
      <c r="Q892" s="218"/>
      <c r="R892" s="218"/>
      <c r="S892" s="218"/>
      <c r="T892" s="218"/>
      <c r="U892" s="218"/>
      <c r="V892" s="218"/>
      <c r="W892" s="218"/>
      <c r="X892" s="218"/>
      <c r="Y892" s="218"/>
      <c r="Z892" s="218"/>
      <c r="AA892" s="218"/>
      <c r="AB892" s="218"/>
    </row>
    <row r="893" spans="1:28" ht="14.25" customHeight="1" x14ac:dyDescent="0.2">
      <c r="A893" s="218"/>
      <c r="B893" s="218"/>
      <c r="C893" s="218"/>
      <c r="D893" s="218"/>
      <c r="E893" s="218"/>
      <c r="F893" s="218"/>
      <c r="G893" s="218"/>
      <c r="H893" s="218"/>
      <c r="I893" s="218"/>
      <c r="J893" s="218"/>
      <c r="K893" s="218"/>
      <c r="L893" s="218"/>
      <c r="M893" s="218"/>
      <c r="N893" s="218"/>
      <c r="O893" s="218"/>
      <c r="P893" s="218"/>
      <c r="Q893" s="218"/>
      <c r="R893" s="218"/>
      <c r="S893" s="218"/>
      <c r="T893" s="218"/>
      <c r="U893" s="218"/>
      <c r="V893" s="218"/>
      <c r="W893" s="218"/>
      <c r="X893" s="218"/>
      <c r="Y893" s="218"/>
      <c r="Z893" s="218"/>
      <c r="AA893" s="218"/>
      <c r="AB893" s="218"/>
    </row>
    <row r="894" spans="1:28" ht="14.25" customHeight="1" x14ac:dyDescent="0.2">
      <c r="A894" s="218"/>
      <c r="B894" s="218"/>
      <c r="C894" s="218"/>
      <c r="D894" s="218"/>
      <c r="E894" s="218"/>
      <c r="F894" s="218"/>
      <c r="G894" s="218"/>
      <c r="H894" s="218"/>
      <c r="I894" s="218"/>
      <c r="J894" s="218"/>
      <c r="K894" s="218"/>
      <c r="L894" s="218"/>
      <c r="M894" s="218"/>
      <c r="N894" s="218"/>
      <c r="O894" s="218"/>
      <c r="P894" s="218"/>
      <c r="Q894" s="218"/>
      <c r="R894" s="218"/>
      <c r="S894" s="218"/>
      <c r="T894" s="218"/>
      <c r="U894" s="218"/>
      <c r="V894" s="218"/>
      <c r="W894" s="218"/>
      <c r="X894" s="218"/>
      <c r="Y894" s="218"/>
      <c r="Z894" s="218"/>
      <c r="AA894" s="218"/>
      <c r="AB894" s="218"/>
    </row>
    <row r="895" spans="1:28" ht="14.25" customHeight="1" x14ac:dyDescent="0.2">
      <c r="A895" s="218"/>
      <c r="B895" s="218"/>
      <c r="C895" s="218"/>
      <c r="D895" s="218"/>
      <c r="E895" s="218"/>
      <c r="F895" s="218"/>
      <c r="G895" s="218"/>
      <c r="H895" s="218"/>
      <c r="I895" s="218"/>
      <c r="J895" s="218"/>
      <c r="K895" s="218"/>
      <c r="L895" s="218"/>
      <c r="M895" s="218"/>
      <c r="N895" s="218"/>
      <c r="O895" s="218"/>
      <c r="P895" s="218"/>
      <c r="Q895" s="218"/>
      <c r="R895" s="218"/>
      <c r="S895" s="218"/>
      <c r="T895" s="218"/>
      <c r="U895" s="218"/>
      <c r="V895" s="218"/>
      <c r="W895" s="218"/>
      <c r="X895" s="218"/>
      <c r="Y895" s="218"/>
      <c r="Z895" s="218"/>
      <c r="AA895" s="218"/>
      <c r="AB895" s="218"/>
    </row>
    <row r="896" spans="1:28" ht="14.25" customHeight="1" x14ac:dyDescent="0.2">
      <c r="A896" s="218"/>
      <c r="B896" s="218"/>
      <c r="C896" s="218"/>
      <c r="D896" s="218"/>
      <c r="E896" s="218"/>
      <c r="F896" s="218"/>
      <c r="G896" s="218"/>
      <c r="H896" s="218"/>
      <c r="I896" s="218"/>
      <c r="J896" s="218"/>
      <c r="K896" s="218"/>
      <c r="L896" s="218"/>
      <c r="M896" s="218"/>
      <c r="N896" s="218"/>
      <c r="O896" s="218"/>
      <c r="P896" s="218"/>
      <c r="Q896" s="218"/>
      <c r="R896" s="218"/>
      <c r="S896" s="218"/>
      <c r="T896" s="218"/>
      <c r="U896" s="218"/>
      <c r="V896" s="218"/>
      <c r="W896" s="218"/>
      <c r="X896" s="218"/>
      <c r="Y896" s="218"/>
      <c r="Z896" s="218"/>
      <c r="AA896" s="218"/>
      <c r="AB896" s="218"/>
    </row>
    <row r="897" spans="1:28" ht="14.25" customHeight="1" x14ac:dyDescent="0.2">
      <c r="A897" s="218"/>
      <c r="B897" s="218"/>
      <c r="C897" s="218"/>
      <c r="D897" s="218"/>
      <c r="E897" s="218"/>
      <c r="F897" s="218"/>
      <c r="G897" s="218"/>
      <c r="H897" s="218"/>
      <c r="I897" s="218"/>
      <c r="J897" s="218"/>
      <c r="K897" s="218"/>
      <c r="L897" s="218"/>
      <c r="M897" s="218"/>
      <c r="N897" s="218"/>
      <c r="O897" s="218"/>
      <c r="P897" s="218"/>
      <c r="Q897" s="218"/>
      <c r="R897" s="218"/>
      <c r="S897" s="218"/>
      <c r="T897" s="218"/>
      <c r="U897" s="218"/>
      <c r="V897" s="218"/>
      <c r="W897" s="218"/>
      <c r="X897" s="218"/>
      <c r="Y897" s="218"/>
      <c r="Z897" s="218"/>
      <c r="AA897" s="218"/>
      <c r="AB897" s="218"/>
    </row>
    <row r="898" spans="1:28" ht="14.25" customHeight="1" x14ac:dyDescent="0.2">
      <c r="A898" s="218"/>
      <c r="B898" s="218"/>
      <c r="C898" s="218"/>
      <c r="D898" s="218"/>
      <c r="E898" s="218"/>
      <c r="F898" s="218"/>
      <c r="G898" s="218"/>
      <c r="H898" s="218"/>
      <c r="I898" s="218"/>
      <c r="J898" s="218"/>
      <c r="K898" s="218"/>
      <c r="L898" s="218"/>
      <c r="M898" s="218"/>
      <c r="N898" s="218"/>
      <c r="O898" s="218"/>
      <c r="P898" s="218"/>
      <c r="Q898" s="218"/>
      <c r="R898" s="218"/>
      <c r="S898" s="218"/>
      <c r="T898" s="218"/>
      <c r="U898" s="218"/>
      <c r="V898" s="218"/>
      <c r="W898" s="218"/>
      <c r="X898" s="218"/>
      <c r="Y898" s="218"/>
      <c r="Z898" s="218"/>
      <c r="AA898" s="218"/>
      <c r="AB898" s="218"/>
    </row>
    <row r="899" spans="1:28" ht="14.25" customHeight="1" x14ac:dyDescent="0.2">
      <c r="A899" s="218"/>
      <c r="B899" s="218"/>
      <c r="C899" s="218"/>
      <c r="D899" s="218"/>
      <c r="E899" s="218"/>
      <c r="F899" s="218"/>
      <c r="G899" s="218"/>
      <c r="H899" s="218"/>
      <c r="I899" s="218"/>
      <c r="J899" s="218"/>
      <c r="K899" s="218"/>
      <c r="L899" s="218"/>
      <c r="M899" s="218"/>
      <c r="N899" s="218"/>
      <c r="O899" s="218"/>
      <c r="P899" s="218"/>
      <c r="Q899" s="218"/>
      <c r="R899" s="218"/>
      <c r="S899" s="218"/>
      <c r="T899" s="218"/>
      <c r="U899" s="218"/>
      <c r="V899" s="218"/>
      <c r="W899" s="218"/>
      <c r="X899" s="218"/>
      <c r="Y899" s="218"/>
      <c r="Z899" s="218"/>
      <c r="AA899" s="218"/>
      <c r="AB899" s="218"/>
    </row>
    <row r="900" spans="1:28" ht="14.25" customHeight="1" x14ac:dyDescent="0.2">
      <c r="A900" s="218"/>
      <c r="B900" s="218"/>
      <c r="C900" s="218"/>
      <c r="D900" s="218"/>
      <c r="E900" s="218"/>
      <c r="F900" s="218"/>
      <c r="G900" s="218"/>
      <c r="H900" s="218"/>
      <c r="I900" s="218"/>
      <c r="J900" s="218"/>
      <c r="K900" s="218"/>
      <c r="L900" s="218"/>
      <c r="M900" s="218"/>
      <c r="N900" s="218"/>
      <c r="O900" s="218"/>
      <c r="P900" s="218"/>
      <c r="Q900" s="218"/>
      <c r="R900" s="218"/>
      <c r="S900" s="218"/>
      <c r="T900" s="218"/>
      <c r="U900" s="218"/>
      <c r="V900" s="218"/>
      <c r="W900" s="218"/>
      <c r="X900" s="218"/>
      <c r="Y900" s="218"/>
      <c r="Z900" s="218"/>
      <c r="AA900" s="218"/>
      <c r="AB900" s="218"/>
    </row>
    <row r="901" spans="1:28" ht="14.25" customHeight="1" x14ac:dyDescent="0.2">
      <c r="A901" s="218"/>
      <c r="B901" s="218"/>
      <c r="C901" s="218"/>
      <c r="D901" s="218"/>
      <c r="E901" s="218"/>
      <c r="F901" s="218"/>
      <c r="G901" s="218"/>
      <c r="H901" s="218"/>
      <c r="I901" s="218"/>
      <c r="J901" s="218"/>
      <c r="K901" s="218"/>
      <c r="L901" s="218"/>
      <c r="M901" s="218"/>
      <c r="N901" s="218"/>
      <c r="O901" s="218"/>
      <c r="P901" s="218"/>
      <c r="Q901" s="218"/>
      <c r="R901" s="218"/>
      <c r="S901" s="218"/>
      <c r="T901" s="218"/>
      <c r="U901" s="218"/>
      <c r="V901" s="218"/>
      <c r="W901" s="218"/>
      <c r="X901" s="218"/>
      <c r="Y901" s="218"/>
      <c r="Z901" s="218"/>
      <c r="AA901" s="218"/>
      <c r="AB901" s="218"/>
    </row>
    <row r="902" spans="1:28" ht="14.25" customHeight="1" x14ac:dyDescent="0.2">
      <c r="A902" s="218"/>
      <c r="B902" s="218"/>
      <c r="C902" s="218"/>
      <c r="D902" s="218"/>
      <c r="E902" s="218"/>
      <c r="F902" s="218"/>
      <c r="G902" s="218"/>
      <c r="H902" s="218"/>
      <c r="I902" s="218"/>
      <c r="J902" s="218"/>
      <c r="K902" s="218"/>
      <c r="L902" s="218"/>
      <c r="M902" s="218"/>
      <c r="N902" s="218"/>
      <c r="O902" s="218"/>
      <c r="P902" s="218"/>
      <c r="Q902" s="218"/>
      <c r="R902" s="218"/>
      <c r="S902" s="218"/>
      <c r="T902" s="218"/>
      <c r="U902" s="218"/>
      <c r="V902" s="218"/>
      <c r="W902" s="218"/>
      <c r="X902" s="218"/>
      <c r="Y902" s="218"/>
      <c r="Z902" s="218"/>
      <c r="AA902" s="218"/>
      <c r="AB902" s="218"/>
    </row>
    <row r="903" spans="1:28" ht="14.25" customHeight="1" x14ac:dyDescent="0.2">
      <c r="A903" s="218"/>
      <c r="B903" s="218"/>
      <c r="C903" s="218"/>
      <c r="D903" s="218"/>
      <c r="E903" s="218"/>
      <c r="F903" s="218"/>
      <c r="G903" s="218"/>
      <c r="H903" s="218"/>
      <c r="I903" s="218"/>
      <c r="J903" s="218"/>
      <c r="K903" s="218"/>
      <c r="L903" s="218"/>
      <c r="M903" s="218"/>
      <c r="N903" s="218"/>
      <c r="O903" s="218"/>
      <c r="P903" s="218"/>
      <c r="Q903" s="218"/>
      <c r="R903" s="218"/>
      <c r="S903" s="218"/>
      <c r="T903" s="218"/>
      <c r="U903" s="218"/>
      <c r="V903" s="218"/>
      <c r="W903" s="218"/>
      <c r="X903" s="218"/>
      <c r="Y903" s="218"/>
      <c r="Z903" s="218"/>
      <c r="AA903" s="218"/>
      <c r="AB903" s="218"/>
    </row>
    <row r="904" spans="1:28" ht="14.25" customHeight="1" x14ac:dyDescent="0.2">
      <c r="A904" s="218"/>
      <c r="B904" s="218"/>
      <c r="C904" s="218"/>
      <c r="D904" s="218"/>
      <c r="E904" s="218"/>
      <c r="F904" s="218"/>
      <c r="G904" s="218"/>
      <c r="H904" s="218"/>
      <c r="I904" s="218"/>
      <c r="J904" s="218"/>
      <c r="K904" s="218"/>
      <c r="L904" s="218"/>
      <c r="M904" s="218"/>
      <c r="N904" s="218"/>
      <c r="O904" s="218"/>
      <c r="P904" s="218"/>
      <c r="Q904" s="218"/>
      <c r="R904" s="218"/>
      <c r="S904" s="218"/>
      <c r="T904" s="218"/>
      <c r="U904" s="218"/>
      <c r="V904" s="218"/>
      <c r="W904" s="218"/>
      <c r="X904" s="218"/>
      <c r="Y904" s="218"/>
      <c r="Z904" s="218"/>
      <c r="AA904" s="218"/>
      <c r="AB904" s="218"/>
    </row>
    <row r="905" spans="1:28" ht="14.25" customHeight="1" x14ac:dyDescent="0.2">
      <c r="A905" s="218"/>
      <c r="B905" s="218"/>
      <c r="C905" s="218"/>
      <c r="D905" s="218"/>
      <c r="E905" s="218"/>
      <c r="F905" s="218"/>
      <c r="G905" s="218"/>
      <c r="H905" s="218"/>
      <c r="I905" s="218"/>
      <c r="J905" s="218"/>
      <c r="K905" s="218"/>
      <c r="L905" s="218"/>
      <c r="M905" s="218"/>
      <c r="N905" s="218"/>
      <c r="O905" s="218"/>
      <c r="P905" s="218"/>
      <c r="Q905" s="218"/>
      <c r="R905" s="218"/>
      <c r="S905" s="218"/>
      <c r="T905" s="218"/>
      <c r="U905" s="218"/>
      <c r="V905" s="218"/>
      <c r="W905" s="218"/>
      <c r="X905" s="218"/>
      <c r="Y905" s="218"/>
      <c r="Z905" s="218"/>
      <c r="AA905" s="218"/>
      <c r="AB905" s="218"/>
    </row>
    <row r="906" spans="1:28" ht="14.25" customHeight="1" x14ac:dyDescent="0.2">
      <c r="A906" s="218"/>
      <c r="B906" s="218"/>
      <c r="C906" s="218"/>
      <c r="D906" s="218"/>
      <c r="E906" s="218"/>
      <c r="F906" s="218"/>
      <c r="G906" s="218"/>
      <c r="H906" s="218"/>
      <c r="I906" s="218"/>
      <c r="J906" s="218"/>
      <c r="K906" s="218"/>
      <c r="L906" s="218"/>
      <c r="M906" s="218"/>
      <c r="N906" s="218"/>
      <c r="O906" s="218"/>
      <c r="P906" s="218"/>
      <c r="Q906" s="218"/>
      <c r="R906" s="218"/>
      <c r="S906" s="218"/>
      <c r="T906" s="218"/>
      <c r="U906" s="218"/>
      <c r="V906" s="218"/>
      <c r="W906" s="218"/>
      <c r="X906" s="218"/>
      <c r="Y906" s="218"/>
      <c r="Z906" s="218"/>
      <c r="AA906" s="218"/>
      <c r="AB906" s="218"/>
    </row>
    <row r="907" spans="1:28" ht="14.25" customHeight="1" x14ac:dyDescent="0.2">
      <c r="A907" s="218"/>
      <c r="B907" s="218"/>
      <c r="C907" s="218"/>
      <c r="D907" s="218"/>
      <c r="E907" s="218"/>
      <c r="F907" s="218"/>
      <c r="G907" s="218"/>
      <c r="H907" s="218"/>
      <c r="I907" s="218"/>
      <c r="J907" s="218"/>
      <c r="K907" s="218"/>
      <c r="L907" s="218"/>
      <c r="M907" s="218"/>
      <c r="N907" s="218"/>
      <c r="O907" s="218"/>
      <c r="P907" s="218"/>
      <c r="Q907" s="218"/>
      <c r="R907" s="218"/>
      <c r="S907" s="218"/>
      <c r="T907" s="218"/>
      <c r="U907" s="218"/>
      <c r="V907" s="218"/>
      <c r="W907" s="218"/>
      <c r="X907" s="218"/>
      <c r="Y907" s="218"/>
      <c r="Z907" s="218"/>
      <c r="AA907" s="218"/>
      <c r="AB907" s="218"/>
    </row>
    <row r="908" spans="1:28" ht="14.25" customHeight="1" x14ac:dyDescent="0.2">
      <c r="A908" s="218"/>
      <c r="B908" s="218"/>
      <c r="C908" s="218"/>
      <c r="D908" s="218"/>
      <c r="E908" s="218"/>
      <c r="F908" s="218"/>
      <c r="G908" s="218"/>
      <c r="H908" s="218"/>
      <c r="I908" s="218"/>
      <c r="J908" s="218"/>
      <c r="K908" s="218"/>
      <c r="L908" s="218"/>
      <c r="M908" s="218"/>
      <c r="N908" s="218"/>
      <c r="O908" s="218"/>
      <c r="P908" s="218"/>
      <c r="Q908" s="218"/>
      <c r="R908" s="218"/>
      <c r="S908" s="218"/>
      <c r="T908" s="218"/>
      <c r="U908" s="218"/>
      <c r="V908" s="218"/>
      <c r="W908" s="218"/>
      <c r="X908" s="218"/>
      <c r="Y908" s="218"/>
      <c r="Z908" s="218"/>
      <c r="AA908" s="218"/>
      <c r="AB908" s="218"/>
    </row>
    <row r="909" spans="1:28" ht="14.25" customHeight="1" x14ac:dyDescent="0.2">
      <c r="A909" s="218"/>
      <c r="B909" s="218"/>
      <c r="C909" s="218"/>
      <c r="D909" s="218"/>
      <c r="E909" s="218"/>
      <c r="F909" s="218"/>
      <c r="G909" s="218"/>
      <c r="H909" s="218"/>
      <c r="I909" s="218"/>
      <c r="J909" s="218"/>
      <c r="K909" s="218"/>
      <c r="L909" s="218"/>
      <c r="M909" s="218"/>
      <c r="N909" s="218"/>
      <c r="O909" s="218"/>
      <c r="P909" s="218"/>
      <c r="Q909" s="218"/>
      <c r="R909" s="218"/>
      <c r="S909" s="218"/>
      <c r="T909" s="218"/>
      <c r="U909" s="218"/>
      <c r="V909" s="218"/>
      <c r="W909" s="218"/>
      <c r="X909" s="218"/>
      <c r="Y909" s="218"/>
      <c r="Z909" s="218"/>
      <c r="AA909" s="218"/>
      <c r="AB909" s="218"/>
    </row>
    <row r="910" spans="1:28" ht="14.25" customHeight="1" x14ac:dyDescent="0.2">
      <c r="A910" s="218"/>
      <c r="B910" s="218"/>
      <c r="C910" s="218"/>
      <c r="D910" s="218"/>
      <c r="E910" s="218"/>
      <c r="F910" s="218"/>
      <c r="G910" s="218"/>
      <c r="H910" s="218"/>
      <c r="I910" s="218"/>
      <c r="J910" s="218"/>
      <c r="K910" s="218"/>
      <c r="L910" s="218"/>
      <c r="M910" s="218"/>
      <c r="N910" s="218"/>
      <c r="O910" s="218"/>
      <c r="P910" s="218"/>
      <c r="Q910" s="218"/>
      <c r="R910" s="218"/>
      <c r="S910" s="218"/>
      <c r="T910" s="218"/>
      <c r="U910" s="218"/>
      <c r="V910" s="218"/>
      <c r="W910" s="218"/>
      <c r="X910" s="218"/>
      <c r="Y910" s="218"/>
      <c r="Z910" s="218"/>
      <c r="AA910" s="218"/>
      <c r="AB910" s="218"/>
    </row>
    <row r="911" spans="1:28" ht="14.25" customHeight="1" x14ac:dyDescent="0.2">
      <c r="A911" s="218"/>
      <c r="B911" s="218"/>
      <c r="C911" s="218"/>
      <c r="D911" s="218"/>
      <c r="E911" s="218"/>
      <c r="F911" s="218"/>
      <c r="G911" s="218"/>
      <c r="H911" s="218"/>
      <c r="I911" s="218"/>
      <c r="J911" s="218"/>
      <c r="K911" s="218"/>
      <c r="L911" s="218"/>
      <c r="M911" s="218"/>
      <c r="N911" s="218"/>
      <c r="O911" s="218"/>
      <c r="P911" s="218"/>
      <c r="Q911" s="218"/>
      <c r="R911" s="218"/>
      <c r="S911" s="218"/>
      <c r="T911" s="218"/>
      <c r="U911" s="218"/>
      <c r="V911" s="218"/>
      <c r="W911" s="218"/>
      <c r="X911" s="218"/>
      <c r="Y911" s="218"/>
      <c r="Z911" s="218"/>
      <c r="AA911" s="218"/>
      <c r="AB911" s="218"/>
    </row>
    <row r="912" spans="1:28" ht="14.25" customHeight="1" x14ac:dyDescent="0.2">
      <c r="A912" s="218"/>
      <c r="B912" s="218"/>
      <c r="C912" s="218"/>
      <c r="D912" s="218"/>
      <c r="E912" s="218"/>
      <c r="F912" s="218"/>
      <c r="G912" s="218"/>
      <c r="H912" s="218"/>
      <c r="I912" s="218"/>
      <c r="J912" s="218"/>
      <c r="K912" s="218"/>
      <c r="L912" s="218"/>
      <c r="M912" s="218"/>
      <c r="N912" s="218"/>
      <c r="O912" s="218"/>
      <c r="P912" s="218"/>
      <c r="Q912" s="218"/>
      <c r="R912" s="218"/>
      <c r="S912" s="218"/>
      <c r="T912" s="218"/>
      <c r="U912" s="218"/>
      <c r="V912" s="218"/>
      <c r="W912" s="218"/>
      <c r="X912" s="218"/>
      <c r="Y912" s="218"/>
      <c r="Z912" s="218"/>
      <c r="AA912" s="218"/>
      <c r="AB912" s="218"/>
    </row>
    <row r="913" spans="1:28" ht="14.25" customHeight="1" x14ac:dyDescent="0.2">
      <c r="A913" s="218"/>
      <c r="B913" s="218"/>
      <c r="C913" s="218"/>
      <c r="D913" s="218"/>
      <c r="E913" s="218"/>
      <c r="F913" s="218"/>
      <c r="G913" s="218"/>
      <c r="H913" s="218"/>
      <c r="I913" s="218"/>
      <c r="J913" s="218"/>
      <c r="K913" s="218"/>
      <c r="L913" s="218"/>
      <c r="M913" s="218"/>
      <c r="N913" s="218"/>
      <c r="O913" s="218"/>
      <c r="P913" s="218"/>
      <c r="Q913" s="218"/>
      <c r="R913" s="218"/>
      <c r="S913" s="218"/>
      <c r="T913" s="218"/>
      <c r="U913" s="218"/>
      <c r="V913" s="218"/>
      <c r="W913" s="218"/>
      <c r="X913" s="218"/>
      <c r="Y913" s="218"/>
      <c r="Z913" s="218"/>
      <c r="AA913" s="218"/>
      <c r="AB913" s="218"/>
    </row>
    <row r="914" spans="1:28" ht="14.25" customHeight="1" x14ac:dyDescent="0.2">
      <c r="A914" s="218"/>
      <c r="B914" s="218"/>
      <c r="C914" s="218"/>
      <c r="D914" s="218"/>
      <c r="E914" s="218"/>
      <c r="F914" s="218"/>
      <c r="G914" s="218"/>
      <c r="H914" s="218"/>
      <c r="I914" s="218"/>
      <c r="J914" s="218"/>
      <c r="K914" s="218"/>
      <c r="L914" s="218"/>
      <c r="M914" s="218"/>
      <c r="N914" s="218"/>
      <c r="O914" s="218"/>
      <c r="P914" s="218"/>
      <c r="Q914" s="218"/>
      <c r="R914" s="218"/>
      <c r="S914" s="218"/>
      <c r="T914" s="218"/>
      <c r="U914" s="218"/>
      <c r="V914" s="218"/>
      <c r="W914" s="218"/>
      <c r="X914" s="218"/>
      <c r="Y914" s="218"/>
      <c r="Z914" s="218"/>
      <c r="AA914" s="218"/>
      <c r="AB914" s="218"/>
    </row>
    <row r="915" spans="1:28" ht="14.25" customHeight="1" x14ac:dyDescent="0.2">
      <c r="A915" s="218"/>
      <c r="B915" s="218"/>
      <c r="C915" s="218"/>
      <c r="D915" s="218"/>
      <c r="E915" s="218"/>
      <c r="F915" s="218"/>
      <c r="G915" s="218"/>
      <c r="H915" s="218"/>
      <c r="I915" s="218"/>
      <c r="J915" s="218"/>
      <c r="K915" s="218"/>
      <c r="L915" s="218"/>
      <c r="M915" s="218"/>
      <c r="N915" s="218"/>
      <c r="O915" s="218"/>
      <c r="P915" s="218"/>
      <c r="Q915" s="218"/>
      <c r="R915" s="218"/>
      <c r="S915" s="218"/>
      <c r="T915" s="218"/>
      <c r="U915" s="218"/>
      <c r="V915" s="218"/>
      <c r="W915" s="218"/>
      <c r="X915" s="218"/>
      <c r="Y915" s="218"/>
      <c r="Z915" s="218"/>
      <c r="AA915" s="218"/>
      <c r="AB915" s="218"/>
    </row>
    <row r="916" spans="1:28" ht="14.25" customHeight="1" x14ac:dyDescent="0.2">
      <c r="A916" s="218"/>
      <c r="B916" s="218"/>
      <c r="C916" s="218"/>
      <c r="D916" s="218"/>
      <c r="E916" s="218"/>
      <c r="F916" s="218"/>
      <c r="G916" s="218"/>
      <c r="H916" s="218"/>
      <c r="I916" s="218"/>
      <c r="J916" s="218"/>
      <c r="K916" s="218"/>
      <c r="L916" s="218"/>
      <c r="M916" s="218"/>
      <c r="N916" s="218"/>
      <c r="O916" s="218"/>
      <c r="P916" s="218"/>
      <c r="Q916" s="218"/>
      <c r="R916" s="218"/>
      <c r="S916" s="218"/>
      <c r="T916" s="218"/>
      <c r="U916" s="218"/>
      <c r="V916" s="218"/>
      <c r="W916" s="218"/>
      <c r="X916" s="218"/>
      <c r="Y916" s="218"/>
      <c r="Z916" s="218"/>
      <c r="AA916" s="218"/>
      <c r="AB916" s="218"/>
    </row>
    <row r="917" spans="1:28" ht="14.25" customHeight="1" x14ac:dyDescent="0.2">
      <c r="A917" s="218"/>
      <c r="B917" s="218"/>
      <c r="C917" s="218"/>
      <c r="D917" s="218"/>
      <c r="E917" s="218"/>
      <c r="F917" s="218"/>
      <c r="G917" s="218"/>
      <c r="H917" s="218"/>
      <c r="I917" s="218"/>
      <c r="J917" s="218"/>
      <c r="K917" s="218"/>
      <c r="L917" s="218"/>
      <c r="M917" s="218"/>
      <c r="N917" s="218"/>
      <c r="O917" s="218"/>
      <c r="P917" s="218"/>
      <c r="Q917" s="218"/>
      <c r="R917" s="218"/>
      <c r="S917" s="218"/>
      <c r="T917" s="218"/>
      <c r="U917" s="218"/>
      <c r="V917" s="218"/>
      <c r="W917" s="218"/>
      <c r="X917" s="218"/>
      <c r="Y917" s="218"/>
      <c r="Z917" s="218"/>
      <c r="AA917" s="218"/>
      <c r="AB917" s="218"/>
    </row>
    <row r="918" spans="1:28" ht="14.25" customHeight="1" x14ac:dyDescent="0.2">
      <c r="A918" s="218"/>
      <c r="B918" s="218"/>
      <c r="C918" s="218"/>
      <c r="D918" s="218"/>
      <c r="E918" s="218"/>
      <c r="F918" s="218"/>
      <c r="G918" s="218"/>
      <c r="H918" s="218"/>
      <c r="I918" s="218"/>
      <c r="J918" s="218"/>
      <c r="K918" s="218"/>
      <c r="L918" s="218"/>
      <c r="M918" s="218"/>
      <c r="N918" s="218"/>
      <c r="O918" s="218"/>
      <c r="P918" s="218"/>
      <c r="Q918" s="218"/>
      <c r="R918" s="218"/>
      <c r="S918" s="218"/>
      <c r="T918" s="218"/>
      <c r="U918" s="218"/>
      <c r="V918" s="218"/>
      <c r="W918" s="218"/>
      <c r="X918" s="218"/>
      <c r="Y918" s="218"/>
      <c r="Z918" s="218"/>
      <c r="AA918" s="218"/>
      <c r="AB918" s="218"/>
    </row>
    <row r="919" spans="1:28" ht="14.25" customHeight="1" x14ac:dyDescent="0.2">
      <c r="A919" s="218"/>
      <c r="B919" s="218"/>
      <c r="C919" s="218"/>
      <c r="D919" s="218"/>
      <c r="E919" s="218"/>
      <c r="F919" s="218"/>
      <c r="G919" s="218"/>
      <c r="H919" s="218"/>
      <c r="I919" s="218"/>
      <c r="J919" s="218"/>
      <c r="K919" s="218"/>
      <c r="L919" s="218"/>
      <c r="M919" s="218"/>
      <c r="N919" s="218"/>
      <c r="O919" s="218"/>
      <c r="P919" s="218"/>
      <c r="Q919" s="218"/>
      <c r="R919" s="218"/>
      <c r="S919" s="218"/>
      <c r="T919" s="218"/>
      <c r="U919" s="218"/>
      <c r="V919" s="218"/>
      <c r="W919" s="218"/>
      <c r="X919" s="218"/>
      <c r="Y919" s="218"/>
      <c r="Z919" s="218"/>
      <c r="AA919" s="218"/>
      <c r="AB919" s="218"/>
    </row>
    <row r="920" spans="1:28" ht="14.25" customHeight="1" x14ac:dyDescent="0.2">
      <c r="A920" s="218"/>
      <c r="B920" s="218"/>
      <c r="C920" s="218"/>
      <c r="D920" s="218"/>
      <c r="E920" s="218"/>
      <c r="F920" s="218"/>
      <c r="G920" s="218"/>
      <c r="H920" s="218"/>
      <c r="I920" s="218"/>
      <c r="J920" s="218"/>
      <c r="K920" s="218"/>
      <c r="L920" s="218"/>
      <c r="M920" s="218"/>
      <c r="N920" s="218"/>
      <c r="O920" s="218"/>
      <c r="P920" s="218"/>
      <c r="Q920" s="218"/>
      <c r="R920" s="218"/>
      <c r="S920" s="218"/>
      <c r="T920" s="218"/>
      <c r="U920" s="218"/>
      <c r="V920" s="218"/>
      <c r="W920" s="218"/>
      <c r="X920" s="218"/>
      <c r="Y920" s="218"/>
      <c r="Z920" s="218"/>
      <c r="AA920" s="218"/>
      <c r="AB920" s="218"/>
    </row>
    <row r="921" spans="1:28" ht="14.25" customHeight="1" x14ac:dyDescent="0.2">
      <c r="A921" s="218"/>
      <c r="B921" s="218"/>
      <c r="C921" s="218"/>
      <c r="D921" s="218"/>
      <c r="E921" s="218"/>
      <c r="F921" s="218"/>
      <c r="G921" s="218"/>
      <c r="H921" s="218"/>
      <c r="I921" s="218"/>
      <c r="J921" s="218"/>
      <c r="K921" s="218"/>
      <c r="L921" s="218"/>
      <c r="M921" s="218"/>
      <c r="N921" s="218"/>
      <c r="O921" s="218"/>
      <c r="P921" s="218"/>
      <c r="Q921" s="218"/>
      <c r="R921" s="218"/>
      <c r="S921" s="218"/>
      <c r="T921" s="218"/>
      <c r="U921" s="218"/>
      <c r="V921" s="218"/>
      <c r="W921" s="218"/>
      <c r="X921" s="218"/>
      <c r="Y921" s="218"/>
      <c r="Z921" s="218"/>
      <c r="AA921" s="218"/>
      <c r="AB921" s="218"/>
    </row>
    <row r="922" spans="1:28" ht="14.25" customHeight="1" x14ac:dyDescent="0.2">
      <c r="A922" s="218"/>
      <c r="B922" s="218"/>
      <c r="C922" s="218"/>
      <c r="D922" s="218"/>
      <c r="E922" s="218"/>
      <c r="F922" s="218"/>
      <c r="G922" s="218"/>
      <c r="H922" s="218"/>
      <c r="I922" s="218"/>
      <c r="J922" s="218"/>
      <c r="K922" s="218"/>
      <c r="L922" s="218"/>
      <c r="M922" s="218"/>
      <c r="N922" s="218"/>
      <c r="O922" s="218"/>
      <c r="P922" s="218"/>
      <c r="Q922" s="218"/>
      <c r="R922" s="218"/>
      <c r="S922" s="218"/>
      <c r="T922" s="218"/>
      <c r="U922" s="218"/>
      <c r="V922" s="218"/>
      <c r="W922" s="218"/>
      <c r="X922" s="218"/>
      <c r="Y922" s="218"/>
      <c r="Z922" s="218"/>
      <c r="AA922" s="218"/>
      <c r="AB922" s="218"/>
    </row>
    <row r="923" spans="1:28" ht="14.25" customHeight="1" x14ac:dyDescent="0.2">
      <c r="A923" s="218"/>
      <c r="B923" s="218"/>
      <c r="C923" s="218"/>
      <c r="D923" s="218"/>
      <c r="E923" s="218"/>
      <c r="F923" s="218"/>
      <c r="G923" s="218"/>
      <c r="H923" s="218"/>
      <c r="I923" s="218"/>
      <c r="J923" s="218"/>
      <c r="K923" s="218"/>
      <c r="L923" s="218"/>
      <c r="M923" s="218"/>
      <c r="N923" s="218"/>
      <c r="O923" s="218"/>
      <c r="P923" s="218"/>
      <c r="Q923" s="218"/>
      <c r="R923" s="218"/>
      <c r="S923" s="218"/>
      <c r="T923" s="218"/>
      <c r="U923" s="218"/>
      <c r="V923" s="218"/>
      <c r="W923" s="218"/>
      <c r="X923" s="218"/>
      <c r="Y923" s="218"/>
      <c r="Z923" s="218"/>
      <c r="AA923" s="218"/>
      <c r="AB923" s="218"/>
    </row>
    <row r="924" spans="1:28" ht="14.25" customHeight="1" x14ac:dyDescent="0.2">
      <c r="A924" s="218"/>
      <c r="B924" s="218"/>
      <c r="C924" s="218"/>
      <c r="D924" s="218"/>
      <c r="E924" s="218"/>
      <c r="F924" s="218"/>
      <c r="G924" s="218"/>
      <c r="H924" s="218"/>
      <c r="I924" s="218"/>
      <c r="J924" s="218"/>
      <c r="K924" s="218"/>
      <c r="L924" s="218"/>
      <c r="M924" s="218"/>
      <c r="N924" s="218"/>
      <c r="O924" s="218"/>
      <c r="P924" s="218"/>
      <c r="Q924" s="218"/>
      <c r="R924" s="218"/>
      <c r="S924" s="218"/>
      <c r="T924" s="218"/>
      <c r="U924" s="218"/>
      <c r="V924" s="218"/>
      <c r="W924" s="218"/>
      <c r="X924" s="218"/>
      <c r="Y924" s="218"/>
      <c r="Z924" s="218"/>
      <c r="AA924" s="218"/>
      <c r="AB924" s="218"/>
    </row>
    <row r="925" spans="1:28" ht="14.25" customHeight="1" x14ac:dyDescent="0.2">
      <c r="A925" s="218"/>
      <c r="B925" s="218"/>
      <c r="C925" s="218"/>
      <c r="D925" s="218"/>
      <c r="E925" s="218"/>
      <c r="F925" s="218"/>
      <c r="G925" s="218"/>
      <c r="H925" s="218"/>
      <c r="I925" s="218"/>
      <c r="J925" s="218"/>
      <c r="K925" s="218"/>
      <c r="L925" s="218"/>
      <c r="M925" s="218"/>
      <c r="N925" s="218"/>
      <c r="O925" s="218"/>
      <c r="P925" s="218"/>
      <c r="Q925" s="218"/>
      <c r="R925" s="218"/>
      <c r="S925" s="218"/>
      <c r="T925" s="218"/>
      <c r="U925" s="218"/>
      <c r="V925" s="218"/>
      <c r="W925" s="218"/>
      <c r="X925" s="218"/>
      <c r="Y925" s="218"/>
      <c r="Z925" s="218"/>
      <c r="AA925" s="218"/>
      <c r="AB925" s="218"/>
    </row>
    <row r="926" spans="1:28" ht="14.25" customHeight="1" x14ac:dyDescent="0.2">
      <c r="A926" s="218"/>
      <c r="B926" s="218"/>
      <c r="C926" s="218"/>
      <c r="D926" s="218"/>
      <c r="E926" s="218"/>
      <c r="F926" s="218"/>
      <c r="G926" s="218"/>
      <c r="H926" s="218"/>
      <c r="I926" s="218"/>
      <c r="J926" s="218"/>
      <c r="K926" s="218"/>
      <c r="L926" s="218"/>
      <c r="M926" s="218"/>
      <c r="N926" s="218"/>
      <c r="O926" s="218"/>
      <c r="P926" s="218"/>
      <c r="Q926" s="218"/>
      <c r="R926" s="218"/>
      <c r="S926" s="218"/>
      <c r="T926" s="218"/>
      <c r="U926" s="218"/>
      <c r="V926" s="218"/>
      <c r="W926" s="218"/>
      <c r="X926" s="218"/>
      <c r="Y926" s="218"/>
      <c r="Z926" s="218"/>
      <c r="AA926" s="218"/>
      <c r="AB926" s="218"/>
    </row>
    <row r="927" spans="1:28" ht="14.25" customHeight="1" x14ac:dyDescent="0.2">
      <c r="A927" s="218"/>
      <c r="B927" s="218"/>
      <c r="C927" s="218"/>
      <c r="D927" s="218"/>
      <c r="E927" s="218"/>
      <c r="F927" s="218"/>
      <c r="G927" s="218"/>
      <c r="H927" s="218"/>
      <c r="I927" s="218"/>
      <c r="J927" s="218"/>
      <c r="K927" s="218"/>
      <c r="L927" s="218"/>
      <c r="M927" s="218"/>
      <c r="N927" s="218"/>
      <c r="O927" s="218"/>
      <c r="P927" s="218"/>
      <c r="Q927" s="218"/>
      <c r="R927" s="218"/>
      <c r="S927" s="218"/>
      <c r="T927" s="218"/>
      <c r="U927" s="218"/>
      <c r="V927" s="218"/>
      <c r="W927" s="218"/>
      <c r="X927" s="218"/>
      <c r="Y927" s="218"/>
      <c r="Z927" s="218"/>
      <c r="AA927" s="218"/>
      <c r="AB927" s="218"/>
    </row>
    <row r="928" spans="1:28" ht="14.25" customHeight="1" x14ac:dyDescent="0.2">
      <c r="A928" s="218"/>
      <c r="B928" s="218"/>
      <c r="C928" s="218"/>
      <c r="D928" s="218"/>
      <c r="E928" s="218"/>
      <c r="F928" s="218"/>
      <c r="G928" s="218"/>
      <c r="H928" s="218"/>
      <c r="I928" s="218"/>
      <c r="J928" s="218"/>
      <c r="K928" s="218"/>
      <c r="L928" s="218"/>
      <c r="M928" s="218"/>
      <c r="N928" s="218"/>
      <c r="O928" s="218"/>
      <c r="P928" s="218"/>
      <c r="Q928" s="218"/>
      <c r="R928" s="218"/>
      <c r="S928" s="218"/>
      <c r="T928" s="218"/>
      <c r="U928" s="218"/>
      <c r="V928" s="218"/>
      <c r="W928" s="218"/>
      <c r="X928" s="218"/>
      <c r="Y928" s="218"/>
      <c r="Z928" s="218"/>
      <c r="AA928" s="218"/>
      <c r="AB928" s="218"/>
    </row>
    <row r="929" spans="1:28" ht="14.25" customHeight="1" x14ac:dyDescent="0.2">
      <c r="A929" s="218"/>
      <c r="B929" s="218"/>
      <c r="C929" s="218"/>
      <c r="D929" s="218"/>
      <c r="E929" s="218"/>
      <c r="F929" s="218"/>
      <c r="G929" s="218"/>
      <c r="H929" s="218"/>
      <c r="I929" s="218"/>
      <c r="J929" s="218"/>
      <c r="K929" s="218"/>
      <c r="L929" s="218"/>
      <c r="M929" s="218"/>
      <c r="N929" s="218"/>
      <c r="O929" s="218"/>
      <c r="P929" s="218"/>
      <c r="Q929" s="218"/>
      <c r="R929" s="218"/>
      <c r="S929" s="218"/>
      <c r="T929" s="218"/>
      <c r="U929" s="218"/>
      <c r="V929" s="218"/>
      <c r="W929" s="218"/>
      <c r="X929" s="218"/>
      <c r="Y929" s="218"/>
      <c r="Z929" s="218"/>
      <c r="AA929" s="218"/>
      <c r="AB929" s="218"/>
    </row>
    <row r="930" spans="1:28" ht="14.25" customHeight="1" x14ac:dyDescent="0.2">
      <c r="A930" s="218"/>
      <c r="B930" s="218"/>
      <c r="C930" s="218"/>
      <c r="D930" s="218"/>
      <c r="E930" s="218"/>
      <c r="F930" s="218"/>
      <c r="G930" s="218"/>
      <c r="H930" s="218"/>
      <c r="I930" s="218"/>
      <c r="J930" s="218"/>
      <c r="K930" s="218"/>
      <c r="L930" s="218"/>
      <c r="M930" s="218"/>
      <c r="N930" s="218"/>
      <c r="O930" s="218"/>
      <c r="P930" s="218"/>
      <c r="Q930" s="218"/>
      <c r="R930" s="218"/>
      <c r="S930" s="218"/>
      <c r="T930" s="218"/>
      <c r="U930" s="218"/>
      <c r="V930" s="218"/>
      <c r="W930" s="218"/>
      <c r="X930" s="218"/>
      <c r="Y930" s="218"/>
      <c r="Z930" s="218"/>
      <c r="AA930" s="218"/>
      <c r="AB930" s="218"/>
    </row>
    <row r="931" spans="1:28" ht="14.25" customHeight="1" x14ac:dyDescent="0.2">
      <c r="A931" s="218"/>
      <c r="B931" s="218"/>
      <c r="C931" s="218"/>
      <c r="D931" s="218"/>
      <c r="E931" s="218"/>
      <c r="F931" s="218"/>
      <c r="G931" s="218"/>
      <c r="H931" s="218"/>
      <c r="I931" s="218"/>
      <c r="J931" s="218"/>
      <c r="K931" s="218"/>
      <c r="L931" s="218"/>
      <c r="M931" s="218"/>
      <c r="N931" s="218"/>
      <c r="O931" s="218"/>
      <c r="P931" s="218"/>
      <c r="Q931" s="218"/>
      <c r="R931" s="218"/>
      <c r="S931" s="218"/>
      <c r="T931" s="218"/>
      <c r="U931" s="218"/>
      <c r="V931" s="218"/>
      <c r="W931" s="218"/>
      <c r="X931" s="218"/>
      <c r="Y931" s="218"/>
      <c r="Z931" s="218"/>
      <c r="AA931" s="218"/>
      <c r="AB931" s="218"/>
    </row>
    <row r="932" spans="1:28" ht="14.25" customHeight="1" x14ac:dyDescent="0.2">
      <c r="A932" s="218"/>
      <c r="B932" s="218"/>
      <c r="C932" s="218"/>
      <c r="D932" s="218"/>
      <c r="E932" s="218"/>
      <c r="F932" s="218"/>
      <c r="G932" s="218"/>
      <c r="H932" s="218"/>
      <c r="I932" s="218"/>
      <c r="J932" s="218"/>
      <c r="K932" s="218"/>
      <c r="L932" s="218"/>
      <c r="M932" s="218"/>
      <c r="N932" s="218"/>
      <c r="O932" s="218"/>
      <c r="P932" s="218"/>
      <c r="Q932" s="218"/>
      <c r="R932" s="218"/>
      <c r="S932" s="218"/>
      <c r="T932" s="218"/>
      <c r="U932" s="218"/>
      <c r="V932" s="218"/>
      <c r="W932" s="218"/>
      <c r="X932" s="218"/>
      <c r="Y932" s="218"/>
      <c r="Z932" s="218"/>
      <c r="AA932" s="218"/>
      <c r="AB932" s="218"/>
    </row>
    <row r="933" spans="1:28" ht="14.25" customHeight="1" x14ac:dyDescent="0.2">
      <c r="A933" s="218"/>
      <c r="B933" s="218"/>
      <c r="C933" s="218"/>
      <c r="D933" s="218"/>
      <c r="E933" s="218"/>
      <c r="F933" s="218"/>
      <c r="G933" s="218"/>
      <c r="H933" s="218"/>
      <c r="I933" s="218"/>
      <c r="J933" s="218"/>
      <c r="K933" s="218"/>
      <c r="L933" s="218"/>
      <c r="M933" s="218"/>
      <c r="N933" s="218"/>
      <c r="O933" s="218"/>
      <c r="P933" s="218"/>
      <c r="Q933" s="218"/>
      <c r="R933" s="218"/>
      <c r="S933" s="218"/>
      <c r="T933" s="218"/>
      <c r="U933" s="218"/>
      <c r="V933" s="218"/>
      <c r="W933" s="218"/>
      <c r="X933" s="218"/>
      <c r="Y933" s="218"/>
      <c r="Z933" s="218"/>
      <c r="AA933" s="218"/>
      <c r="AB933" s="218"/>
    </row>
    <row r="934" spans="1:28" ht="14.25" customHeight="1" x14ac:dyDescent="0.2">
      <c r="A934" s="218"/>
      <c r="B934" s="218"/>
      <c r="C934" s="218"/>
      <c r="D934" s="218"/>
      <c r="E934" s="218"/>
      <c r="F934" s="218"/>
      <c r="G934" s="218"/>
      <c r="H934" s="218"/>
      <c r="I934" s="218"/>
      <c r="J934" s="218"/>
      <c r="K934" s="218"/>
      <c r="L934" s="218"/>
      <c r="M934" s="218"/>
      <c r="N934" s="218"/>
      <c r="O934" s="218"/>
      <c r="P934" s="218"/>
      <c r="Q934" s="218"/>
      <c r="R934" s="218"/>
      <c r="S934" s="218"/>
      <c r="T934" s="218"/>
      <c r="U934" s="218"/>
      <c r="V934" s="218"/>
      <c r="W934" s="218"/>
      <c r="X934" s="218"/>
      <c r="Y934" s="218"/>
      <c r="Z934" s="218"/>
      <c r="AA934" s="218"/>
      <c r="AB934" s="218"/>
    </row>
    <row r="935" spans="1:28" ht="14.25" customHeight="1" x14ac:dyDescent="0.2">
      <c r="A935" s="218"/>
      <c r="B935" s="218"/>
      <c r="C935" s="218"/>
      <c r="D935" s="218"/>
      <c r="E935" s="218"/>
      <c r="F935" s="218"/>
      <c r="G935" s="218"/>
      <c r="H935" s="218"/>
      <c r="I935" s="218"/>
      <c r="J935" s="218"/>
      <c r="K935" s="218"/>
      <c r="L935" s="218"/>
      <c r="M935" s="218"/>
      <c r="N935" s="218"/>
      <c r="O935" s="218"/>
      <c r="P935" s="218"/>
      <c r="Q935" s="218"/>
      <c r="R935" s="218"/>
      <c r="S935" s="218"/>
      <c r="T935" s="218"/>
      <c r="U935" s="218"/>
      <c r="V935" s="218"/>
      <c r="W935" s="218"/>
      <c r="X935" s="218"/>
      <c r="Y935" s="218"/>
      <c r="Z935" s="218"/>
      <c r="AA935" s="218"/>
      <c r="AB935" s="218"/>
    </row>
    <row r="936" spans="1:28" ht="14.25" customHeight="1" x14ac:dyDescent="0.2">
      <c r="A936" s="218"/>
      <c r="B936" s="218"/>
      <c r="C936" s="218"/>
      <c r="D936" s="218"/>
      <c r="E936" s="218"/>
      <c r="F936" s="218"/>
      <c r="G936" s="218"/>
      <c r="H936" s="218"/>
      <c r="I936" s="218"/>
      <c r="J936" s="218"/>
      <c r="K936" s="218"/>
      <c r="L936" s="218"/>
      <c r="M936" s="218"/>
      <c r="N936" s="218"/>
      <c r="O936" s="218"/>
      <c r="P936" s="218"/>
      <c r="Q936" s="218"/>
      <c r="R936" s="218"/>
      <c r="S936" s="218"/>
      <c r="T936" s="218"/>
      <c r="U936" s="218"/>
      <c r="V936" s="218"/>
      <c r="W936" s="218"/>
      <c r="X936" s="218"/>
      <c r="Y936" s="218"/>
      <c r="Z936" s="218"/>
      <c r="AA936" s="218"/>
      <c r="AB936" s="218"/>
    </row>
    <row r="937" spans="1:28" ht="14.25" customHeight="1" x14ac:dyDescent="0.2">
      <c r="A937" s="218"/>
      <c r="B937" s="218"/>
      <c r="C937" s="218"/>
      <c r="D937" s="218"/>
      <c r="E937" s="218"/>
      <c r="F937" s="218"/>
      <c r="G937" s="218"/>
      <c r="H937" s="218"/>
      <c r="I937" s="218"/>
      <c r="J937" s="218"/>
      <c r="K937" s="218"/>
      <c r="L937" s="218"/>
      <c r="M937" s="218"/>
      <c r="N937" s="218"/>
      <c r="O937" s="218"/>
      <c r="P937" s="218"/>
      <c r="Q937" s="218"/>
      <c r="R937" s="218"/>
      <c r="S937" s="218"/>
      <c r="T937" s="218"/>
      <c r="U937" s="218"/>
      <c r="V937" s="218"/>
      <c r="W937" s="218"/>
      <c r="X937" s="218"/>
      <c r="Y937" s="218"/>
      <c r="Z937" s="218"/>
      <c r="AA937" s="218"/>
      <c r="AB937" s="218"/>
    </row>
    <row r="938" spans="1:28" ht="14.25" customHeight="1" x14ac:dyDescent="0.2">
      <c r="A938" s="218"/>
      <c r="B938" s="218"/>
      <c r="C938" s="218"/>
      <c r="D938" s="218"/>
      <c r="E938" s="218"/>
      <c r="F938" s="218"/>
      <c r="G938" s="218"/>
      <c r="H938" s="218"/>
      <c r="I938" s="218"/>
      <c r="J938" s="218"/>
      <c r="K938" s="218"/>
      <c r="L938" s="218"/>
      <c r="M938" s="218"/>
      <c r="N938" s="218"/>
      <c r="O938" s="218"/>
      <c r="P938" s="218"/>
      <c r="Q938" s="218"/>
      <c r="R938" s="218"/>
      <c r="S938" s="218"/>
      <c r="T938" s="218"/>
      <c r="U938" s="218"/>
      <c r="V938" s="218"/>
      <c r="W938" s="218"/>
      <c r="X938" s="218"/>
      <c r="Y938" s="218"/>
      <c r="Z938" s="218"/>
      <c r="AA938" s="218"/>
      <c r="AB938" s="218"/>
    </row>
    <row r="939" spans="1:28" ht="14.25" customHeight="1" x14ac:dyDescent="0.2">
      <c r="A939" s="218"/>
      <c r="B939" s="218"/>
      <c r="C939" s="218"/>
      <c r="D939" s="218"/>
      <c r="E939" s="218"/>
      <c r="F939" s="218"/>
      <c r="G939" s="218"/>
      <c r="H939" s="218"/>
      <c r="I939" s="218"/>
      <c r="J939" s="218"/>
      <c r="K939" s="218"/>
      <c r="L939" s="218"/>
      <c r="M939" s="218"/>
      <c r="N939" s="218"/>
      <c r="O939" s="218"/>
      <c r="P939" s="218"/>
      <c r="Q939" s="218"/>
      <c r="R939" s="218"/>
      <c r="S939" s="218"/>
      <c r="T939" s="218"/>
      <c r="U939" s="218"/>
      <c r="V939" s="218"/>
      <c r="W939" s="218"/>
      <c r="X939" s="218"/>
      <c r="Y939" s="218"/>
      <c r="Z939" s="218"/>
      <c r="AA939" s="218"/>
      <c r="AB939" s="218"/>
    </row>
    <row r="940" spans="1:28" ht="14.25" customHeight="1" x14ac:dyDescent="0.2">
      <c r="A940" s="218"/>
      <c r="B940" s="218"/>
      <c r="C940" s="218"/>
      <c r="D940" s="218"/>
      <c r="E940" s="218"/>
      <c r="F940" s="218"/>
      <c r="G940" s="218"/>
      <c r="H940" s="218"/>
      <c r="I940" s="218"/>
      <c r="J940" s="218"/>
      <c r="K940" s="218"/>
      <c r="L940" s="218"/>
      <c r="M940" s="218"/>
      <c r="N940" s="218"/>
      <c r="O940" s="218"/>
      <c r="P940" s="218"/>
      <c r="Q940" s="218"/>
      <c r="R940" s="218"/>
      <c r="S940" s="218"/>
      <c r="T940" s="218"/>
      <c r="U940" s="218"/>
      <c r="V940" s="218"/>
      <c r="W940" s="218"/>
      <c r="X940" s="218"/>
      <c r="Y940" s="218"/>
      <c r="Z940" s="218"/>
      <c r="AA940" s="218"/>
      <c r="AB940" s="218"/>
    </row>
    <row r="941" spans="1:28" ht="14.25" customHeight="1" x14ac:dyDescent="0.2">
      <c r="A941" s="218"/>
      <c r="B941" s="218"/>
      <c r="C941" s="218"/>
      <c r="D941" s="218"/>
      <c r="E941" s="218"/>
      <c r="F941" s="218"/>
      <c r="G941" s="218"/>
      <c r="H941" s="218"/>
      <c r="I941" s="218"/>
      <c r="J941" s="218"/>
      <c r="K941" s="218"/>
      <c r="L941" s="218"/>
      <c r="M941" s="218"/>
      <c r="N941" s="218"/>
      <c r="O941" s="218"/>
      <c r="P941" s="218"/>
      <c r="Q941" s="218"/>
      <c r="R941" s="218"/>
      <c r="S941" s="218"/>
      <c r="T941" s="218"/>
      <c r="U941" s="218"/>
      <c r="V941" s="218"/>
      <c r="W941" s="218"/>
      <c r="X941" s="218"/>
      <c r="Y941" s="218"/>
      <c r="Z941" s="218"/>
      <c r="AA941" s="218"/>
      <c r="AB941" s="218"/>
    </row>
    <row r="942" spans="1:28" ht="14.25" customHeight="1" x14ac:dyDescent="0.2">
      <c r="A942" s="218"/>
      <c r="B942" s="218"/>
      <c r="C942" s="218"/>
      <c r="D942" s="218"/>
      <c r="E942" s="218"/>
      <c r="F942" s="218"/>
      <c r="G942" s="218"/>
      <c r="H942" s="218"/>
      <c r="I942" s="218"/>
      <c r="J942" s="218"/>
      <c r="K942" s="218"/>
      <c r="L942" s="218"/>
      <c r="M942" s="218"/>
      <c r="N942" s="218"/>
      <c r="O942" s="218"/>
      <c r="P942" s="218"/>
      <c r="Q942" s="218"/>
      <c r="R942" s="218"/>
      <c r="S942" s="218"/>
      <c r="T942" s="218"/>
      <c r="U942" s="218"/>
      <c r="V942" s="218"/>
      <c r="W942" s="218"/>
      <c r="X942" s="218"/>
      <c r="Y942" s="218"/>
      <c r="Z942" s="218"/>
      <c r="AA942" s="218"/>
      <c r="AB942" s="218"/>
    </row>
    <row r="943" spans="1:28" ht="14.25" customHeight="1" x14ac:dyDescent="0.2">
      <c r="A943" s="218"/>
      <c r="B943" s="218"/>
      <c r="C943" s="218"/>
      <c r="D943" s="218"/>
      <c r="E943" s="218"/>
      <c r="F943" s="218"/>
      <c r="G943" s="218"/>
      <c r="H943" s="218"/>
      <c r="I943" s="218"/>
      <c r="J943" s="218"/>
      <c r="K943" s="218"/>
      <c r="L943" s="218"/>
      <c r="M943" s="218"/>
      <c r="N943" s="218"/>
      <c r="O943" s="218"/>
      <c r="P943" s="218"/>
      <c r="Q943" s="218"/>
      <c r="R943" s="218"/>
      <c r="S943" s="218"/>
      <c r="T943" s="218"/>
      <c r="U943" s="218"/>
      <c r="V943" s="218"/>
      <c r="W943" s="218"/>
      <c r="X943" s="218"/>
      <c r="Y943" s="218"/>
      <c r="Z943" s="218"/>
      <c r="AA943" s="218"/>
      <c r="AB943" s="218"/>
    </row>
    <row r="944" spans="1:28" ht="14.25" customHeight="1" x14ac:dyDescent="0.2">
      <c r="A944" s="218"/>
      <c r="B944" s="218"/>
      <c r="C944" s="218"/>
      <c r="D944" s="218"/>
      <c r="E944" s="218"/>
      <c r="F944" s="218"/>
      <c r="G944" s="218"/>
      <c r="H944" s="218"/>
      <c r="I944" s="218"/>
      <c r="J944" s="218"/>
      <c r="K944" s="218"/>
      <c r="L944" s="218"/>
      <c r="M944" s="218"/>
      <c r="N944" s="218"/>
      <c r="O944" s="218"/>
      <c r="P944" s="218"/>
      <c r="Q944" s="218"/>
      <c r="R944" s="218"/>
      <c r="S944" s="218"/>
      <c r="T944" s="218"/>
      <c r="U944" s="218"/>
      <c r="V944" s="218"/>
      <c r="W944" s="218"/>
      <c r="X944" s="218"/>
      <c r="Y944" s="218"/>
      <c r="Z944" s="218"/>
      <c r="AA944" s="218"/>
      <c r="AB944" s="218"/>
    </row>
    <row r="945" spans="1:28" ht="14.25" customHeight="1" x14ac:dyDescent="0.2">
      <c r="A945" s="218"/>
      <c r="B945" s="218"/>
      <c r="C945" s="218"/>
      <c r="D945" s="218"/>
      <c r="E945" s="218"/>
      <c r="F945" s="218"/>
      <c r="G945" s="218"/>
      <c r="H945" s="218"/>
      <c r="I945" s="218"/>
      <c r="J945" s="218"/>
      <c r="K945" s="218"/>
      <c r="L945" s="218"/>
      <c r="M945" s="218"/>
      <c r="N945" s="218"/>
      <c r="O945" s="218"/>
      <c r="P945" s="218"/>
      <c r="Q945" s="218"/>
      <c r="R945" s="218"/>
      <c r="S945" s="218"/>
      <c r="T945" s="218"/>
      <c r="U945" s="218"/>
      <c r="V945" s="218"/>
      <c r="W945" s="218"/>
      <c r="X945" s="218"/>
      <c r="Y945" s="218"/>
      <c r="Z945" s="218"/>
      <c r="AA945" s="218"/>
      <c r="AB945" s="218"/>
    </row>
    <row r="946" spans="1:28" ht="14.25" customHeight="1" x14ac:dyDescent="0.2">
      <c r="A946" s="218"/>
      <c r="B946" s="218"/>
      <c r="C946" s="218"/>
      <c r="D946" s="218"/>
      <c r="E946" s="218"/>
      <c r="F946" s="218"/>
      <c r="G946" s="218"/>
      <c r="H946" s="218"/>
      <c r="I946" s="218"/>
      <c r="J946" s="218"/>
      <c r="K946" s="218"/>
      <c r="L946" s="218"/>
      <c r="M946" s="218"/>
      <c r="N946" s="218"/>
      <c r="O946" s="218"/>
      <c r="P946" s="218"/>
      <c r="Q946" s="218"/>
      <c r="R946" s="218"/>
      <c r="S946" s="218"/>
      <c r="T946" s="218"/>
      <c r="U946" s="218"/>
      <c r="V946" s="218"/>
      <c r="W946" s="218"/>
      <c r="X946" s="218"/>
      <c r="Y946" s="218"/>
      <c r="Z946" s="218"/>
      <c r="AA946" s="218"/>
      <c r="AB946" s="218"/>
    </row>
    <row r="947" spans="1:28" ht="14.25" customHeight="1" x14ac:dyDescent="0.2">
      <c r="A947" s="218"/>
      <c r="B947" s="218"/>
      <c r="C947" s="218"/>
      <c r="D947" s="218"/>
      <c r="E947" s="218"/>
      <c r="F947" s="218"/>
      <c r="G947" s="218"/>
      <c r="H947" s="218"/>
      <c r="I947" s="218"/>
      <c r="J947" s="218"/>
      <c r="K947" s="218"/>
      <c r="L947" s="218"/>
      <c r="M947" s="218"/>
      <c r="N947" s="218"/>
      <c r="O947" s="218"/>
      <c r="P947" s="218"/>
      <c r="Q947" s="218"/>
      <c r="R947" s="218"/>
      <c r="S947" s="218"/>
      <c r="T947" s="218"/>
      <c r="U947" s="218"/>
      <c r="V947" s="218"/>
      <c r="W947" s="218"/>
      <c r="X947" s="218"/>
      <c r="Y947" s="218"/>
      <c r="Z947" s="218"/>
      <c r="AA947" s="218"/>
      <c r="AB947" s="218"/>
    </row>
    <row r="948" spans="1:28" ht="14.25" customHeight="1" x14ac:dyDescent="0.2">
      <c r="A948" s="218"/>
      <c r="B948" s="218"/>
      <c r="C948" s="218"/>
      <c r="D948" s="218"/>
      <c r="E948" s="218"/>
      <c r="F948" s="218"/>
      <c r="G948" s="218"/>
      <c r="H948" s="218"/>
      <c r="I948" s="218"/>
      <c r="J948" s="218"/>
      <c r="K948" s="218"/>
      <c r="L948" s="218"/>
      <c r="M948" s="218"/>
      <c r="N948" s="218"/>
      <c r="O948" s="218"/>
      <c r="P948" s="218"/>
      <c r="Q948" s="218"/>
      <c r="R948" s="218"/>
      <c r="S948" s="218"/>
      <c r="T948" s="218"/>
      <c r="U948" s="218"/>
      <c r="V948" s="218"/>
      <c r="W948" s="218"/>
      <c r="X948" s="218"/>
      <c r="Y948" s="218"/>
      <c r="Z948" s="218"/>
      <c r="AA948" s="218"/>
      <c r="AB948" s="218"/>
    </row>
    <row r="949" spans="1:28" ht="14.25" customHeight="1" x14ac:dyDescent="0.2">
      <c r="A949" s="218"/>
      <c r="B949" s="218"/>
      <c r="C949" s="218"/>
      <c r="D949" s="218"/>
      <c r="E949" s="218"/>
      <c r="F949" s="218"/>
      <c r="G949" s="218"/>
      <c r="H949" s="218"/>
      <c r="I949" s="218"/>
      <c r="J949" s="218"/>
      <c r="K949" s="218"/>
      <c r="L949" s="218"/>
      <c r="M949" s="218"/>
      <c r="N949" s="218"/>
      <c r="O949" s="218"/>
      <c r="P949" s="218"/>
      <c r="Q949" s="218"/>
      <c r="R949" s="218"/>
      <c r="S949" s="218"/>
      <c r="T949" s="218"/>
      <c r="U949" s="218"/>
      <c r="V949" s="218"/>
      <c r="W949" s="218"/>
      <c r="X949" s="218"/>
      <c r="Y949" s="218"/>
      <c r="Z949" s="218"/>
      <c r="AA949" s="218"/>
      <c r="AB949" s="218"/>
    </row>
    <row r="950" spans="1:28" ht="14.25" customHeight="1" x14ac:dyDescent="0.2">
      <c r="A950" s="218"/>
      <c r="B950" s="218"/>
      <c r="C950" s="218"/>
      <c r="D950" s="218"/>
      <c r="E950" s="218"/>
      <c r="F950" s="218"/>
      <c r="G950" s="218"/>
      <c r="H950" s="218"/>
      <c r="I950" s="218"/>
      <c r="J950" s="218"/>
      <c r="K950" s="218"/>
      <c r="L950" s="218"/>
      <c r="M950" s="218"/>
      <c r="N950" s="218"/>
      <c r="O950" s="218"/>
      <c r="P950" s="218"/>
      <c r="Q950" s="218"/>
      <c r="R950" s="218"/>
      <c r="S950" s="218"/>
      <c r="T950" s="218"/>
      <c r="U950" s="218"/>
      <c r="V950" s="218"/>
      <c r="W950" s="218"/>
      <c r="X950" s="218"/>
      <c r="Y950" s="218"/>
      <c r="Z950" s="218"/>
      <c r="AA950" s="218"/>
      <c r="AB950" s="218"/>
    </row>
    <row r="951" spans="1:28" ht="14.25" customHeight="1" x14ac:dyDescent="0.2">
      <c r="A951" s="218"/>
      <c r="B951" s="218"/>
      <c r="C951" s="218"/>
      <c r="D951" s="218"/>
      <c r="E951" s="218"/>
      <c r="F951" s="218"/>
      <c r="G951" s="218"/>
      <c r="H951" s="218"/>
      <c r="I951" s="218"/>
      <c r="J951" s="218"/>
      <c r="K951" s="218"/>
      <c r="L951" s="218"/>
      <c r="M951" s="218"/>
      <c r="N951" s="218"/>
      <c r="O951" s="218"/>
      <c r="P951" s="218"/>
      <c r="Q951" s="218"/>
      <c r="R951" s="218"/>
      <c r="S951" s="218"/>
      <c r="T951" s="218"/>
      <c r="U951" s="218"/>
      <c r="V951" s="218"/>
      <c r="W951" s="218"/>
      <c r="X951" s="218"/>
      <c r="Y951" s="218"/>
      <c r="Z951" s="218"/>
      <c r="AA951" s="218"/>
      <c r="AB951" s="218"/>
    </row>
    <row r="952" spans="1:28" ht="14.25" customHeight="1" x14ac:dyDescent="0.2">
      <c r="A952" s="218"/>
      <c r="B952" s="218"/>
      <c r="C952" s="218"/>
      <c r="D952" s="218"/>
      <c r="E952" s="218"/>
      <c r="F952" s="218"/>
      <c r="G952" s="218"/>
      <c r="H952" s="218"/>
      <c r="I952" s="218"/>
      <c r="J952" s="218"/>
      <c r="K952" s="218"/>
      <c r="L952" s="218"/>
      <c r="M952" s="218"/>
      <c r="N952" s="218"/>
      <c r="O952" s="218"/>
      <c r="P952" s="218"/>
      <c r="Q952" s="218"/>
      <c r="R952" s="218"/>
      <c r="S952" s="218"/>
      <c r="T952" s="218"/>
      <c r="U952" s="218"/>
      <c r="V952" s="218"/>
      <c r="W952" s="218"/>
      <c r="X952" s="218"/>
      <c r="Y952" s="218"/>
      <c r="Z952" s="218"/>
      <c r="AA952" s="218"/>
      <c r="AB952" s="218"/>
    </row>
    <row r="953" spans="1:28" ht="14.25" customHeight="1" x14ac:dyDescent="0.2">
      <c r="A953" s="218"/>
      <c r="B953" s="218"/>
      <c r="C953" s="218"/>
      <c r="D953" s="218"/>
      <c r="E953" s="218"/>
      <c r="F953" s="218"/>
      <c r="G953" s="218"/>
      <c r="H953" s="218"/>
      <c r="I953" s="218"/>
      <c r="J953" s="218"/>
      <c r="K953" s="218"/>
      <c r="L953" s="218"/>
      <c r="M953" s="218"/>
      <c r="N953" s="218"/>
      <c r="O953" s="218"/>
      <c r="P953" s="218"/>
      <c r="Q953" s="218"/>
      <c r="R953" s="218"/>
      <c r="S953" s="218"/>
      <c r="T953" s="218"/>
      <c r="U953" s="218"/>
      <c r="V953" s="218"/>
      <c r="W953" s="218"/>
      <c r="X953" s="218"/>
      <c r="Y953" s="218"/>
      <c r="Z953" s="218"/>
      <c r="AA953" s="218"/>
      <c r="AB953" s="218"/>
    </row>
    <row r="954" spans="1:28" ht="14.25" customHeight="1" x14ac:dyDescent="0.2">
      <c r="A954" s="218"/>
      <c r="B954" s="218"/>
      <c r="C954" s="218"/>
      <c r="D954" s="218"/>
      <c r="E954" s="218"/>
      <c r="F954" s="218"/>
      <c r="G954" s="218"/>
      <c r="H954" s="218"/>
      <c r="I954" s="218"/>
      <c r="J954" s="218"/>
      <c r="K954" s="218"/>
      <c r="L954" s="218"/>
      <c r="M954" s="218"/>
      <c r="N954" s="218"/>
      <c r="O954" s="218"/>
      <c r="P954" s="218"/>
      <c r="Q954" s="218"/>
      <c r="R954" s="218"/>
      <c r="S954" s="218"/>
      <c r="T954" s="218"/>
      <c r="U954" s="218"/>
      <c r="V954" s="218"/>
      <c r="W954" s="218"/>
      <c r="X954" s="218"/>
      <c r="Y954" s="218"/>
      <c r="Z954" s="218"/>
      <c r="AA954" s="218"/>
      <c r="AB954" s="218"/>
    </row>
    <row r="955" spans="1:28" ht="14.25" customHeight="1" x14ac:dyDescent="0.2">
      <c r="A955" s="218"/>
      <c r="B955" s="218"/>
      <c r="C955" s="218"/>
      <c r="D955" s="218"/>
      <c r="E955" s="218"/>
      <c r="F955" s="218"/>
      <c r="G955" s="218"/>
      <c r="H955" s="218"/>
      <c r="I955" s="218"/>
      <c r="J955" s="218"/>
      <c r="K955" s="218"/>
      <c r="L955" s="218"/>
      <c r="M955" s="218"/>
      <c r="N955" s="218"/>
      <c r="O955" s="218"/>
      <c r="P955" s="218"/>
      <c r="Q955" s="218"/>
      <c r="R955" s="218"/>
      <c r="S955" s="218"/>
      <c r="T955" s="218"/>
      <c r="U955" s="218"/>
      <c r="V955" s="218"/>
      <c r="W955" s="218"/>
      <c r="X955" s="218"/>
      <c r="Y955" s="218"/>
      <c r="Z955" s="218"/>
      <c r="AA955" s="218"/>
      <c r="AB955" s="218"/>
    </row>
    <row r="956" spans="1:28" ht="14.25" customHeight="1" x14ac:dyDescent="0.2">
      <c r="A956" s="218"/>
      <c r="B956" s="218"/>
      <c r="C956" s="218"/>
      <c r="D956" s="218"/>
      <c r="E956" s="218"/>
      <c r="F956" s="218"/>
      <c r="G956" s="218"/>
      <c r="H956" s="218"/>
      <c r="I956" s="218"/>
      <c r="J956" s="218"/>
      <c r="K956" s="218"/>
      <c r="L956" s="218"/>
      <c r="M956" s="218"/>
      <c r="N956" s="218"/>
      <c r="O956" s="218"/>
      <c r="P956" s="218"/>
      <c r="Q956" s="218"/>
      <c r="R956" s="218"/>
      <c r="S956" s="218"/>
      <c r="T956" s="218"/>
      <c r="U956" s="218"/>
      <c r="V956" s="218"/>
      <c r="W956" s="218"/>
      <c r="X956" s="218"/>
      <c r="Y956" s="218"/>
      <c r="Z956" s="218"/>
      <c r="AA956" s="218"/>
      <c r="AB956" s="218"/>
    </row>
    <row r="957" spans="1:28" ht="14.25" customHeight="1" x14ac:dyDescent="0.2">
      <c r="A957" s="218"/>
      <c r="B957" s="218"/>
      <c r="C957" s="218"/>
      <c r="D957" s="218"/>
      <c r="E957" s="218"/>
      <c r="F957" s="218"/>
      <c r="G957" s="218"/>
      <c r="H957" s="218"/>
      <c r="I957" s="218"/>
      <c r="J957" s="218"/>
      <c r="K957" s="218"/>
      <c r="L957" s="218"/>
      <c r="M957" s="218"/>
      <c r="N957" s="218"/>
      <c r="O957" s="218"/>
      <c r="P957" s="218"/>
      <c r="Q957" s="218"/>
      <c r="R957" s="218"/>
      <c r="S957" s="218"/>
      <c r="T957" s="218"/>
      <c r="U957" s="218"/>
      <c r="V957" s="218"/>
      <c r="W957" s="218"/>
      <c r="X957" s="218"/>
      <c r="Y957" s="218"/>
      <c r="Z957" s="218"/>
      <c r="AA957" s="218"/>
      <c r="AB957" s="218"/>
    </row>
    <row r="958" spans="1:28" ht="14.25" customHeight="1" x14ac:dyDescent="0.2">
      <c r="A958" s="218"/>
      <c r="B958" s="218"/>
      <c r="C958" s="218"/>
      <c r="D958" s="218"/>
      <c r="E958" s="218"/>
      <c r="F958" s="218"/>
      <c r="G958" s="218"/>
      <c r="H958" s="218"/>
      <c r="I958" s="218"/>
      <c r="J958" s="218"/>
      <c r="K958" s="218"/>
      <c r="L958" s="218"/>
      <c r="M958" s="218"/>
      <c r="N958" s="218"/>
      <c r="O958" s="218"/>
      <c r="P958" s="218"/>
      <c r="Q958" s="218"/>
      <c r="R958" s="218"/>
      <c r="S958" s="218"/>
      <c r="T958" s="218"/>
      <c r="U958" s="218"/>
      <c r="V958" s="218"/>
      <c r="W958" s="218"/>
      <c r="X958" s="218"/>
      <c r="Y958" s="218"/>
      <c r="Z958" s="218"/>
      <c r="AA958" s="218"/>
      <c r="AB958" s="218"/>
    </row>
    <row r="959" spans="1:28" ht="14.25" customHeight="1" x14ac:dyDescent="0.2">
      <c r="A959" s="218"/>
      <c r="B959" s="218"/>
      <c r="C959" s="218"/>
      <c r="D959" s="218"/>
      <c r="E959" s="218"/>
      <c r="F959" s="218"/>
      <c r="G959" s="218"/>
      <c r="H959" s="218"/>
      <c r="I959" s="218"/>
      <c r="J959" s="218"/>
      <c r="K959" s="218"/>
      <c r="L959" s="218"/>
      <c r="M959" s="218"/>
      <c r="N959" s="218"/>
      <c r="O959" s="218"/>
      <c r="P959" s="218"/>
      <c r="Q959" s="218"/>
      <c r="R959" s="218"/>
      <c r="S959" s="218"/>
      <c r="T959" s="218"/>
      <c r="U959" s="218"/>
      <c r="V959" s="218"/>
      <c r="W959" s="218"/>
      <c r="X959" s="218"/>
      <c r="Y959" s="218"/>
      <c r="Z959" s="218"/>
      <c r="AA959" s="218"/>
      <c r="AB959" s="218"/>
    </row>
    <row r="960" spans="1:28" ht="14.25" customHeight="1" x14ac:dyDescent="0.2">
      <c r="A960" s="218"/>
      <c r="B960" s="218"/>
      <c r="C960" s="218"/>
      <c r="D960" s="218"/>
      <c r="E960" s="218"/>
      <c r="F960" s="218"/>
      <c r="G960" s="218"/>
      <c r="H960" s="218"/>
      <c r="I960" s="218"/>
      <c r="J960" s="218"/>
      <c r="K960" s="218"/>
      <c r="L960" s="218"/>
      <c r="M960" s="218"/>
      <c r="N960" s="218"/>
      <c r="O960" s="218"/>
      <c r="P960" s="218"/>
      <c r="Q960" s="218"/>
      <c r="R960" s="218"/>
      <c r="S960" s="218"/>
      <c r="T960" s="218"/>
      <c r="U960" s="218"/>
      <c r="V960" s="218"/>
      <c r="W960" s="218"/>
      <c r="X960" s="218"/>
      <c r="Y960" s="218"/>
      <c r="Z960" s="218"/>
      <c r="AA960" s="218"/>
      <c r="AB960" s="218"/>
    </row>
    <row r="961" spans="1:28" ht="14.25" customHeight="1" x14ac:dyDescent="0.2">
      <c r="A961" s="218"/>
      <c r="B961" s="218"/>
      <c r="C961" s="218"/>
      <c r="D961" s="218"/>
      <c r="E961" s="218"/>
      <c r="F961" s="218"/>
      <c r="G961" s="218"/>
      <c r="H961" s="218"/>
      <c r="I961" s="218"/>
      <c r="J961" s="218"/>
      <c r="K961" s="218"/>
      <c r="L961" s="218"/>
      <c r="M961" s="218"/>
      <c r="N961" s="218"/>
      <c r="O961" s="218"/>
      <c r="P961" s="218"/>
      <c r="Q961" s="218"/>
      <c r="R961" s="218"/>
      <c r="S961" s="218"/>
      <c r="T961" s="218"/>
      <c r="U961" s="218"/>
      <c r="V961" s="218"/>
      <c r="W961" s="218"/>
      <c r="X961" s="218"/>
      <c r="Y961" s="218"/>
      <c r="Z961" s="218"/>
      <c r="AA961" s="218"/>
      <c r="AB961" s="218"/>
    </row>
    <row r="962" spans="1:28" ht="14.25" customHeight="1" x14ac:dyDescent="0.2">
      <c r="A962" s="218"/>
      <c r="B962" s="218"/>
      <c r="C962" s="218"/>
      <c r="D962" s="218"/>
      <c r="E962" s="218"/>
      <c r="F962" s="218"/>
      <c r="G962" s="218"/>
      <c r="H962" s="218"/>
      <c r="I962" s="218"/>
      <c r="J962" s="218"/>
      <c r="K962" s="218"/>
      <c r="L962" s="218"/>
      <c r="M962" s="218"/>
      <c r="N962" s="218"/>
      <c r="O962" s="218"/>
      <c r="P962" s="218"/>
      <c r="Q962" s="218"/>
      <c r="R962" s="218"/>
      <c r="S962" s="218"/>
      <c r="T962" s="218"/>
      <c r="U962" s="218"/>
      <c r="V962" s="218"/>
      <c r="W962" s="218"/>
      <c r="X962" s="218"/>
      <c r="Y962" s="218"/>
      <c r="Z962" s="218"/>
      <c r="AA962" s="218"/>
      <c r="AB962" s="218"/>
    </row>
    <row r="963" spans="1:28" ht="14.25" customHeight="1" x14ac:dyDescent="0.2">
      <c r="A963" s="218"/>
      <c r="B963" s="218"/>
      <c r="C963" s="218"/>
      <c r="D963" s="218"/>
      <c r="E963" s="218"/>
      <c r="F963" s="218"/>
      <c r="G963" s="218"/>
      <c r="H963" s="218"/>
      <c r="I963" s="218"/>
      <c r="J963" s="218"/>
      <c r="K963" s="218"/>
      <c r="L963" s="218"/>
      <c r="M963" s="218"/>
      <c r="N963" s="218"/>
      <c r="O963" s="218"/>
      <c r="P963" s="218"/>
      <c r="Q963" s="218"/>
      <c r="R963" s="218"/>
      <c r="S963" s="218"/>
      <c r="T963" s="218"/>
      <c r="U963" s="218"/>
      <c r="V963" s="218"/>
      <c r="W963" s="218"/>
      <c r="X963" s="218"/>
      <c r="Y963" s="218"/>
      <c r="Z963" s="218"/>
      <c r="AA963" s="218"/>
      <c r="AB963" s="218"/>
    </row>
    <row r="964" spans="1:28" ht="14.25" customHeight="1" x14ac:dyDescent="0.2">
      <c r="A964" s="218"/>
      <c r="B964" s="218"/>
      <c r="C964" s="218"/>
      <c r="D964" s="218"/>
      <c r="E964" s="218"/>
      <c r="F964" s="218"/>
      <c r="G964" s="218"/>
      <c r="H964" s="218"/>
      <c r="I964" s="218"/>
      <c r="J964" s="218"/>
      <c r="K964" s="218"/>
      <c r="L964" s="218"/>
      <c r="M964" s="218"/>
      <c r="N964" s="218"/>
      <c r="O964" s="218"/>
      <c r="P964" s="218"/>
      <c r="Q964" s="218"/>
      <c r="R964" s="218"/>
      <c r="S964" s="218"/>
      <c r="T964" s="218"/>
      <c r="U964" s="218"/>
      <c r="V964" s="218"/>
      <c r="W964" s="218"/>
      <c r="X964" s="218"/>
      <c r="Y964" s="218"/>
      <c r="Z964" s="218"/>
      <c r="AA964" s="218"/>
      <c r="AB964" s="218"/>
    </row>
    <row r="965" spans="1:28" ht="14.25" customHeight="1" x14ac:dyDescent="0.2">
      <c r="A965" s="218"/>
      <c r="B965" s="218"/>
      <c r="C965" s="218"/>
      <c r="D965" s="218"/>
      <c r="E965" s="218"/>
      <c r="F965" s="218"/>
      <c r="G965" s="218"/>
      <c r="H965" s="218"/>
      <c r="I965" s="218"/>
      <c r="J965" s="218"/>
      <c r="K965" s="218"/>
      <c r="L965" s="218"/>
      <c r="M965" s="218"/>
      <c r="N965" s="218"/>
      <c r="O965" s="218"/>
      <c r="P965" s="218"/>
      <c r="Q965" s="218"/>
      <c r="R965" s="218"/>
      <c r="S965" s="218"/>
      <c r="T965" s="218"/>
      <c r="U965" s="218"/>
      <c r="V965" s="218"/>
      <c r="W965" s="218"/>
      <c r="X965" s="218"/>
      <c r="Y965" s="218"/>
      <c r="Z965" s="218"/>
      <c r="AA965" s="218"/>
      <c r="AB965" s="218"/>
    </row>
    <row r="966" spans="1:28" ht="14.25" customHeight="1" x14ac:dyDescent="0.2">
      <c r="A966" s="218"/>
      <c r="B966" s="218"/>
      <c r="C966" s="218"/>
      <c r="D966" s="218"/>
      <c r="E966" s="218"/>
      <c r="F966" s="218"/>
      <c r="G966" s="218"/>
      <c r="H966" s="218"/>
      <c r="I966" s="218"/>
      <c r="J966" s="218"/>
      <c r="K966" s="218"/>
      <c r="L966" s="218"/>
      <c r="M966" s="218"/>
      <c r="N966" s="218"/>
      <c r="O966" s="218"/>
      <c r="P966" s="218"/>
      <c r="Q966" s="218"/>
      <c r="R966" s="218"/>
      <c r="S966" s="218"/>
      <c r="T966" s="218"/>
      <c r="U966" s="218"/>
      <c r="V966" s="218"/>
      <c r="W966" s="218"/>
      <c r="X966" s="218"/>
      <c r="Y966" s="218"/>
      <c r="Z966" s="218"/>
      <c r="AA966" s="218"/>
      <c r="AB966" s="218"/>
    </row>
    <row r="967" spans="1:28" ht="14.25" customHeight="1" x14ac:dyDescent="0.2">
      <c r="A967" s="218"/>
      <c r="B967" s="218"/>
      <c r="C967" s="218"/>
      <c r="D967" s="218"/>
      <c r="E967" s="218"/>
      <c r="F967" s="218"/>
      <c r="G967" s="218"/>
      <c r="H967" s="218"/>
      <c r="I967" s="218"/>
      <c r="J967" s="218"/>
      <c r="K967" s="218"/>
      <c r="L967" s="218"/>
      <c r="M967" s="218"/>
      <c r="N967" s="218"/>
      <c r="O967" s="218"/>
      <c r="P967" s="218"/>
      <c r="Q967" s="218"/>
      <c r="R967" s="218"/>
      <c r="S967" s="218"/>
      <c r="T967" s="218"/>
      <c r="U967" s="218"/>
      <c r="V967" s="218"/>
      <c r="W967" s="218"/>
      <c r="X967" s="218"/>
      <c r="Y967" s="218"/>
      <c r="Z967" s="218"/>
      <c r="AA967" s="218"/>
      <c r="AB967" s="218"/>
    </row>
    <row r="968" spans="1:28" ht="14.25" customHeight="1" x14ac:dyDescent="0.2">
      <c r="A968" s="218"/>
      <c r="B968" s="218"/>
      <c r="C968" s="218"/>
      <c r="D968" s="218"/>
      <c r="E968" s="218"/>
      <c r="F968" s="218"/>
      <c r="G968" s="218"/>
      <c r="H968" s="218"/>
      <c r="I968" s="218"/>
      <c r="J968" s="218"/>
      <c r="K968" s="218"/>
      <c r="L968" s="218"/>
      <c r="M968" s="218"/>
      <c r="N968" s="218"/>
      <c r="O968" s="218"/>
      <c r="P968" s="218"/>
      <c r="Q968" s="218"/>
      <c r="R968" s="218"/>
      <c r="S968" s="218"/>
      <c r="T968" s="218"/>
      <c r="U968" s="218"/>
      <c r="V968" s="218"/>
      <c r="W968" s="218"/>
      <c r="X968" s="218"/>
      <c r="Y968" s="218"/>
      <c r="Z968" s="218"/>
      <c r="AA968" s="218"/>
      <c r="AB968" s="218"/>
    </row>
    <row r="969" spans="1:28" ht="14.25" customHeight="1" x14ac:dyDescent="0.2">
      <c r="A969" s="218"/>
      <c r="B969" s="218"/>
      <c r="C969" s="218"/>
      <c r="D969" s="218"/>
      <c r="E969" s="218"/>
      <c r="F969" s="218"/>
      <c r="G969" s="218"/>
      <c r="H969" s="218"/>
      <c r="I969" s="218"/>
      <c r="J969" s="218"/>
      <c r="K969" s="218"/>
      <c r="L969" s="218"/>
      <c r="M969" s="218"/>
      <c r="N969" s="218"/>
      <c r="O969" s="218"/>
      <c r="P969" s="218"/>
      <c r="Q969" s="218"/>
      <c r="R969" s="218"/>
      <c r="S969" s="218"/>
      <c r="T969" s="218"/>
      <c r="U969" s="218"/>
      <c r="V969" s="218"/>
      <c r="W969" s="218"/>
      <c r="X969" s="218"/>
      <c r="Y969" s="218"/>
      <c r="Z969" s="218"/>
      <c r="AA969" s="218"/>
      <c r="AB969" s="218"/>
    </row>
    <row r="970" spans="1:28" ht="14.25" customHeight="1" x14ac:dyDescent="0.2">
      <c r="A970" s="218"/>
      <c r="B970" s="218"/>
      <c r="C970" s="218"/>
      <c r="D970" s="218"/>
      <c r="E970" s="218"/>
      <c r="F970" s="218"/>
      <c r="G970" s="218"/>
      <c r="H970" s="218"/>
      <c r="I970" s="218"/>
      <c r="J970" s="218"/>
      <c r="K970" s="218"/>
      <c r="L970" s="218"/>
      <c r="M970" s="218"/>
      <c r="N970" s="218"/>
      <c r="O970" s="218"/>
      <c r="P970" s="218"/>
      <c r="Q970" s="218"/>
      <c r="R970" s="218"/>
      <c r="S970" s="218"/>
      <c r="T970" s="218"/>
      <c r="U970" s="218"/>
      <c r="V970" s="218"/>
      <c r="W970" s="218"/>
      <c r="X970" s="218"/>
      <c r="Y970" s="218"/>
      <c r="Z970" s="218"/>
      <c r="AA970" s="218"/>
      <c r="AB970" s="218"/>
    </row>
    <row r="971" spans="1:28" ht="14.25" customHeight="1" x14ac:dyDescent="0.2">
      <c r="A971" s="218"/>
      <c r="B971" s="218"/>
      <c r="C971" s="218"/>
      <c r="D971" s="218"/>
      <c r="E971" s="218"/>
      <c r="F971" s="218"/>
      <c r="G971" s="218"/>
      <c r="H971" s="218"/>
      <c r="I971" s="218"/>
      <c r="J971" s="218"/>
      <c r="K971" s="218"/>
      <c r="L971" s="218"/>
      <c r="M971" s="218"/>
      <c r="N971" s="218"/>
      <c r="O971" s="218"/>
      <c r="P971" s="218"/>
      <c r="Q971" s="218"/>
      <c r="R971" s="218"/>
      <c r="S971" s="218"/>
      <c r="T971" s="218"/>
      <c r="U971" s="218"/>
      <c r="V971" s="218"/>
      <c r="W971" s="218"/>
      <c r="X971" s="218"/>
      <c r="Y971" s="218"/>
      <c r="Z971" s="218"/>
      <c r="AA971" s="218"/>
      <c r="AB971" s="218"/>
    </row>
    <row r="972" spans="1:28" ht="14.25" customHeight="1" x14ac:dyDescent="0.2">
      <c r="A972" s="218"/>
      <c r="B972" s="218"/>
      <c r="C972" s="218"/>
      <c r="D972" s="218"/>
      <c r="E972" s="218"/>
      <c r="F972" s="218"/>
      <c r="G972" s="218"/>
      <c r="H972" s="218"/>
      <c r="I972" s="218"/>
      <c r="J972" s="218"/>
      <c r="K972" s="218"/>
      <c r="L972" s="218"/>
      <c r="M972" s="218"/>
      <c r="N972" s="218"/>
      <c r="O972" s="218"/>
      <c r="P972" s="218"/>
      <c r="Q972" s="218"/>
      <c r="R972" s="218"/>
      <c r="S972" s="218"/>
      <c r="T972" s="218"/>
      <c r="U972" s="218"/>
      <c r="V972" s="218"/>
      <c r="W972" s="218"/>
      <c r="X972" s="218"/>
      <c r="Y972" s="218"/>
      <c r="Z972" s="218"/>
      <c r="AA972" s="218"/>
      <c r="AB972" s="218"/>
    </row>
    <row r="973" spans="1:28" ht="14.25" customHeight="1" x14ac:dyDescent="0.2">
      <c r="A973" s="218"/>
      <c r="B973" s="218"/>
      <c r="C973" s="218"/>
      <c r="D973" s="218"/>
      <c r="E973" s="218"/>
      <c r="F973" s="218"/>
      <c r="G973" s="218"/>
      <c r="H973" s="218"/>
      <c r="I973" s="218"/>
      <c r="J973" s="218"/>
      <c r="K973" s="218"/>
      <c r="L973" s="218"/>
      <c r="M973" s="218"/>
      <c r="N973" s="218"/>
      <c r="O973" s="218"/>
      <c r="P973" s="218"/>
      <c r="Q973" s="218"/>
      <c r="R973" s="218"/>
      <c r="S973" s="218"/>
      <c r="T973" s="218"/>
      <c r="U973" s="218"/>
      <c r="V973" s="218"/>
      <c r="W973" s="218"/>
      <c r="X973" s="218"/>
      <c r="Y973" s="218"/>
      <c r="Z973" s="218"/>
      <c r="AA973" s="218"/>
      <c r="AB973" s="218"/>
    </row>
    <row r="974" spans="1:28" ht="14.25" customHeight="1" x14ac:dyDescent="0.2">
      <c r="A974" s="218"/>
      <c r="B974" s="218"/>
      <c r="C974" s="218"/>
      <c r="D974" s="218"/>
      <c r="E974" s="218"/>
      <c r="F974" s="218"/>
      <c r="G974" s="218"/>
      <c r="H974" s="218"/>
      <c r="I974" s="218"/>
      <c r="J974" s="218"/>
      <c r="K974" s="218"/>
      <c r="L974" s="218"/>
      <c r="M974" s="218"/>
      <c r="N974" s="218"/>
      <c r="O974" s="218"/>
      <c r="P974" s="218"/>
      <c r="Q974" s="218"/>
      <c r="R974" s="218"/>
      <c r="S974" s="218"/>
      <c r="T974" s="218"/>
      <c r="U974" s="218"/>
      <c r="V974" s="218"/>
      <c r="W974" s="218"/>
      <c r="X974" s="218"/>
      <c r="Y974" s="218"/>
      <c r="Z974" s="218"/>
      <c r="AA974" s="218"/>
      <c r="AB974" s="218"/>
    </row>
    <row r="975" spans="1:28" ht="14.25" customHeight="1" x14ac:dyDescent="0.2">
      <c r="A975" s="218"/>
      <c r="B975" s="218"/>
      <c r="C975" s="218"/>
      <c r="D975" s="218"/>
      <c r="E975" s="218"/>
      <c r="F975" s="218"/>
      <c r="G975" s="218"/>
      <c r="H975" s="218"/>
      <c r="I975" s="218"/>
      <c r="J975" s="218"/>
      <c r="K975" s="218"/>
      <c r="L975" s="218"/>
      <c r="M975" s="218"/>
      <c r="N975" s="218"/>
      <c r="O975" s="218"/>
      <c r="P975" s="218"/>
      <c r="Q975" s="218"/>
      <c r="R975" s="218"/>
      <c r="S975" s="218"/>
      <c r="T975" s="218"/>
      <c r="U975" s="218"/>
      <c r="V975" s="218"/>
      <c r="W975" s="218"/>
      <c r="X975" s="218"/>
      <c r="Y975" s="218"/>
      <c r="Z975" s="218"/>
      <c r="AA975" s="218"/>
      <c r="AB975" s="218"/>
    </row>
    <row r="976" spans="1:28" ht="14.25" customHeight="1" x14ac:dyDescent="0.2">
      <c r="A976" s="218"/>
      <c r="B976" s="218"/>
      <c r="C976" s="218"/>
      <c r="D976" s="218"/>
      <c r="E976" s="218"/>
      <c r="F976" s="218"/>
      <c r="G976" s="218"/>
      <c r="H976" s="218"/>
      <c r="I976" s="218"/>
      <c r="J976" s="218"/>
      <c r="K976" s="218"/>
      <c r="L976" s="218"/>
      <c r="M976" s="218"/>
      <c r="N976" s="218"/>
      <c r="O976" s="218"/>
      <c r="P976" s="218"/>
      <c r="Q976" s="218"/>
      <c r="R976" s="218"/>
      <c r="S976" s="218"/>
      <c r="T976" s="218"/>
      <c r="U976" s="218"/>
      <c r="V976" s="218"/>
      <c r="W976" s="218"/>
      <c r="X976" s="218"/>
      <c r="Y976" s="218"/>
      <c r="Z976" s="218"/>
      <c r="AA976" s="218"/>
      <c r="AB976" s="218"/>
    </row>
    <row r="977" spans="1:28" ht="14.25" customHeight="1" x14ac:dyDescent="0.2">
      <c r="A977" s="218"/>
      <c r="B977" s="218"/>
      <c r="C977" s="218"/>
      <c r="D977" s="218"/>
      <c r="E977" s="218"/>
      <c r="F977" s="218"/>
      <c r="G977" s="218"/>
      <c r="H977" s="218"/>
      <c r="I977" s="218"/>
      <c r="J977" s="218"/>
      <c r="K977" s="218"/>
      <c r="L977" s="218"/>
      <c r="M977" s="218"/>
      <c r="N977" s="218"/>
      <c r="O977" s="218"/>
      <c r="P977" s="218"/>
      <c r="Q977" s="218"/>
      <c r="R977" s="218"/>
      <c r="S977" s="218"/>
      <c r="T977" s="218"/>
      <c r="U977" s="218"/>
      <c r="V977" s="218"/>
      <c r="W977" s="218"/>
      <c r="X977" s="218"/>
      <c r="Y977" s="218"/>
      <c r="Z977" s="218"/>
      <c r="AA977" s="218"/>
      <c r="AB977" s="218"/>
    </row>
    <row r="978" spans="1:28" ht="14.25" customHeight="1" x14ac:dyDescent="0.2">
      <c r="A978" s="218"/>
      <c r="B978" s="218"/>
      <c r="C978" s="218"/>
      <c r="D978" s="218"/>
      <c r="E978" s="218"/>
      <c r="F978" s="218"/>
      <c r="G978" s="218"/>
      <c r="H978" s="218"/>
      <c r="I978" s="218"/>
      <c r="J978" s="218"/>
      <c r="K978" s="218"/>
      <c r="L978" s="218"/>
      <c r="M978" s="218"/>
      <c r="N978" s="218"/>
      <c r="O978" s="218"/>
      <c r="P978" s="218"/>
      <c r="Q978" s="218"/>
      <c r="R978" s="218"/>
      <c r="S978" s="218"/>
      <c r="T978" s="218"/>
      <c r="U978" s="218"/>
      <c r="V978" s="218"/>
      <c r="W978" s="218"/>
      <c r="X978" s="218"/>
      <c r="Y978" s="218"/>
      <c r="Z978" s="218"/>
      <c r="AA978" s="218"/>
      <c r="AB978" s="218"/>
    </row>
    <row r="979" spans="1:28" ht="14.25" customHeight="1" x14ac:dyDescent="0.2">
      <c r="A979" s="218"/>
      <c r="B979" s="218"/>
      <c r="C979" s="218"/>
      <c r="D979" s="218"/>
      <c r="E979" s="218"/>
      <c r="F979" s="218"/>
      <c r="G979" s="218"/>
      <c r="H979" s="218"/>
      <c r="I979" s="218"/>
      <c r="J979" s="218"/>
      <c r="K979" s="218"/>
      <c r="L979" s="218"/>
      <c r="M979" s="218"/>
      <c r="N979" s="218"/>
      <c r="O979" s="218"/>
      <c r="P979" s="218"/>
      <c r="Q979" s="218"/>
      <c r="R979" s="218"/>
      <c r="S979" s="218"/>
      <c r="T979" s="218"/>
      <c r="U979" s="218"/>
      <c r="V979" s="218"/>
      <c r="W979" s="218"/>
      <c r="X979" s="218"/>
      <c r="Y979" s="218"/>
      <c r="Z979" s="218"/>
      <c r="AA979" s="218"/>
      <c r="AB979" s="218"/>
    </row>
    <row r="980" spans="1:28" ht="14.25" customHeight="1" x14ac:dyDescent="0.2">
      <c r="A980" s="218"/>
      <c r="B980" s="218"/>
      <c r="C980" s="218"/>
      <c r="D980" s="218"/>
      <c r="E980" s="218"/>
      <c r="F980" s="218"/>
      <c r="G980" s="218"/>
      <c r="H980" s="218"/>
      <c r="I980" s="218"/>
      <c r="J980" s="218"/>
      <c r="K980" s="218"/>
      <c r="L980" s="218"/>
      <c r="M980" s="218"/>
      <c r="N980" s="218"/>
      <c r="O980" s="218"/>
      <c r="P980" s="218"/>
      <c r="Q980" s="218"/>
      <c r="R980" s="218"/>
      <c r="S980" s="218"/>
      <c r="T980" s="218"/>
      <c r="U980" s="218"/>
      <c r="V980" s="218"/>
      <c r="W980" s="218"/>
      <c r="X980" s="218"/>
      <c r="Y980" s="218"/>
      <c r="Z980" s="218"/>
      <c r="AA980" s="218"/>
      <c r="AB980" s="218"/>
    </row>
  </sheetData>
  <mergeCells count="105">
    <mergeCell ref="Z32:AA32"/>
    <mergeCell ref="C30:J32"/>
    <mergeCell ref="C35:G36"/>
    <mergeCell ref="H35:H36"/>
    <mergeCell ref="I35:I36"/>
    <mergeCell ref="J35:J36"/>
    <mergeCell ref="C37:G37"/>
    <mergeCell ref="C62:G62"/>
    <mergeCell ref="H62:I62"/>
    <mergeCell ref="J62:M62"/>
    <mergeCell ref="N62:U62"/>
    <mergeCell ref="V62:AA62"/>
    <mergeCell ref="C34:AA34"/>
    <mergeCell ref="C38:G38"/>
    <mergeCell ref="K35:AA36"/>
    <mergeCell ref="K37:AA37"/>
    <mergeCell ref="K38:AA38"/>
    <mergeCell ref="V58:AA58"/>
    <mergeCell ref="H59:I59"/>
    <mergeCell ref="V59:AA59"/>
    <mergeCell ref="C44:AA45"/>
    <mergeCell ref="C46:AA52"/>
    <mergeCell ref="N55:U57"/>
    <mergeCell ref="V55:AA57"/>
    <mergeCell ref="J61:M61"/>
    <mergeCell ref="J59:M59"/>
    <mergeCell ref="N59:U59"/>
    <mergeCell ref="C58:G58"/>
    <mergeCell ref="H58:I58"/>
    <mergeCell ref="J58:M58"/>
    <mergeCell ref="N58:U58"/>
    <mergeCell ref="N61:U61"/>
    <mergeCell ref="V61:AA61"/>
    <mergeCell ref="C59:G59"/>
    <mergeCell ref="C60:G60"/>
    <mergeCell ref="H60:I60"/>
    <mergeCell ref="J60:M60"/>
    <mergeCell ref="N60:U60"/>
    <mergeCell ref="V60:AA60"/>
    <mergeCell ref="C61:G61"/>
    <mergeCell ref="H61:I61"/>
    <mergeCell ref="K30:R30"/>
    <mergeCell ref="S30:W30"/>
    <mergeCell ref="X30:AA30"/>
    <mergeCell ref="K28:N28"/>
    <mergeCell ref="C39:G39"/>
    <mergeCell ref="C40:G40"/>
    <mergeCell ref="C41:G41"/>
    <mergeCell ref="C55:G57"/>
    <mergeCell ref="H55:I57"/>
    <mergeCell ref="J55:M57"/>
    <mergeCell ref="K39:AA39"/>
    <mergeCell ref="K40:AA40"/>
    <mergeCell ref="K41:AA41"/>
    <mergeCell ref="K31:N31"/>
    <mergeCell ref="O31:R31"/>
    <mergeCell ref="S31:T31"/>
    <mergeCell ref="U31:W31"/>
    <mergeCell ref="X31:Y31"/>
    <mergeCell ref="Z31:AA31"/>
    <mergeCell ref="K32:N32"/>
    <mergeCell ref="O32:R32"/>
    <mergeCell ref="S32:T32"/>
    <mergeCell ref="U32:W32"/>
    <mergeCell ref="X32:Y32"/>
    <mergeCell ref="J24:P24"/>
    <mergeCell ref="Q24:AA24"/>
    <mergeCell ref="C20:H21"/>
    <mergeCell ref="C23:I23"/>
    <mergeCell ref="C24:I24"/>
    <mergeCell ref="C26:H26"/>
    <mergeCell ref="C28:H28"/>
    <mergeCell ref="I28:J28"/>
    <mergeCell ref="I26:AA26"/>
    <mergeCell ref="O28:R28"/>
    <mergeCell ref="T28:V28"/>
    <mergeCell ref="X28:Z28"/>
    <mergeCell ref="C18:H18"/>
    <mergeCell ref="I18:AA18"/>
    <mergeCell ref="I20:L21"/>
    <mergeCell ref="T20:AA20"/>
    <mergeCell ref="T21:AA21"/>
    <mergeCell ref="M20:S20"/>
    <mergeCell ref="M21:S21"/>
    <mergeCell ref="J23:P23"/>
    <mergeCell ref="Q23:AA23"/>
    <mergeCell ref="B2:G4"/>
    <mergeCell ref="H2:AB2"/>
    <mergeCell ref="H3:O3"/>
    <mergeCell ref="P3:AB3"/>
    <mergeCell ref="H4:AB4"/>
    <mergeCell ref="C7:H8"/>
    <mergeCell ref="I7:AA8"/>
    <mergeCell ref="C16:H16"/>
    <mergeCell ref="I16:AA16"/>
    <mergeCell ref="I13:S14"/>
    <mergeCell ref="T13:AA13"/>
    <mergeCell ref="T14:AA14"/>
    <mergeCell ref="C10:H11"/>
    <mergeCell ref="I10:Q11"/>
    <mergeCell ref="R10:U10"/>
    <mergeCell ref="V10:AA10"/>
    <mergeCell ref="R11:U11"/>
    <mergeCell ref="V11:AA11"/>
    <mergeCell ref="C13:H14"/>
  </mergeCells>
  <pageMargins left="0.70866141732283472" right="0.70866141732283472" top="0.74803149606299213" bottom="1.1098214285714285" header="0" footer="0"/>
  <pageSetup paperSize="9" scale="57"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AB96"/>
  <sheetViews>
    <sheetView tabSelected="1" view="pageBreakPreview" topLeftCell="A4" zoomScale="80" zoomScaleNormal="100" zoomScaleSheetLayoutView="80" zoomScalePageLayoutView="70" workbookViewId="0">
      <selection activeCell="H39" sqref="H39:J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9.6" customHeight="1"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9.6" customHeight="1"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78</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9.6" customHeight="1"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307</v>
      </c>
      <c r="J10" s="732"/>
      <c r="K10" s="732"/>
      <c r="L10" s="732"/>
      <c r="M10" s="732"/>
      <c r="N10" s="732"/>
      <c r="O10" s="732"/>
      <c r="P10" s="732"/>
      <c r="Q10" s="733"/>
      <c r="R10" s="737" t="s">
        <v>4</v>
      </c>
      <c r="S10" s="738"/>
      <c r="T10" s="738"/>
      <c r="U10" s="739"/>
      <c r="V10" s="691" t="s">
        <v>5</v>
      </c>
      <c r="W10" s="692"/>
      <c r="X10" s="692"/>
      <c r="Y10" s="692"/>
      <c r="Z10" s="692"/>
      <c r="AA10" s="693"/>
      <c r="AB10" s="77"/>
    </row>
    <row r="11" spans="1:28" ht="20.45" customHeight="1" thickBot="1" x14ac:dyDescent="0.25">
      <c r="B11" s="78"/>
      <c r="C11" s="719"/>
      <c r="D11" s="720"/>
      <c r="E11" s="720"/>
      <c r="F11" s="720"/>
      <c r="G11" s="720"/>
      <c r="H11" s="721"/>
      <c r="I11" s="734"/>
      <c r="J11" s="735"/>
      <c r="K11" s="735"/>
      <c r="L11" s="735"/>
      <c r="M11" s="735"/>
      <c r="N11" s="735"/>
      <c r="O11" s="735"/>
      <c r="P11" s="735"/>
      <c r="Q11" s="736"/>
      <c r="R11" s="681" t="s">
        <v>75</v>
      </c>
      <c r="S11" s="740"/>
      <c r="T11" s="740"/>
      <c r="U11" s="741"/>
      <c r="V11" s="715">
        <v>2</v>
      </c>
      <c r="W11" s="742"/>
      <c r="X11" s="742"/>
      <c r="Y11" s="742"/>
      <c r="Z11" s="742"/>
      <c r="AA11" s="743"/>
      <c r="AB11" s="77"/>
    </row>
    <row r="12" spans="1:28" ht="11.45" customHeight="1"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91</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61</v>
      </c>
      <c r="U14" s="729"/>
      <c r="V14" s="729"/>
      <c r="W14" s="729"/>
      <c r="X14" s="729"/>
      <c r="Y14" s="729"/>
      <c r="Z14" s="729"/>
      <c r="AA14" s="730"/>
      <c r="AB14" s="66"/>
    </row>
    <row r="15" spans="1:28" ht="10.15" customHeight="1"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43.15" customHeight="1" thickBot="1" x14ac:dyDescent="0.25">
      <c r="B16" s="67"/>
      <c r="C16" s="675" t="s">
        <v>11</v>
      </c>
      <c r="D16" s="676"/>
      <c r="E16" s="676"/>
      <c r="F16" s="676"/>
      <c r="G16" s="676"/>
      <c r="H16" s="677"/>
      <c r="I16" s="678" t="s">
        <v>90</v>
      </c>
      <c r="J16" s="679"/>
      <c r="K16" s="679"/>
      <c r="L16" s="679"/>
      <c r="M16" s="679"/>
      <c r="N16" s="679"/>
      <c r="O16" s="679"/>
      <c r="P16" s="679"/>
      <c r="Q16" s="679"/>
      <c r="R16" s="679"/>
      <c r="S16" s="679"/>
      <c r="T16" s="679"/>
      <c r="U16" s="679"/>
      <c r="V16" s="679"/>
      <c r="W16" s="679"/>
      <c r="X16" s="679"/>
      <c r="Y16" s="679"/>
      <c r="Z16" s="679"/>
      <c r="AA16" s="680"/>
      <c r="AB16" s="66"/>
    </row>
    <row r="17" spans="2:28" ht="10.1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83.45" customHeight="1" thickBot="1" x14ac:dyDescent="0.25">
      <c r="B18" s="67"/>
      <c r="C18" s="675" t="s">
        <v>12</v>
      </c>
      <c r="D18" s="676"/>
      <c r="E18" s="676"/>
      <c r="F18" s="676"/>
      <c r="G18" s="676"/>
      <c r="H18" s="677"/>
      <c r="I18" s="678" t="s">
        <v>89</v>
      </c>
      <c r="J18" s="679"/>
      <c r="K18" s="679"/>
      <c r="L18" s="679"/>
      <c r="M18" s="679"/>
      <c r="N18" s="679"/>
      <c r="O18" s="679"/>
      <c r="P18" s="679"/>
      <c r="Q18" s="679"/>
      <c r="R18" s="679"/>
      <c r="S18" s="679"/>
      <c r="T18" s="679"/>
      <c r="U18" s="679"/>
      <c r="V18" s="679"/>
      <c r="W18" s="679"/>
      <c r="X18" s="679"/>
      <c r="Y18" s="679"/>
      <c r="Z18" s="679"/>
      <c r="AA18" s="680"/>
      <c r="AB18" s="66"/>
    </row>
    <row r="19" spans="2:28" ht="12"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306</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13.9" customHeight="1" thickBot="1" x14ac:dyDescent="0.25">
      <c r="B21" s="67"/>
      <c r="C21" s="703"/>
      <c r="D21" s="704"/>
      <c r="E21" s="704"/>
      <c r="F21" s="704"/>
      <c r="G21" s="704"/>
      <c r="H21" s="705"/>
      <c r="I21" s="709"/>
      <c r="J21" s="710"/>
      <c r="K21" s="710"/>
      <c r="L21" s="711"/>
      <c r="M21" s="712" t="s">
        <v>62</v>
      </c>
      <c r="N21" s="713"/>
      <c r="O21" s="713"/>
      <c r="P21" s="713"/>
      <c r="Q21" s="713"/>
      <c r="R21" s="713"/>
      <c r="S21" s="714"/>
      <c r="T21" s="715" t="s">
        <v>69</v>
      </c>
      <c r="U21" s="713"/>
      <c r="V21" s="713"/>
      <c r="W21" s="713"/>
      <c r="X21" s="713"/>
      <c r="Y21" s="713"/>
      <c r="Z21" s="713"/>
      <c r="AA21" s="714"/>
      <c r="AB21" s="66"/>
    </row>
    <row r="22" spans="2:28" ht="10.9"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34.15" customHeight="1" thickBot="1" x14ac:dyDescent="0.25">
      <c r="B24" s="67"/>
      <c r="C24" s="694" t="s">
        <v>88</v>
      </c>
      <c r="D24" s="695"/>
      <c r="E24" s="695"/>
      <c r="F24" s="695"/>
      <c r="G24" s="695"/>
      <c r="H24" s="695"/>
      <c r="I24" s="696"/>
      <c r="J24" s="694" t="s">
        <v>76</v>
      </c>
      <c r="K24" s="695"/>
      <c r="L24" s="695"/>
      <c r="M24" s="695"/>
      <c r="N24" s="695"/>
      <c r="O24" s="695"/>
      <c r="P24" s="696"/>
      <c r="Q24" s="697" t="s">
        <v>77</v>
      </c>
      <c r="R24" s="698"/>
      <c r="S24" s="698"/>
      <c r="T24" s="698"/>
      <c r="U24" s="698"/>
      <c r="V24" s="698"/>
      <c r="W24" s="698"/>
      <c r="X24" s="698"/>
      <c r="Y24" s="698"/>
      <c r="Z24" s="698"/>
      <c r="AA24" s="699"/>
      <c r="AB24" s="66"/>
    </row>
    <row r="25" spans="2:28" ht="9.6"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87</v>
      </c>
      <c r="J26" s="679"/>
      <c r="K26" s="679"/>
      <c r="L26" s="679"/>
      <c r="M26" s="679"/>
      <c r="N26" s="679"/>
      <c r="O26" s="679"/>
      <c r="P26" s="679"/>
      <c r="Q26" s="679"/>
      <c r="R26" s="679"/>
      <c r="S26" s="679"/>
      <c r="T26" s="679"/>
      <c r="U26" s="679"/>
      <c r="V26" s="679"/>
      <c r="W26" s="679"/>
      <c r="X26" s="679"/>
      <c r="Y26" s="679"/>
      <c r="Z26" s="679"/>
      <c r="AA26" s="680"/>
      <c r="AB26" s="66"/>
    </row>
    <row r="27" spans="2:28" ht="7.9"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38.450000000000003" customHeight="1" thickBot="1" x14ac:dyDescent="0.25">
      <c r="B28" s="67"/>
      <c r="C28" s="675" t="s">
        <v>23</v>
      </c>
      <c r="D28" s="676"/>
      <c r="E28" s="676"/>
      <c r="F28" s="676"/>
      <c r="G28" s="676"/>
      <c r="H28" s="677"/>
      <c r="I28" s="681">
        <v>0.9</v>
      </c>
      <c r="J28" s="678"/>
      <c r="K28" s="682" t="s">
        <v>24</v>
      </c>
      <c r="L28" s="683"/>
      <c r="M28" s="683"/>
      <c r="N28" s="684"/>
      <c r="O28" s="685" t="s">
        <v>25</v>
      </c>
      <c r="P28" s="686"/>
      <c r="Q28" s="686"/>
      <c r="R28" s="687"/>
      <c r="S28" s="74"/>
      <c r="T28" s="686" t="s">
        <v>26</v>
      </c>
      <c r="U28" s="686"/>
      <c r="V28" s="687"/>
      <c r="W28" s="34" t="s">
        <v>28</v>
      </c>
      <c r="X28" s="688" t="s">
        <v>27</v>
      </c>
      <c r="Y28" s="689"/>
      <c r="Z28" s="690"/>
      <c r="AA28" s="73"/>
      <c r="AB28" s="66"/>
    </row>
    <row r="29" spans="2:28" ht="9" customHeight="1"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654">
        <v>0</v>
      </c>
      <c r="L32" s="655"/>
      <c r="M32" s="655"/>
      <c r="N32" s="655"/>
      <c r="O32" s="656">
        <v>0.79</v>
      </c>
      <c r="P32" s="655"/>
      <c r="Q32" s="655"/>
      <c r="R32" s="655"/>
      <c r="S32" s="656">
        <v>0.8</v>
      </c>
      <c r="T32" s="655"/>
      <c r="U32" s="656">
        <v>0.89</v>
      </c>
      <c r="V32" s="655"/>
      <c r="W32" s="655"/>
      <c r="X32" s="656">
        <v>0.9</v>
      </c>
      <c r="Y32" s="655"/>
      <c r="Z32" s="656">
        <v>1</v>
      </c>
      <c r="AA32" s="657"/>
      <c r="AB32" s="66"/>
    </row>
    <row r="33" spans="2:28" ht="9" customHeight="1"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 thickBot="1" x14ac:dyDescent="0.25">
      <c r="B34" s="69"/>
      <c r="C34" s="639" t="s">
        <v>29</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1"/>
      <c r="AB34" s="66"/>
    </row>
    <row r="35" spans="2:28" s="68" customFormat="1" ht="69" customHeight="1" thickBot="1" x14ac:dyDescent="0.25">
      <c r="B35" s="69"/>
      <c r="C35" s="642" t="s">
        <v>30</v>
      </c>
      <c r="D35" s="643"/>
      <c r="E35" s="643"/>
      <c r="F35" s="643"/>
      <c r="G35" s="644"/>
      <c r="H35" s="128" t="s">
        <v>205</v>
      </c>
      <c r="I35" s="128" t="s">
        <v>206</v>
      </c>
      <c r="J35" s="128" t="s">
        <v>33</v>
      </c>
      <c r="K35" s="645" t="s">
        <v>34</v>
      </c>
      <c r="L35" s="646"/>
      <c r="M35" s="646"/>
      <c r="N35" s="646"/>
      <c r="O35" s="646"/>
      <c r="P35" s="646"/>
      <c r="Q35" s="646"/>
      <c r="R35" s="646"/>
      <c r="S35" s="646"/>
      <c r="T35" s="646"/>
      <c r="U35" s="646"/>
      <c r="V35" s="646"/>
      <c r="W35" s="646"/>
      <c r="X35" s="646"/>
      <c r="Y35" s="646"/>
      <c r="Z35" s="646"/>
      <c r="AA35" s="647"/>
      <c r="AB35" s="66"/>
    </row>
    <row r="36" spans="2:28" s="68" customFormat="1" ht="61.9" customHeight="1" x14ac:dyDescent="0.2">
      <c r="B36" s="69"/>
      <c r="C36" s="621" t="s">
        <v>65</v>
      </c>
      <c r="D36" s="622"/>
      <c r="E36" s="622"/>
      <c r="F36" s="622"/>
      <c r="G36" s="623"/>
      <c r="H36" s="33">
        <v>12</v>
      </c>
      <c r="I36" s="33">
        <v>12</v>
      </c>
      <c r="J36" s="30">
        <f>+H36/I36</f>
        <v>1</v>
      </c>
      <c r="K36" s="648" t="s">
        <v>299</v>
      </c>
      <c r="L36" s="649"/>
      <c r="M36" s="649"/>
      <c r="N36" s="649"/>
      <c r="O36" s="649"/>
      <c r="P36" s="649"/>
      <c r="Q36" s="649"/>
      <c r="R36" s="649"/>
      <c r="S36" s="649"/>
      <c r="T36" s="649"/>
      <c r="U36" s="649"/>
      <c r="V36" s="649"/>
      <c r="W36" s="649"/>
      <c r="X36" s="649"/>
      <c r="Y36" s="649"/>
      <c r="Z36" s="649"/>
      <c r="AA36" s="650"/>
      <c r="AB36" s="66"/>
    </row>
    <row r="37" spans="2:28" s="68" customFormat="1" ht="120.75" customHeight="1" x14ac:dyDescent="0.2">
      <c r="B37" s="69"/>
      <c r="C37" s="621" t="s">
        <v>66</v>
      </c>
      <c r="D37" s="622"/>
      <c r="E37" s="622"/>
      <c r="F37" s="622"/>
      <c r="G37" s="623"/>
      <c r="H37" s="32">
        <v>10</v>
      </c>
      <c r="I37" s="32">
        <v>11</v>
      </c>
      <c r="J37" s="30">
        <f t="shared" ref="J37:J39" si="0">+H37/I37</f>
        <v>0.90909090909090906</v>
      </c>
      <c r="K37" s="651" t="s">
        <v>298</v>
      </c>
      <c r="L37" s="652"/>
      <c r="M37" s="652"/>
      <c r="N37" s="652"/>
      <c r="O37" s="652"/>
      <c r="P37" s="652"/>
      <c r="Q37" s="652"/>
      <c r="R37" s="652"/>
      <c r="S37" s="652"/>
      <c r="T37" s="652"/>
      <c r="U37" s="652"/>
      <c r="V37" s="652"/>
      <c r="W37" s="652"/>
      <c r="X37" s="652"/>
      <c r="Y37" s="652"/>
      <c r="Z37" s="652"/>
      <c r="AA37" s="653"/>
      <c r="AB37" s="66"/>
    </row>
    <row r="38" spans="2:28" s="68" customFormat="1" ht="111.75" customHeight="1" x14ac:dyDescent="0.2">
      <c r="B38" s="69"/>
      <c r="C38" s="621" t="s">
        <v>67</v>
      </c>
      <c r="D38" s="622"/>
      <c r="E38" s="622"/>
      <c r="F38" s="622"/>
      <c r="G38" s="623"/>
      <c r="H38" s="31">
        <v>12</v>
      </c>
      <c r="I38" s="31">
        <v>14</v>
      </c>
      <c r="J38" s="30">
        <f t="shared" si="0"/>
        <v>0.8571428571428571</v>
      </c>
      <c r="K38" s="624" t="s">
        <v>516</v>
      </c>
      <c r="L38" s="625"/>
      <c r="M38" s="625"/>
      <c r="N38" s="625"/>
      <c r="O38" s="625"/>
      <c r="P38" s="625"/>
      <c r="Q38" s="625"/>
      <c r="R38" s="625"/>
      <c r="S38" s="625"/>
      <c r="T38" s="625"/>
      <c r="U38" s="625"/>
      <c r="V38" s="625"/>
      <c r="W38" s="625"/>
      <c r="X38" s="625"/>
      <c r="Y38" s="625"/>
      <c r="Z38" s="625"/>
      <c r="AA38" s="626"/>
      <c r="AB38" s="66"/>
    </row>
    <row r="39" spans="2:28" s="68" customFormat="1" ht="114" customHeight="1" thickBot="1" x14ac:dyDescent="0.25">
      <c r="B39" s="69"/>
      <c r="C39" s="627" t="s">
        <v>68</v>
      </c>
      <c r="D39" s="628"/>
      <c r="E39" s="628"/>
      <c r="F39" s="628"/>
      <c r="G39" s="629"/>
      <c r="H39" s="31">
        <v>8</v>
      </c>
      <c r="I39" s="31">
        <v>8</v>
      </c>
      <c r="J39" s="30">
        <f t="shared" si="0"/>
        <v>1</v>
      </c>
      <c r="K39" s="630" t="s">
        <v>582</v>
      </c>
      <c r="L39" s="631"/>
      <c r="M39" s="631"/>
      <c r="N39" s="631"/>
      <c r="O39" s="631"/>
      <c r="P39" s="631"/>
      <c r="Q39" s="631"/>
      <c r="R39" s="631"/>
      <c r="S39" s="631"/>
      <c r="T39" s="631"/>
      <c r="U39" s="631"/>
      <c r="V39" s="631"/>
      <c r="W39" s="631"/>
      <c r="X39" s="631"/>
      <c r="Y39" s="631"/>
      <c r="Z39" s="631"/>
      <c r="AA39" s="632"/>
      <c r="AB39" s="66"/>
    </row>
    <row r="40" spans="2:28" s="68" customFormat="1" ht="15.75" customHeight="1" thickBot="1" x14ac:dyDescent="0.25">
      <c r="B40" s="69"/>
      <c r="C40" s="633" t="s">
        <v>35</v>
      </c>
      <c r="D40" s="634"/>
      <c r="E40" s="634"/>
      <c r="F40" s="634"/>
      <c r="G40" s="635"/>
      <c r="H40" s="29"/>
      <c r="I40" s="29"/>
      <c r="J40" s="28"/>
      <c r="K40" s="636"/>
      <c r="L40" s="637"/>
      <c r="M40" s="637"/>
      <c r="N40" s="637"/>
      <c r="O40" s="637"/>
      <c r="P40" s="637"/>
      <c r="Q40" s="637"/>
      <c r="R40" s="637"/>
      <c r="S40" s="637"/>
      <c r="T40" s="637"/>
      <c r="U40" s="637"/>
      <c r="V40" s="637"/>
      <c r="W40" s="637"/>
      <c r="X40" s="637"/>
      <c r="Y40" s="637"/>
      <c r="Z40" s="637"/>
      <c r="AA40" s="638"/>
      <c r="AB40" s="66"/>
    </row>
    <row r="41" spans="2:28" s="68" customFormat="1" ht="5.25" customHeight="1" x14ac:dyDescent="0.2">
      <c r="B41" s="69"/>
      <c r="C41" s="70"/>
      <c r="D41" s="70"/>
      <c r="E41" s="70"/>
      <c r="F41" s="70"/>
      <c r="G41" s="70"/>
      <c r="H41" s="71"/>
      <c r="I41" s="71"/>
      <c r="J41" s="27"/>
      <c r="K41" s="70"/>
      <c r="L41" s="70"/>
      <c r="M41" s="70"/>
      <c r="N41" s="70"/>
      <c r="O41" s="70"/>
      <c r="P41" s="70"/>
      <c r="Q41" s="70"/>
      <c r="R41" s="70"/>
      <c r="S41" s="70"/>
      <c r="T41" s="70"/>
      <c r="U41" s="70"/>
      <c r="V41" s="70"/>
      <c r="W41" s="70"/>
      <c r="X41" s="70"/>
      <c r="Y41" s="70"/>
      <c r="Z41" s="70"/>
      <c r="AA41" s="70"/>
      <c r="AB41" s="66"/>
    </row>
    <row r="42" spans="2:28" s="68" customFormat="1" ht="3.6" customHeight="1" thickBot="1" x14ac:dyDescent="0.25">
      <c r="B42" s="69"/>
      <c r="C42" s="70"/>
      <c r="D42" s="70"/>
      <c r="E42" s="70"/>
      <c r="F42" s="70"/>
      <c r="G42" s="70"/>
      <c r="H42" s="71"/>
      <c r="I42" s="71"/>
      <c r="J42" s="27"/>
      <c r="K42" s="70"/>
      <c r="L42" s="70"/>
      <c r="M42" s="70"/>
      <c r="N42" s="70"/>
      <c r="O42" s="70"/>
      <c r="P42" s="70"/>
      <c r="Q42" s="70"/>
      <c r="R42" s="70"/>
      <c r="S42" s="70"/>
      <c r="T42" s="70"/>
      <c r="U42" s="70"/>
      <c r="V42" s="70"/>
      <c r="W42" s="70"/>
      <c r="X42" s="70"/>
      <c r="Y42" s="70"/>
      <c r="Z42" s="70"/>
      <c r="AA42" s="70"/>
      <c r="AB42" s="66"/>
    </row>
    <row r="43" spans="2:28" s="68" customFormat="1" ht="12" customHeight="1" thickBot="1" x14ac:dyDescent="0.25">
      <c r="B43" s="69"/>
      <c r="C43" s="594" t="s">
        <v>36</v>
      </c>
      <c r="D43" s="595"/>
      <c r="E43" s="595"/>
      <c r="F43" s="595"/>
      <c r="G43" s="595"/>
      <c r="H43" s="595"/>
      <c r="I43" s="595"/>
      <c r="J43" s="595"/>
      <c r="K43" s="595"/>
      <c r="L43" s="595"/>
      <c r="M43" s="595"/>
      <c r="N43" s="595"/>
      <c r="O43" s="595"/>
      <c r="P43" s="595"/>
      <c r="Q43" s="595"/>
      <c r="R43" s="595"/>
      <c r="S43" s="595"/>
      <c r="T43" s="595"/>
      <c r="U43" s="595"/>
      <c r="V43" s="595"/>
      <c r="W43" s="595"/>
      <c r="X43" s="595"/>
      <c r="Y43" s="595"/>
      <c r="Z43" s="595"/>
      <c r="AA43" s="596"/>
      <c r="AB43" s="66"/>
    </row>
    <row r="44" spans="2:28" ht="2.4500000000000002" hidden="1" customHeight="1" thickBot="1" x14ac:dyDescent="0.25">
      <c r="B44" s="67"/>
      <c r="C44" s="597"/>
      <c r="D44" s="598"/>
      <c r="E44" s="598"/>
      <c r="F44" s="598"/>
      <c r="G44" s="598"/>
      <c r="H44" s="598"/>
      <c r="I44" s="598"/>
      <c r="J44" s="598"/>
      <c r="K44" s="598"/>
      <c r="L44" s="598"/>
      <c r="M44" s="598"/>
      <c r="N44" s="598"/>
      <c r="O44" s="598"/>
      <c r="P44" s="598"/>
      <c r="Q44" s="598"/>
      <c r="R44" s="598"/>
      <c r="S44" s="598"/>
      <c r="T44" s="598"/>
      <c r="U44" s="598"/>
      <c r="V44" s="598"/>
      <c r="W44" s="598"/>
      <c r="X44" s="598"/>
      <c r="Y44" s="598"/>
      <c r="Z44" s="598"/>
      <c r="AA44" s="599"/>
      <c r="AB44" s="66"/>
    </row>
    <row r="45" spans="2:28" ht="125.25" customHeight="1" x14ac:dyDescent="0.2">
      <c r="B45" s="67"/>
      <c r="C45" s="600"/>
      <c r="D45" s="601"/>
      <c r="E45" s="601"/>
      <c r="F45" s="601"/>
      <c r="G45" s="601"/>
      <c r="H45" s="601"/>
      <c r="I45" s="601"/>
      <c r="J45" s="601"/>
      <c r="K45" s="601"/>
      <c r="L45" s="601"/>
      <c r="M45" s="601"/>
      <c r="N45" s="601"/>
      <c r="O45" s="601"/>
      <c r="P45" s="601"/>
      <c r="Q45" s="601"/>
      <c r="R45" s="601"/>
      <c r="S45" s="601"/>
      <c r="T45" s="601"/>
      <c r="U45" s="601"/>
      <c r="V45" s="601"/>
      <c r="W45" s="601"/>
      <c r="X45" s="601"/>
      <c r="Y45" s="601"/>
      <c r="Z45" s="601"/>
      <c r="AA45" s="602"/>
      <c r="AB45" s="66"/>
    </row>
    <row r="46" spans="2:28" ht="125.25" customHeight="1" x14ac:dyDescent="0.2">
      <c r="B46" s="67"/>
      <c r="C46" s="603"/>
      <c r="D46" s="604"/>
      <c r="E46" s="604"/>
      <c r="F46" s="604"/>
      <c r="G46" s="604"/>
      <c r="H46" s="604"/>
      <c r="I46" s="604"/>
      <c r="J46" s="604"/>
      <c r="K46" s="604"/>
      <c r="L46" s="604"/>
      <c r="M46" s="604"/>
      <c r="N46" s="604"/>
      <c r="O46" s="604"/>
      <c r="P46" s="604"/>
      <c r="Q46" s="604"/>
      <c r="R46" s="604"/>
      <c r="S46" s="604"/>
      <c r="T46" s="604"/>
      <c r="U46" s="604"/>
      <c r="V46" s="604"/>
      <c r="W46" s="604"/>
      <c r="X46" s="604"/>
      <c r="Y46" s="604"/>
      <c r="Z46" s="604"/>
      <c r="AA46" s="605"/>
      <c r="AB46" s="66"/>
    </row>
    <row r="47" spans="2:28" ht="125.25" customHeight="1" x14ac:dyDescent="0.2">
      <c r="B47" s="67"/>
      <c r="C47" s="603"/>
      <c r="D47" s="604"/>
      <c r="E47" s="604"/>
      <c r="F47" s="604"/>
      <c r="G47" s="604"/>
      <c r="H47" s="604"/>
      <c r="I47" s="604"/>
      <c r="J47" s="604"/>
      <c r="K47" s="604"/>
      <c r="L47" s="604"/>
      <c r="M47" s="604"/>
      <c r="N47" s="604"/>
      <c r="O47" s="604"/>
      <c r="P47" s="604"/>
      <c r="Q47" s="604"/>
      <c r="R47" s="604"/>
      <c r="S47" s="604"/>
      <c r="T47" s="604"/>
      <c r="U47" s="604"/>
      <c r="V47" s="604"/>
      <c r="W47" s="604"/>
      <c r="X47" s="604"/>
      <c r="Y47" s="604"/>
      <c r="Z47" s="604"/>
      <c r="AA47" s="605"/>
      <c r="AB47" s="66"/>
    </row>
    <row r="48" spans="2:28" ht="8.4499999999999993" customHeight="1" x14ac:dyDescent="0.2">
      <c r="B48" s="65"/>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64"/>
    </row>
    <row r="49" spans="1:28" ht="9" customHeight="1" thickBot="1" x14ac:dyDescent="0.25">
      <c r="B49" s="63"/>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1"/>
    </row>
    <row r="50" spans="1:28" ht="15.75" x14ac:dyDescent="0.2">
      <c r="B50" s="59"/>
      <c r="C50" s="606" t="s">
        <v>30</v>
      </c>
      <c r="D50" s="607"/>
      <c r="E50" s="607"/>
      <c r="F50" s="607"/>
      <c r="G50" s="608"/>
      <c r="H50" s="606" t="s">
        <v>37</v>
      </c>
      <c r="I50" s="608"/>
      <c r="J50" s="606" t="s">
        <v>38</v>
      </c>
      <c r="K50" s="607"/>
      <c r="L50" s="607"/>
      <c r="M50" s="608"/>
      <c r="N50" s="606" t="s">
        <v>39</v>
      </c>
      <c r="O50" s="607"/>
      <c r="P50" s="607"/>
      <c r="Q50" s="607"/>
      <c r="R50" s="607"/>
      <c r="S50" s="607"/>
      <c r="T50" s="607"/>
      <c r="U50" s="608"/>
      <c r="V50" s="615" t="s">
        <v>40</v>
      </c>
      <c r="W50" s="615"/>
      <c r="X50" s="615"/>
      <c r="Y50" s="615"/>
      <c r="Z50" s="615"/>
      <c r="AA50" s="616"/>
      <c r="AB50" s="20"/>
    </row>
    <row r="51" spans="1:28" ht="9.6" customHeight="1" thickBot="1" x14ac:dyDescent="0.25">
      <c r="A51" s="60"/>
      <c r="B51" s="21"/>
      <c r="C51" s="609"/>
      <c r="D51" s="610"/>
      <c r="E51" s="610"/>
      <c r="F51" s="610"/>
      <c r="G51" s="611"/>
      <c r="H51" s="609"/>
      <c r="I51" s="611"/>
      <c r="J51" s="609"/>
      <c r="K51" s="610"/>
      <c r="L51" s="610"/>
      <c r="M51" s="611"/>
      <c r="N51" s="609"/>
      <c r="O51" s="610"/>
      <c r="P51" s="610"/>
      <c r="Q51" s="610"/>
      <c r="R51" s="610"/>
      <c r="S51" s="610"/>
      <c r="T51" s="610"/>
      <c r="U51" s="611"/>
      <c r="V51" s="617"/>
      <c r="W51" s="617"/>
      <c r="X51" s="617"/>
      <c r="Y51" s="617"/>
      <c r="Z51" s="617"/>
      <c r="AA51" s="618"/>
      <c r="AB51" s="20"/>
    </row>
    <row r="52" spans="1:28" ht="16.5" hidden="1" thickBot="1" x14ac:dyDescent="0.25">
      <c r="A52" s="60"/>
      <c r="B52" s="21"/>
      <c r="C52" s="609"/>
      <c r="D52" s="610"/>
      <c r="E52" s="610"/>
      <c r="F52" s="610"/>
      <c r="G52" s="611"/>
      <c r="H52" s="609"/>
      <c r="I52" s="611"/>
      <c r="J52" s="609"/>
      <c r="K52" s="610"/>
      <c r="L52" s="610"/>
      <c r="M52" s="611"/>
      <c r="N52" s="612"/>
      <c r="O52" s="613"/>
      <c r="P52" s="613"/>
      <c r="Q52" s="613"/>
      <c r="R52" s="613"/>
      <c r="S52" s="613"/>
      <c r="T52" s="613"/>
      <c r="U52" s="614"/>
      <c r="V52" s="619"/>
      <c r="W52" s="619"/>
      <c r="X52" s="619"/>
      <c r="Y52" s="619"/>
      <c r="Z52" s="619"/>
      <c r="AA52" s="620"/>
      <c r="AB52" s="20"/>
    </row>
    <row r="53" spans="1:28" ht="72.599999999999994" customHeight="1" thickBot="1" x14ac:dyDescent="0.25">
      <c r="B53" s="59"/>
      <c r="C53" s="583" t="s">
        <v>86</v>
      </c>
      <c r="D53" s="584"/>
      <c r="E53" s="584"/>
      <c r="F53" s="584"/>
      <c r="G53" s="585"/>
      <c r="H53" s="586" t="s">
        <v>86</v>
      </c>
      <c r="I53" s="585"/>
      <c r="J53" s="587">
        <v>1</v>
      </c>
      <c r="K53" s="588"/>
      <c r="L53" s="588"/>
      <c r="M53" s="589"/>
      <c r="N53" s="590" t="s">
        <v>86</v>
      </c>
      <c r="O53" s="591"/>
      <c r="P53" s="591"/>
      <c r="Q53" s="591"/>
      <c r="R53" s="591"/>
      <c r="S53" s="591"/>
      <c r="T53" s="591"/>
      <c r="U53" s="592"/>
      <c r="V53" s="590" t="s">
        <v>85</v>
      </c>
      <c r="W53" s="591"/>
      <c r="X53" s="591"/>
      <c r="Y53" s="591"/>
      <c r="Z53" s="591"/>
      <c r="AA53" s="593"/>
      <c r="AB53" s="58"/>
    </row>
    <row r="54" spans="1:28" ht="75.599999999999994" customHeight="1" thickBot="1" x14ac:dyDescent="0.25">
      <c r="B54" s="59"/>
      <c r="C54" s="583" t="s">
        <v>86</v>
      </c>
      <c r="D54" s="584"/>
      <c r="E54" s="584"/>
      <c r="F54" s="584"/>
      <c r="G54" s="585"/>
      <c r="H54" s="586" t="s">
        <v>86</v>
      </c>
      <c r="I54" s="585"/>
      <c r="J54" s="587">
        <v>0.91</v>
      </c>
      <c r="K54" s="588"/>
      <c r="L54" s="588"/>
      <c r="M54" s="589"/>
      <c r="N54" s="590" t="s">
        <v>86</v>
      </c>
      <c r="O54" s="591"/>
      <c r="P54" s="591"/>
      <c r="Q54" s="591"/>
      <c r="R54" s="591"/>
      <c r="S54" s="591"/>
      <c r="T54" s="591"/>
      <c r="U54" s="592"/>
      <c r="V54" s="590" t="s">
        <v>297</v>
      </c>
      <c r="W54" s="591"/>
      <c r="X54" s="591"/>
      <c r="Y54" s="591"/>
      <c r="Z54" s="591"/>
      <c r="AA54" s="593"/>
      <c r="AB54" s="58"/>
    </row>
    <row r="55" spans="1:28" ht="48.75" customHeight="1" thickBot="1" x14ac:dyDescent="0.25">
      <c r="B55" s="59"/>
      <c r="C55" s="560" t="s">
        <v>86</v>
      </c>
      <c r="D55" s="561"/>
      <c r="E55" s="561"/>
      <c r="F55" s="561"/>
      <c r="G55" s="562"/>
      <c r="H55" s="563" t="s">
        <v>86</v>
      </c>
      <c r="I55" s="562"/>
      <c r="J55" s="564">
        <v>0.86</v>
      </c>
      <c r="K55" s="565"/>
      <c r="L55" s="565"/>
      <c r="M55" s="566"/>
      <c r="N55" s="567" t="s">
        <v>86</v>
      </c>
      <c r="O55" s="568"/>
      <c r="P55" s="568"/>
      <c r="Q55" s="568"/>
      <c r="R55" s="568"/>
      <c r="S55" s="568"/>
      <c r="T55" s="568"/>
      <c r="U55" s="569"/>
      <c r="V55" s="567" t="s">
        <v>515</v>
      </c>
      <c r="W55" s="568"/>
      <c r="X55" s="568"/>
      <c r="Y55" s="568"/>
      <c r="Z55" s="568"/>
      <c r="AA55" s="570"/>
      <c r="AB55" s="58"/>
    </row>
    <row r="56" spans="1:28" ht="28.5" customHeight="1" thickBot="1" x14ac:dyDescent="0.25">
      <c r="B56" s="59"/>
      <c r="C56" s="571" t="s">
        <v>86</v>
      </c>
      <c r="D56" s="572"/>
      <c r="E56" s="572"/>
      <c r="F56" s="572"/>
      <c r="G56" s="573"/>
      <c r="H56" s="574" t="s">
        <v>86</v>
      </c>
      <c r="I56" s="573"/>
      <c r="J56" s="575">
        <v>1</v>
      </c>
      <c r="K56" s="576"/>
      <c r="L56" s="576"/>
      <c r="M56" s="576"/>
      <c r="N56" s="577" t="s">
        <v>86</v>
      </c>
      <c r="O56" s="578"/>
      <c r="P56" s="578"/>
      <c r="Q56" s="578"/>
      <c r="R56" s="578"/>
      <c r="S56" s="578"/>
      <c r="T56" s="578"/>
      <c r="U56" s="579"/>
      <c r="V56" s="580" t="s">
        <v>86</v>
      </c>
      <c r="W56" s="581"/>
      <c r="X56" s="581"/>
      <c r="Y56" s="581"/>
      <c r="Z56" s="581"/>
      <c r="AA56" s="582"/>
      <c r="AB56" s="58"/>
    </row>
    <row r="57" spans="1:28" x14ac:dyDescent="0.2">
      <c r="B57" s="129"/>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130"/>
    </row>
    <row r="96" ht="6" customHeight="1" x14ac:dyDescent="0.2"/>
  </sheetData>
  <mergeCells count="97">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39:G39"/>
    <mergeCell ref="K39:AA39"/>
    <mergeCell ref="C40:G40"/>
    <mergeCell ref="K40:AA40"/>
    <mergeCell ref="C43:AA44"/>
    <mergeCell ref="C45:AA47"/>
    <mergeCell ref="C50:G52"/>
    <mergeCell ref="H50:I52"/>
    <mergeCell ref="J50:M52"/>
    <mergeCell ref="N50:U52"/>
    <mergeCell ref="V50:AA52"/>
    <mergeCell ref="C54:G54"/>
    <mergeCell ref="H54:I54"/>
    <mergeCell ref="J54:M54"/>
    <mergeCell ref="N54:U54"/>
    <mergeCell ref="V54:AA54"/>
    <mergeCell ref="C53:G53"/>
    <mergeCell ref="H53:I53"/>
    <mergeCell ref="J53:M53"/>
    <mergeCell ref="N53:U53"/>
    <mergeCell ref="V53:AA53"/>
    <mergeCell ref="C56:G56"/>
    <mergeCell ref="H56:I56"/>
    <mergeCell ref="J56:M56"/>
    <mergeCell ref="N56:U56"/>
    <mergeCell ref="V56:AA56"/>
    <mergeCell ref="C55:G55"/>
    <mergeCell ref="H55:I55"/>
    <mergeCell ref="J55:M55"/>
    <mergeCell ref="N55:U55"/>
    <mergeCell ref="V55:AA55"/>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2" manualBreakCount="2">
    <brk id="39" min="1" max="27" man="1"/>
    <brk id="42" min="1" max="27"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pageSetUpPr fitToPage="1"/>
  </sheetPr>
  <dimension ref="A1:AB986"/>
  <sheetViews>
    <sheetView showGridLines="0" view="pageBreakPreview" topLeftCell="A41" zoomScale="90" zoomScaleNormal="100" zoomScaleSheetLayoutView="90" workbookViewId="0">
      <selection activeCell="H43" sqref="H43:J44"/>
    </sheetView>
  </sheetViews>
  <sheetFormatPr baseColWidth="10" defaultColWidth="14.42578125" defaultRowHeight="15" customHeight="1" x14ac:dyDescent="0.2"/>
  <cols>
    <col min="1" max="1" width="3.7109375" style="217" customWidth="1"/>
    <col min="2" max="2" width="2.85546875" style="217" customWidth="1"/>
    <col min="3" max="6" width="2.7109375" style="217" customWidth="1"/>
    <col min="7" max="7" width="4.28515625" style="217" customWidth="1"/>
    <col min="8" max="8" width="28.140625" style="217" customWidth="1"/>
    <col min="9" max="10" width="15" style="217" customWidth="1"/>
    <col min="11" max="12" width="3.42578125" style="217" customWidth="1"/>
    <col min="13" max="15" width="2.7109375" style="217" customWidth="1"/>
    <col min="16" max="16" width="3.42578125" style="217" customWidth="1"/>
    <col min="17" max="17" width="3.5703125" style="217" customWidth="1"/>
    <col min="18" max="18" width="3.7109375" style="217" customWidth="1"/>
    <col min="19" max="19" width="3.28515625" style="217" customWidth="1"/>
    <col min="20" max="20" width="7.42578125" style="217" customWidth="1"/>
    <col min="21" max="21" width="3.5703125" style="217" customWidth="1"/>
    <col min="22" max="22" width="3.7109375" style="217" customWidth="1"/>
    <col min="23" max="25" width="5" style="217" customWidth="1"/>
    <col min="26" max="26" width="6.7109375" style="217" customWidth="1"/>
    <col min="27" max="27" width="4.140625" style="217" customWidth="1"/>
    <col min="28" max="28" width="2" style="217" customWidth="1"/>
    <col min="29" max="16384" width="14.42578125" style="217"/>
  </cols>
  <sheetData>
    <row r="1" spans="1:28" ht="14.25" customHeight="1" thickBot="1" x14ac:dyDescent="0.25">
      <c r="A1" s="218"/>
      <c r="B1" s="235"/>
      <c r="C1" s="235"/>
      <c r="D1" s="235"/>
      <c r="E1" s="235"/>
      <c r="F1" s="235"/>
      <c r="G1" s="218"/>
      <c r="H1" s="218"/>
      <c r="I1" s="218"/>
      <c r="J1" s="218"/>
      <c r="K1" s="218"/>
      <c r="L1" s="218"/>
      <c r="M1" s="218"/>
      <c r="N1" s="218"/>
      <c r="O1" s="218"/>
      <c r="P1" s="218"/>
      <c r="Q1" s="218"/>
      <c r="R1" s="218"/>
      <c r="S1" s="218"/>
      <c r="T1" s="218"/>
      <c r="U1" s="218"/>
      <c r="V1" s="218"/>
      <c r="W1" s="218"/>
      <c r="X1" s="218"/>
      <c r="Y1" s="218"/>
      <c r="Z1" s="218"/>
      <c r="AA1" s="218"/>
      <c r="AB1" s="218"/>
    </row>
    <row r="2" spans="1:28" ht="45.75" customHeight="1" x14ac:dyDescent="0.2">
      <c r="A2" s="218"/>
      <c r="B2" s="1328"/>
      <c r="C2" s="1329"/>
      <c r="D2" s="1329"/>
      <c r="E2" s="1329"/>
      <c r="F2" s="1329"/>
      <c r="G2" s="1330"/>
      <c r="H2" s="1337" t="s">
        <v>0</v>
      </c>
      <c r="I2" s="1338"/>
      <c r="J2" s="1338"/>
      <c r="K2" s="1338"/>
      <c r="L2" s="1338"/>
      <c r="M2" s="1338"/>
      <c r="N2" s="1338"/>
      <c r="O2" s="1338"/>
      <c r="P2" s="1338"/>
      <c r="Q2" s="1338"/>
      <c r="R2" s="1338"/>
      <c r="S2" s="1338"/>
      <c r="T2" s="1338"/>
      <c r="U2" s="1338"/>
      <c r="V2" s="1338"/>
      <c r="W2" s="1338"/>
      <c r="X2" s="1338"/>
      <c r="Y2" s="1338"/>
      <c r="Z2" s="1338"/>
      <c r="AA2" s="1338"/>
      <c r="AB2" s="1339"/>
    </row>
    <row r="3" spans="1:28" ht="14.25" customHeight="1" x14ac:dyDescent="0.2">
      <c r="A3" s="218"/>
      <c r="B3" s="1331"/>
      <c r="C3" s="1332"/>
      <c r="D3" s="1332"/>
      <c r="E3" s="1332"/>
      <c r="F3" s="1332"/>
      <c r="G3" s="1333"/>
      <c r="H3" s="1340" t="s">
        <v>1</v>
      </c>
      <c r="I3" s="1341"/>
      <c r="J3" s="1341"/>
      <c r="K3" s="1341"/>
      <c r="L3" s="1341"/>
      <c r="M3" s="1341"/>
      <c r="N3" s="1341"/>
      <c r="O3" s="1342"/>
      <c r="P3" s="1340" t="s">
        <v>127</v>
      </c>
      <c r="Q3" s="1341"/>
      <c r="R3" s="1341"/>
      <c r="S3" s="1341"/>
      <c r="T3" s="1341"/>
      <c r="U3" s="1341"/>
      <c r="V3" s="1341"/>
      <c r="W3" s="1341"/>
      <c r="X3" s="1341"/>
      <c r="Y3" s="1341"/>
      <c r="Z3" s="1341"/>
      <c r="AA3" s="1341"/>
      <c r="AB3" s="1343"/>
    </row>
    <row r="4" spans="1:28" ht="20.25" customHeight="1" thickBot="1" x14ac:dyDescent="0.25">
      <c r="A4" s="218"/>
      <c r="B4" s="1334"/>
      <c r="C4" s="1335"/>
      <c r="D4" s="1335"/>
      <c r="E4" s="1335"/>
      <c r="F4" s="1335"/>
      <c r="G4" s="1336"/>
      <c r="H4" s="1344" t="s">
        <v>308</v>
      </c>
      <c r="I4" s="1345"/>
      <c r="J4" s="1345"/>
      <c r="K4" s="1345"/>
      <c r="L4" s="1345"/>
      <c r="M4" s="1345"/>
      <c r="N4" s="1345"/>
      <c r="O4" s="1345"/>
      <c r="P4" s="1345"/>
      <c r="Q4" s="1345"/>
      <c r="R4" s="1345"/>
      <c r="S4" s="1345"/>
      <c r="T4" s="1345"/>
      <c r="U4" s="1345"/>
      <c r="V4" s="1345"/>
      <c r="W4" s="1345"/>
      <c r="X4" s="1345"/>
      <c r="Y4" s="1345"/>
      <c r="Z4" s="1345"/>
      <c r="AA4" s="1345"/>
      <c r="AB4" s="1346"/>
    </row>
    <row r="5" spans="1:28" ht="14.25" customHeight="1" x14ac:dyDescent="0.2">
      <c r="A5" s="218"/>
      <c r="B5" s="218"/>
      <c r="C5" s="218"/>
      <c r="D5" s="218"/>
      <c r="E5" s="218"/>
      <c r="F5" s="218"/>
      <c r="G5" s="218"/>
      <c r="H5" s="256"/>
      <c r="I5" s="256"/>
      <c r="J5" s="256"/>
      <c r="K5" s="256"/>
      <c r="L5" s="256"/>
      <c r="M5" s="256"/>
      <c r="N5" s="256"/>
      <c r="O5" s="256"/>
      <c r="P5" s="256"/>
      <c r="Q5" s="256"/>
      <c r="R5" s="256"/>
      <c r="S5" s="256"/>
      <c r="T5" s="256"/>
      <c r="U5" s="256"/>
      <c r="V5" s="256"/>
      <c r="W5" s="256"/>
      <c r="X5" s="256"/>
      <c r="Y5" s="256"/>
      <c r="Z5" s="256"/>
      <c r="AA5" s="256"/>
      <c r="AB5" s="256"/>
    </row>
    <row r="6" spans="1:28" ht="14.25" customHeight="1" thickBot="1" x14ac:dyDescent="0.25">
      <c r="A6" s="218"/>
      <c r="B6" s="255"/>
      <c r="C6" s="253"/>
      <c r="D6" s="253"/>
      <c r="E6" s="253"/>
      <c r="F6" s="253"/>
      <c r="G6" s="253"/>
      <c r="H6" s="253"/>
      <c r="I6" s="254"/>
      <c r="J6" s="254"/>
      <c r="K6" s="254"/>
      <c r="L6" s="254"/>
      <c r="M6" s="254"/>
      <c r="N6" s="254"/>
      <c r="O6" s="254"/>
      <c r="P6" s="254"/>
      <c r="Q6" s="254"/>
      <c r="R6" s="254"/>
      <c r="S6" s="254"/>
      <c r="T6" s="254"/>
      <c r="U6" s="254"/>
      <c r="V6" s="254"/>
      <c r="W6" s="253"/>
      <c r="X6" s="253"/>
      <c r="Y6" s="253"/>
      <c r="Z6" s="253"/>
      <c r="AA6" s="253"/>
      <c r="AB6" s="252"/>
    </row>
    <row r="7" spans="1:28" ht="15" customHeight="1" x14ac:dyDescent="0.2">
      <c r="A7" s="218"/>
      <c r="B7" s="250"/>
      <c r="C7" s="1347" t="s">
        <v>2</v>
      </c>
      <c r="D7" s="1329"/>
      <c r="E7" s="1329"/>
      <c r="F7" s="1329"/>
      <c r="G7" s="1329"/>
      <c r="H7" s="1348"/>
      <c r="I7" s="1350" t="s">
        <v>783</v>
      </c>
      <c r="J7" s="1329"/>
      <c r="K7" s="1329"/>
      <c r="L7" s="1329"/>
      <c r="M7" s="1329"/>
      <c r="N7" s="1329"/>
      <c r="O7" s="1329"/>
      <c r="P7" s="1329"/>
      <c r="Q7" s="1329"/>
      <c r="R7" s="1329"/>
      <c r="S7" s="1329"/>
      <c r="T7" s="1329"/>
      <c r="U7" s="1329"/>
      <c r="V7" s="1329"/>
      <c r="W7" s="1329"/>
      <c r="X7" s="1329"/>
      <c r="Y7" s="1329"/>
      <c r="Z7" s="1329"/>
      <c r="AA7" s="1348"/>
      <c r="AB7" s="249"/>
    </row>
    <row r="8" spans="1:28" ht="10.9" customHeight="1" thickBot="1" x14ac:dyDescent="0.25">
      <c r="A8" s="218"/>
      <c r="B8" s="250"/>
      <c r="C8" s="1334"/>
      <c r="D8" s="1335"/>
      <c r="E8" s="1335"/>
      <c r="F8" s="1335"/>
      <c r="G8" s="1335"/>
      <c r="H8" s="1349"/>
      <c r="I8" s="1334"/>
      <c r="J8" s="1335"/>
      <c r="K8" s="1335"/>
      <c r="L8" s="1335"/>
      <c r="M8" s="1335"/>
      <c r="N8" s="1335"/>
      <c r="O8" s="1335"/>
      <c r="P8" s="1335"/>
      <c r="Q8" s="1335"/>
      <c r="R8" s="1335"/>
      <c r="S8" s="1335"/>
      <c r="T8" s="1335"/>
      <c r="U8" s="1335"/>
      <c r="V8" s="1335"/>
      <c r="W8" s="1335"/>
      <c r="X8" s="1335"/>
      <c r="Y8" s="1335"/>
      <c r="Z8" s="1335"/>
      <c r="AA8" s="1349"/>
      <c r="AB8" s="249"/>
    </row>
    <row r="9" spans="1:28" ht="14.25" customHeight="1" thickBot="1" x14ac:dyDescent="0.25">
      <c r="A9" s="218"/>
      <c r="B9" s="250"/>
      <c r="C9" s="251"/>
      <c r="D9" s="251"/>
      <c r="E9" s="251"/>
      <c r="F9" s="251"/>
      <c r="G9" s="251"/>
      <c r="H9" s="251"/>
      <c r="I9" s="248"/>
      <c r="J9" s="248"/>
      <c r="K9" s="248"/>
      <c r="L9" s="248"/>
      <c r="M9" s="248"/>
      <c r="N9" s="248"/>
      <c r="O9" s="248"/>
      <c r="P9" s="248"/>
      <c r="Q9" s="248"/>
      <c r="R9" s="248"/>
      <c r="S9" s="248"/>
      <c r="T9" s="248"/>
      <c r="U9" s="248"/>
      <c r="V9" s="248"/>
      <c r="W9" s="251"/>
      <c r="X9" s="251"/>
      <c r="Y9" s="251"/>
      <c r="Z9" s="251"/>
      <c r="AA9" s="251"/>
      <c r="AB9" s="249"/>
    </row>
    <row r="10" spans="1:28" ht="15" customHeight="1" thickBot="1" x14ac:dyDescent="0.25">
      <c r="A10" s="218"/>
      <c r="B10" s="250"/>
      <c r="C10" s="1347" t="s">
        <v>3</v>
      </c>
      <c r="D10" s="1329"/>
      <c r="E10" s="1329"/>
      <c r="F10" s="1329"/>
      <c r="G10" s="1329"/>
      <c r="H10" s="1348"/>
      <c r="I10" s="1446" t="s">
        <v>363</v>
      </c>
      <c r="J10" s="1442"/>
      <c r="K10" s="1442"/>
      <c r="L10" s="1442"/>
      <c r="M10" s="1442"/>
      <c r="N10" s="1442"/>
      <c r="O10" s="1442"/>
      <c r="P10" s="1442"/>
      <c r="Q10" s="1447"/>
      <c r="R10" s="1364" t="s">
        <v>4</v>
      </c>
      <c r="S10" s="1352"/>
      <c r="T10" s="1352"/>
      <c r="U10" s="1353"/>
      <c r="V10" s="1356" t="s">
        <v>5</v>
      </c>
      <c r="W10" s="1338"/>
      <c r="X10" s="1338"/>
      <c r="Y10" s="1338"/>
      <c r="Z10" s="1338"/>
      <c r="AA10" s="1339"/>
      <c r="AB10" s="249"/>
    </row>
    <row r="11" spans="1:28" ht="25.5" customHeight="1" thickBot="1" x14ac:dyDescent="0.25">
      <c r="A11" s="218"/>
      <c r="B11" s="250"/>
      <c r="C11" s="1334"/>
      <c r="D11" s="1335"/>
      <c r="E11" s="1335"/>
      <c r="F11" s="1335"/>
      <c r="G11" s="1335"/>
      <c r="H11" s="1349"/>
      <c r="I11" s="1448"/>
      <c r="J11" s="1444"/>
      <c r="K11" s="1444"/>
      <c r="L11" s="1444"/>
      <c r="M11" s="1444"/>
      <c r="N11" s="1444"/>
      <c r="O11" s="1444"/>
      <c r="P11" s="1444"/>
      <c r="Q11" s="1449"/>
      <c r="R11" s="1365" t="s">
        <v>99</v>
      </c>
      <c r="S11" s="1352"/>
      <c r="T11" s="1352"/>
      <c r="U11" s="1353"/>
      <c r="V11" s="1357" t="s">
        <v>782</v>
      </c>
      <c r="W11" s="1345"/>
      <c r="X11" s="1345"/>
      <c r="Y11" s="1345"/>
      <c r="Z11" s="1345"/>
      <c r="AA11" s="1346"/>
      <c r="AB11" s="249"/>
    </row>
    <row r="12" spans="1:28" ht="14.25" customHeight="1" thickBot="1" x14ac:dyDescent="0.25">
      <c r="A12" s="218"/>
      <c r="B12" s="233"/>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32"/>
    </row>
    <row r="13" spans="1:28" ht="15" customHeight="1" x14ac:dyDescent="0.2">
      <c r="A13" s="218"/>
      <c r="B13" s="233"/>
      <c r="C13" s="1347" t="s">
        <v>7</v>
      </c>
      <c r="D13" s="1329"/>
      <c r="E13" s="1329"/>
      <c r="F13" s="1329"/>
      <c r="G13" s="1329"/>
      <c r="H13" s="1348"/>
      <c r="I13" s="1441" t="s">
        <v>362</v>
      </c>
      <c r="J13" s="1442"/>
      <c r="K13" s="1442"/>
      <c r="L13" s="1442"/>
      <c r="M13" s="1442"/>
      <c r="N13" s="1442"/>
      <c r="O13" s="1442"/>
      <c r="P13" s="1442"/>
      <c r="Q13" s="1442"/>
      <c r="R13" s="1442"/>
      <c r="S13" s="1443"/>
      <c r="T13" s="1356" t="s">
        <v>781</v>
      </c>
      <c r="U13" s="1338"/>
      <c r="V13" s="1338"/>
      <c r="W13" s="1338"/>
      <c r="X13" s="1338"/>
      <c r="Y13" s="1338"/>
      <c r="Z13" s="1338"/>
      <c r="AA13" s="1339"/>
      <c r="AB13" s="232"/>
    </row>
    <row r="14" spans="1:28" ht="25.9" customHeight="1" thickBot="1" x14ac:dyDescent="0.25">
      <c r="A14" s="218"/>
      <c r="B14" s="233"/>
      <c r="C14" s="1334"/>
      <c r="D14" s="1335"/>
      <c r="E14" s="1335"/>
      <c r="F14" s="1335"/>
      <c r="G14" s="1335"/>
      <c r="H14" s="1349"/>
      <c r="I14" s="1444"/>
      <c r="J14" s="1444"/>
      <c r="K14" s="1444"/>
      <c r="L14" s="1444"/>
      <c r="M14" s="1444"/>
      <c r="N14" s="1444"/>
      <c r="O14" s="1444"/>
      <c r="P14" s="1444"/>
      <c r="Q14" s="1444"/>
      <c r="R14" s="1444"/>
      <c r="S14" s="1445"/>
      <c r="T14" s="1357" t="s">
        <v>50</v>
      </c>
      <c r="U14" s="1345"/>
      <c r="V14" s="1345"/>
      <c r="W14" s="1345"/>
      <c r="X14" s="1345"/>
      <c r="Y14" s="1345"/>
      <c r="Z14" s="1345"/>
      <c r="AA14" s="1346"/>
      <c r="AB14" s="232"/>
    </row>
    <row r="15" spans="1:28" ht="14.25" customHeight="1" thickBot="1" x14ac:dyDescent="0.25">
      <c r="A15" s="218"/>
      <c r="B15" s="233"/>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32"/>
    </row>
    <row r="16" spans="1:28" ht="40.9" customHeight="1" thickBot="1" x14ac:dyDescent="0.25">
      <c r="A16" s="218"/>
      <c r="B16" s="233"/>
      <c r="C16" s="1351" t="s">
        <v>11</v>
      </c>
      <c r="D16" s="1352"/>
      <c r="E16" s="1352"/>
      <c r="F16" s="1352"/>
      <c r="G16" s="1352"/>
      <c r="H16" s="1353"/>
      <c r="I16" s="1440" t="s">
        <v>361</v>
      </c>
      <c r="J16" s="1437"/>
      <c r="K16" s="1437"/>
      <c r="L16" s="1437"/>
      <c r="M16" s="1437"/>
      <c r="N16" s="1437"/>
      <c r="O16" s="1437"/>
      <c r="P16" s="1437"/>
      <c r="Q16" s="1437"/>
      <c r="R16" s="1437"/>
      <c r="S16" s="1437"/>
      <c r="T16" s="1437"/>
      <c r="U16" s="1437"/>
      <c r="V16" s="1437"/>
      <c r="W16" s="1437"/>
      <c r="X16" s="1437"/>
      <c r="Y16" s="1437"/>
      <c r="Z16" s="1437"/>
      <c r="AA16" s="1438"/>
      <c r="AB16" s="232"/>
    </row>
    <row r="17" spans="1:28" ht="16.5" customHeight="1" thickBot="1" x14ac:dyDescent="0.25">
      <c r="A17" s="218"/>
      <c r="B17" s="233"/>
      <c r="C17" s="248"/>
      <c r="D17" s="248"/>
      <c r="E17" s="248"/>
      <c r="F17" s="248"/>
      <c r="G17" s="248"/>
      <c r="H17" s="248"/>
      <c r="I17" s="247"/>
      <c r="J17" s="247"/>
      <c r="K17" s="247"/>
      <c r="L17" s="247"/>
      <c r="M17" s="247"/>
      <c r="N17" s="247"/>
      <c r="O17" s="247"/>
      <c r="P17" s="247"/>
      <c r="Q17" s="247"/>
      <c r="R17" s="247"/>
      <c r="S17" s="247"/>
      <c r="T17" s="247"/>
      <c r="U17" s="247"/>
      <c r="V17" s="247"/>
      <c r="W17" s="247"/>
      <c r="X17" s="247"/>
      <c r="Y17" s="247"/>
      <c r="Z17" s="247"/>
      <c r="AA17" s="247"/>
      <c r="AB17" s="232"/>
    </row>
    <row r="18" spans="1:28" ht="52.5" customHeight="1" thickBot="1" x14ac:dyDescent="0.25">
      <c r="A18" s="218"/>
      <c r="B18" s="233"/>
      <c r="C18" s="1351" t="s">
        <v>336</v>
      </c>
      <c r="D18" s="1352"/>
      <c r="E18" s="1352"/>
      <c r="F18" s="1352"/>
      <c r="G18" s="1352"/>
      <c r="H18" s="1353"/>
      <c r="I18" s="1440" t="s">
        <v>360</v>
      </c>
      <c r="J18" s="1437"/>
      <c r="K18" s="1437"/>
      <c r="L18" s="1437"/>
      <c r="M18" s="1437"/>
      <c r="N18" s="1437"/>
      <c r="O18" s="1437"/>
      <c r="P18" s="1437"/>
      <c r="Q18" s="1437"/>
      <c r="R18" s="1437"/>
      <c r="S18" s="1437"/>
      <c r="T18" s="1437"/>
      <c r="U18" s="1437"/>
      <c r="V18" s="1437"/>
      <c r="W18" s="1437"/>
      <c r="X18" s="1437"/>
      <c r="Y18" s="1437"/>
      <c r="Z18" s="1437"/>
      <c r="AA18" s="1438"/>
      <c r="AB18" s="232"/>
    </row>
    <row r="19" spans="1:28" ht="16.5" customHeight="1" thickBot="1" x14ac:dyDescent="0.25">
      <c r="A19" s="218"/>
      <c r="B19" s="233"/>
      <c r="C19" s="248"/>
      <c r="D19" s="248"/>
      <c r="E19" s="248"/>
      <c r="F19" s="248"/>
      <c r="G19" s="248"/>
      <c r="H19" s="248"/>
      <c r="I19" s="247"/>
      <c r="J19" s="247"/>
      <c r="K19" s="247"/>
      <c r="L19" s="247"/>
      <c r="M19" s="247"/>
      <c r="N19" s="247"/>
      <c r="O19" s="247"/>
      <c r="P19" s="247"/>
      <c r="Q19" s="247"/>
      <c r="R19" s="247"/>
      <c r="S19" s="247"/>
      <c r="T19" s="247"/>
      <c r="U19" s="247"/>
      <c r="V19" s="247"/>
      <c r="W19" s="247"/>
      <c r="X19" s="247"/>
      <c r="Y19" s="247"/>
      <c r="Z19" s="247"/>
      <c r="AA19" s="247"/>
      <c r="AB19" s="232"/>
    </row>
    <row r="20" spans="1:28" ht="16.149999999999999" customHeight="1" x14ac:dyDescent="0.2">
      <c r="A20" s="218"/>
      <c r="B20" s="233"/>
      <c r="C20" s="1371" t="s">
        <v>13</v>
      </c>
      <c r="D20" s="1329"/>
      <c r="E20" s="1329"/>
      <c r="F20" s="1329"/>
      <c r="G20" s="1329"/>
      <c r="H20" s="1348"/>
      <c r="I20" s="1366" t="s">
        <v>739</v>
      </c>
      <c r="J20" s="1329"/>
      <c r="K20" s="1329"/>
      <c r="L20" s="1348"/>
      <c r="M20" s="1356" t="s">
        <v>14</v>
      </c>
      <c r="N20" s="1338"/>
      <c r="O20" s="1338"/>
      <c r="P20" s="1338"/>
      <c r="Q20" s="1338"/>
      <c r="R20" s="1338"/>
      <c r="S20" s="1339"/>
      <c r="T20" s="1356" t="s">
        <v>15</v>
      </c>
      <c r="U20" s="1338"/>
      <c r="V20" s="1338"/>
      <c r="W20" s="1338"/>
      <c r="X20" s="1338"/>
      <c r="Y20" s="1338"/>
      <c r="Z20" s="1338"/>
      <c r="AA20" s="1339"/>
      <c r="AB20" s="232"/>
    </row>
    <row r="21" spans="1:28" ht="13.9" customHeight="1" thickBot="1" x14ac:dyDescent="0.25">
      <c r="A21" s="218"/>
      <c r="B21" s="233"/>
      <c r="C21" s="1334"/>
      <c r="D21" s="1335"/>
      <c r="E21" s="1335"/>
      <c r="F21" s="1335"/>
      <c r="G21" s="1335"/>
      <c r="H21" s="1349"/>
      <c r="I21" s="1334"/>
      <c r="J21" s="1335"/>
      <c r="K21" s="1335"/>
      <c r="L21" s="1349"/>
      <c r="M21" s="1367" t="s">
        <v>310</v>
      </c>
      <c r="N21" s="1345"/>
      <c r="O21" s="1345"/>
      <c r="P21" s="1345"/>
      <c r="Q21" s="1345"/>
      <c r="R21" s="1345"/>
      <c r="S21" s="1346"/>
      <c r="T21" s="1367" t="s">
        <v>17</v>
      </c>
      <c r="U21" s="1345"/>
      <c r="V21" s="1345"/>
      <c r="W21" s="1345"/>
      <c r="X21" s="1345"/>
      <c r="Y21" s="1345"/>
      <c r="Z21" s="1345"/>
      <c r="AA21" s="1345"/>
      <c r="AB21" s="232"/>
    </row>
    <row r="22" spans="1:28" ht="14.25" customHeight="1" thickBot="1" x14ac:dyDescent="0.25">
      <c r="A22" s="218"/>
      <c r="B22" s="233"/>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232"/>
    </row>
    <row r="23" spans="1:28" ht="31.5" customHeight="1" x14ac:dyDescent="0.2">
      <c r="A23" s="218"/>
      <c r="B23" s="233"/>
      <c r="C23" s="1356" t="s">
        <v>18</v>
      </c>
      <c r="D23" s="1338"/>
      <c r="E23" s="1338"/>
      <c r="F23" s="1338"/>
      <c r="G23" s="1338"/>
      <c r="H23" s="1338"/>
      <c r="I23" s="1339"/>
      <c r="J23" s="1356" t="s">
        <v>19</v>
      </c>
      <c r="K23" s="1338"/>
      <c r="L23" s="1338"/>
      <c r="M23" s="1338"/>
      <c r="N23" s="1338"/>
      <c r="O23" s="1338"/>
      <c r="P23" s="1339"/>
      <c r="Q23" s="1356" t="s">
        <v>20</v>
      </c>
      <c r="R23" s="1338"/>
      <c r="S23" s="1338"/>
      <c r="T23" s="1338"/>
      <c r="U23" s="1338"/>
      <c r="V23" s="1338"/>
      <c r="W23" s="1338"/>
      <c r="X23" s="1338"/>
      <c r="Y23" s="1338"/>
      <c r="Z23" s="1338"/>
      <c r="AA23" s="1339"/>
      <c r="AB23" s="232"/>
    </row>
    <row r="24" spans="1:28" ht="22.15" customHeight="1" thickBot="1" x14ac:dyDescent="0.25">
      <c r="A24" s="218"/>
      <c r="B24" s="233"/>
      <c r="C24" s="1357" t="s">
        <v>780</v>
      </c>
      <c r="D24" s="1345"/>
      <c r="E24" s="1345"/>
      <c r="F24" s="1345"/>
      <c r="G24" s="1345"/>
      <c r="H24" s="1345"/>
      <c r="I24" s="1346"/>
      <c r="J24" s="1369" t="s">
        <v>779</v>
      </c>
      <c r="K24" s="1345"/>
      <c r="L24" s="1345"/>
      <c r="M24" s="1345"/>
      <c r="N24" s="1345"/>
      <c r="O24" s="1345"/>
      <c r="P24" s="1346"/>
      <c r="Q24" s="1370" t="s">
        <v>778</v>
      </c>
      <c r="R24" s="1345"/>
      <c r="S24" s="1345"/>
      <c r="T24" s="1345"/>
      <c r="U24" s="1345"/>
      <c r="V24" s="1345"/>
      <c r="W24" s="1345"/>
      <c r="X24" s="1345"/>
      <c r="Y24" s="1345"/>
      <c r="Z24" s="1345"/>
      <c r="AA24" s="1346"/>
      <c r="AB24" s="232"/>
    </row>
    <row r="25" spans="1:28" ht="14.25" customHeight="1" thickBot="1" x14ac:dyDescent="0.25">
      <c r="A25" s="218"/>
      <c r="B25" s="233"/>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232"/>
    </row>
    <row r="26" spans="1:28" ht="70.900000000000006" customHeight="1" thickBot="1" x14ac:dyDescent="0.25">
      <c r="A26" s="218"/>
      <c r="B26" s="233"/>
      <c r="C26" s="1351" t="s">
        <v>21</v>
      </c>
      <c r="D26" s="1352"/>
      <c r="E26" s="1352"/>
      <c r="F26" s="1352"/>
      <c r="G26" s="1352"/>
      <c r="H26" s="1353"/>
      <c r="I26" s="1436" t="s">
        <v>359</v>
      </c>
      <c r="J26" s="1437"/>
      <c r="K26" s="1437"/>
      <c r="L26" s="1437"/>
      <c r="M26" s="1437"/>
      <c r="N26" s="1437"/>
      <c r="O26" s="1437"/>
      <c r="P26" s="1437"/>
      <c r="Q26" s="1437"/>
      <c r="R26" s="1437"/>
      <c r="S26" s="1437"/>
      <c r="T26" s="1437"/>
      <c r="U26" s="1437"/>
      <c r="V26" s="1437"/>
      <c r="W26" s="1437"/>
      <c r="X26" s="1437"/>
      <c r="Y26" s="1437"/>
      <c r="Z26" s="1437"/>
      <c r="AA26" s="1438"/>
      <c r="AB26" s="232"/>
    </row>
    <row r="27" spans="1:28" ht="14.25" customHeight="1" thickBot="1" x14ac:dyDescent="0.25">
      <c r="A27" s="218"/>
      <c r="B27" s="233"/>
      <c r="C27" s="248"/>
      <c r="D27" s="248"/>
      <c r="E27" s="248"/>
      <c r="F27" s="248"/>
      <c r="G27" s="248"/>
      <c r="H27" s="248"/>
      <c r="I27" s="247"/>
      <c r="J27" s="247"/>
      <c r="K27" s="247"/>
      <c r="L27" s="247"/>
      <c r="M27" s="247"/>
      <c r="N27" s="247"/>
      <c r="O27" s="247"/>
      <c r="P27" s="247"/>
      <c r="Q27" s="247"/>
      <c r="R27" s="247"/>
      <c r="S27" s="247"/>
      <c r="T27" s="247"/>
      <c r="U27" s="247"/>
      <c r="V27" s="247"/>
      <c r="W27" s="247"/>
      <c r="X27" s="247"/>
      <c r="Y27" s="247"/>
      <c r="Z27" s="247"/>
      <c r="AA27" s="247"/>
      <c r="AB27" s="232"/>
    </row>
    <row r="28" spans="1:28" ht="39" customHeight="1" thickBot="1" x14ac:dyDescent="0.25">
      <c r="A28" s="218"/>
      <c r="B28" s="233"/>
      <c r="C28" s="1439" t="s">
        <v>23</v>
      </c>
      <c r="D28" s="1352"/>
      <c r="E28" s="1352"/>
      <c r="F28" s="1352"/>
      <c r="G28" s="1352"/>
      <c r="H28" s="1353"/>
      <c r="I28" s="1372" t="s">
        <v>777</v>
      </c>
      <c r="J28" s="1373"/>
      <c r="K28" s="1381" t="s">
        <v>24</v>
      </c>
      <c r="L28" s="1352"/>
      <c r="M28" s="1352"/>
      <c r="N28" s="1353"/>
      <c r="O28" s="1374" t="s">
        <v>25</v>
      </c>
      <c r="P28" s="1352"/>
      <c r="Q28" s="1352"/>
      <c r="R28" s="1353"/>
      <c r="S28" s="246"/>
      <c r="T28" s="1375" t="s">
        <v>26</v>
      </c>
      <c r="U28" s="1352"/>
      <c r="V28" s="1353"/>
      <c r="W28" s="245" t="s">
        <v>340</v>
      </c>
      <c r="X28" s="1376" t="s">
        <v>27</v>
      </c>
      <c r="Y28" s="1352"/>
      <c r="Z28" s="1353"/>
      <c r="AA28" s="244"/>
      <c r="AB28" s="232"/>
    </row>
    <row r="29" spans="1:28" ht="14.25" customHeight="1" thickBot="1" x14ac:dyDescent="0.25">
      <c r="A29" s="218"/>
      <c r="B29" s="233"/>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32"/>
    </row>
    <row r="30" spans="1:28" ht="15" customHeight="1" x14ac:dyDescent="0.25">
      <c r="A30" s="218"/>
      <c r="B30" s="233"/>
      <c r="C30" s="1414" t="s">
        <v>305</v>
      </c>
      <c r="D30" s="1329"/>
      <c r="E30" s="1329"/>
      <c r="F30" s="1329"/>
      <c r="G30" s="1329"/>
      <c r="H30" s="1329"/>
      <c r="I30" s="1329"/>
      <c r="J30" s="1348"/>
      <c r="K30" s="1377" t="s">
        <v>304</v>
      </c>
      <c r="L30" s="1338"/>
      <c r="M30" s="1338"/>
      <c r="N30" s="1338"/>
      <c r="O30" s="1338"/>
      <c r="P30" s="1338"/>
      <c r="Q30" s="1338"/>
      <c r="R30" s="1378"/>
      <c r="S30" s="1482" t="s">
        <v>303</v>
      </c>
      <c r="T30" s="1338"/>
      <c r="U30" s="1338"/>
      <c r="V30" s="1338"/>
      <c r="W30" s="1378"/>
      <c r="X30" s="1380" t="s">
        <v>302</v>
      </c>
      <c r="Y30" s="1338"/>
      <c r="Z30" s="1338"/>
      <c r="AA30" s="1339"/>
      <c r="AB30" s="232"/>
    </row>
    <row r="31" spans="1:28" ht="14.25" customHeight="1" x14ac:dyDescent="0.2">
      <c r="A31" s="218"/>
      <c r="B31" s="233"/>
      <c r="C31" s="1331"/>
      <c r="D31" s="1332"/>
      <c r="E31" s="1332"/>
      <c r="F31" s="1332"/>
      <c r="G31" s="1332"/>
      <c r="H31" s="1332"/>
      <c r="I31" s="1332"/>
      <c r="J31" s="1415"/>
      <c r="K31" s="1399" t="s">
        <v>301</v>
      </c>
      <c r="L31" s="1341"/>
      <c r="M31" s="1341"/>
      <c r="N31" s="1342"/>
      <c r="O31" s="1400" t="s">
        <v>300</v>
      </c>
      <c r="P31" s="1341"/>
      <c r="Q31" s="1341"/>
      <c r="R31" s="1342"/>
      <c r="S31" s="1400" t="s">
        <v>301</v>
      </c>
      <c r="T31" s="1342"/>
      <c r="U31" s="1400" t="s">
        <v>300</v>
      </c>
      <c r="V31" s="1341"/>
      <c r="W31" s="1342"/>
      <c r="X31" s="1400" t="s">
        <v>301</v>
      </c>
      <c r="Y31" s="1342"/>
      <c r="Z31" s="1400" t="s">
        <v>300</v>
      </c>
      <c r="AA31" s="1343"/>
      <c r="AB31" s="232"/>
    </row>
    <row r="32" spans="1:28" ht="15.6" customHeight="1" thickBot="1" x14ac:dyDescent="0.25">
      <c r="A32" s="218"/>
      <c r="B32" s="233"/>
      <c r="C32" s="1334"/>
      <c r="D32" s="1335"/>
      <c r="E32" s="1335"/>
      <c r="F32" s="1335"/>
      <c r="G32" s="1335"/>
      <c r="H32" s="1335"/>
      <c r="I32" s="1335"/>
      <c r="J32" s="1349"/>
      <c r="K32" s="1401">
        <v>0</v>
      </c>
      <c r="L32" s="1345"/>
      <c r="M32" s="1345"/>
      <c r="N32" s="1402"/>
      <c r="O32" s="1403">
        <v>0.69</v>
      </c>
      <c r="P32" s="1345"/>
      <c r="Q32" s="1345"/>
      <c r="R32" s="1402"/>
      <c r="S32" s="1403">
        <v>0.7</v>
      </c>
      <c r="T32" s="1402"/>
      <c r="U32" s="1403">
        <v>0.79</v>
      </c>
      <c r="V32" s="1345"/>
      <c r="W32" s="1402"/>
      <c r="X32" s="1403">
        <v>0.8</v>
      </c>
      <c r="Y32" s="1402"/>
      <c r="Z32" s="1403">
        <v>1</v>
      </c>
      <c r="AA32" s="1346"/>
      <c r="AB32" s="232"/>
    </row>
    <row r="33" spans="1:28" ht="14.25" customHeight="1" thickBot="1" x14ac:dyDescent="0.25">
      <c r="A33" s="218"/>
      <c r="B33" s="233"/>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c r="AA33" s="242"/>
      <c r="AB33" s="232"/>
    </row>
    <row r="34" spans="1:28" ht="14.25" customHeight="1" thickBot="1" x14ac:dyDescent="0.25">
      <c r="A34" s="235"/>
      <c r="B34" s="234"/>
      <c r="C34" s="1428" t="s">
        <v>29</v>
      </c>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30"/>
      <c r="AB34" s="232"/>
    </row>
    <row r="35" spans="1:28" ht="39" customHeight="1" thickBot="1" x14ac:dyDescent="0.25">
      <c r="A35" s="235"/>
      <c r="B35" s="234"/>
      <c r="C35" s="1416" t="s">
        <v>30</v>
      </c>
      <c r="D35" s="1389"/>
      <c r="E35" s="1389"/>
      <c r="F35" s="1389"/>
      <c r="G35" s="1390"/>
      <c r="H35" s="1422" t="s">
        <v>776</v>
      </c>
      <c r="I35" s="1422" t="s">
        <v>775</v>
      </c>
      <c r="J35" s="1422" t="s">
        <v>33</v>
      </c>
      <c r="K35" s="1416" t="s">
        <v>34</v>
      </c>
      <c r="L35" s="1389"/>
      <c r="M35" s="1389"/>
      <c r="N35" s="1389"/>
      <c r="O35" s="1389"/>
      <c r="P35" s="1389"/>
      <c r="Q35" s="1389"/>
      <c r="R35" s="1389"/>
      <c r="S35" s="1389"/>
      <c r="T35" s="1389"/>
      <c r="U35" s="1389"/>
      <c r="V35" s="1389"/>
      <c r="W35" s="1389"/>
      <c r="X35" s="1389"/>
      <c r="Y35" s="1389"/>
      <c r="Z35" s="1389"/>
      <c r="AA35" s="1390"/>
      <c r="AB35" s="232"/>
    </row>
    <row r="36" spans="1:28" ht="28.15" hidden="1" customHeight="1" x14ac:dyDescent="0.2">
      <c r="A36" s="235"/>
      <c r="B36" s="234"/>
      <c r="C36" s="1417"/>
      <c r="D36" s="1418"/>
      <c r="E36" s="1418"/>
      <c r="F36" s="1418"/>
      <c r="G36" s="1419"/>
      <c r="H36" s="1421"/>
      <c r="I36" s="1421"/>
      <c r="J36" s="1421"/>
      <c r="K36" s="1417"/>
      <c r="L36" s="1418"/>
      <c r="M36" s="1418"/>
      <c r="N36" s="1418"/>
      <c r="O36" s="1418"/>
      <c r="P36" s="1418"/>
      <c r="Q36" s="1418"/>
      <c r="R36" s="1418"/>
      <c r="S36" s="1418"/>
      <c r="T36" s="1418"/>
      <c r="U36" s="1418"/>
      <c r="V36" s="1418"/>
      <c r="W36" s="1418"/>
      <c r="X36" s="1418"/>
      <c r="Y36" s="1418"/>
      <c r="Z36" s="1418"/>
      <c r="AA36" s="1419"/>
      <c r="AB36" s="232"/>
    </row>
    <row r="37" spans="1:28" ht="19.5" customHeight="1" x14ac:dyDescent="0.2">
      <c r="A37" s="235"/>
      <c r="B37" s="234"/>
      <c r="C37" s="1463" t="s">
        <v>641</v>
      </c>
      <c r="D37" s="1464"/>
      <c r="E37" s="1464"/>
      <c r="F37" s="1464"/>
      <c r="G37" s="1465"/>
      <c r="H37" s="1450"/>
      <c r="I37" s="1450"/>
      <c r="J37" s="1452" t="e">
        <f>+H37/I37</f>
        <v>#DIV/0!</v>
      </c>
      <c r="K37" s="1454"/>
      <c r="L37" s="1455"/>
      <c r="M37" s="1455"/>
      <c r="N37" s="1455"/>
      <c r="O37" s="1455"/>
      <c r="P37" s="1455"/>
      <c r="Q37" s="1455"/>
      <c r="R37" s="1455"/>
      <c r="S37" s="1455"/>
      <c r="T37" s="1455"/>
      <c r="U37" s="1455"/>
      <c r="V37" s="1455"/>
      <c r="W37" s="1455"/>
      <c r="X37" s="1455"/>
      <c r="Y37" s="1455"/>
      <c r="Z37" s="1455"/>
      <c r="AA37" s="1456"/>
      <c r="AB37" s="232"/>
    </row>
    <row r="38" spans="1:28" ht="19.5" customHeight="1" x14ac:dyDescent="0.2">
      <c r="A38" s="235"/>
      <c r="B38" s="234"/>
      <c r="C38" s="1407"/>
      <c r="D38" s="1466"/>
      <c r="E38" s="1466"/>
      <c r="F38" s="1466"/>
      <c r="G38" s="1467"/>
      <c r="H38" s="1451"/>
      <c r="I38" s="1451"/>
      <c r="J38" s="1453"/>
      <c r="K38" s="1457"/>
      <c r="L38" s="1458"/>
      <c r="M38" s="1458"/>
      <c r="N38" s="1458"/>
      <c r="O38" s="1458"/>
      <c r="P38" s="1458"/>
      <c r="Q38" s="1458"/>
      <c r="R38" s="1458"/>
      <c r="S38" s="1458"/>
      <c r="T38" s="1458"/>
      <c r="U38" s="1458"/>
      <c r="V38" s="1458"/>
      <c r="W38" s="1458"/>
      <c r="X38" s="1458"/>
      <c r="Y38" s="1458"/>
      <c r="Z38" s="1458"/>
      <c r="AA38" s="1459"/>
      <c r="AB38" s="232"/>
    </row>
    <row r="39" spans="1:28" ht="195.75" customHeight="1" x14ac:dyDescent="0.2">
      <c r="A39" s="235"/>
      <c r="B39" s="234"/>
      <c r="C39" s="1468" t="s">
        <v>640</v>
      </c>
      <c r="D39" s="1469"/>
      <c r="E39" s="1469"/>
      <c r="F39" s="1469"/>
      <c r="G39" s="1470"/>
      <c r="H39" s="1481">
        <v>84</v>
      </c>
      <c r="I39" s="1481">
        <v>80</v>
      </c>
      <c r="J39" s="1479">
        <f>H39/I39</f>
        <v>1.05</v>
      </c>
      <c r="K39" s="1473" t="s">
        <v>774</v>
      </c>
      <c r="L39" s="1474"/>
      <c r="M39" s="1474"/>
      <c r="N39" s="1474"/>
      <c r="O39" s="1474"/>
      <c r="P39" s="1474"/>
      <c r="Q39" s="1474"/>
      <c r="R39" s="1474"/>
      <c r="S39" s="1474"/>
      <c r="T39" s="1474"/>
      <c r="U39" s="1474"/>
      <c r="V39" s="1474"/>
      <c r="W39" s="1474"/>
      <c r="X39" s="1474"/>
      <c r="Y39" s="1474"/>
      <c r="Z39" s="1474"/>
      <c r="AA39" s="1475"/>
      <c r="AB39" s="232"/>
    </row>
    <row r="40" spans="1:28" ht="75" customHeight="1" x14ac:dyDescent="0.2">
      <c r="A40" s="235"/>
      <c r="B40" s="234"/>
      <c r="C40" s="1382"/>
      <c r="D40" s="1471"/>
      <c r="E40" s="1471"/>
      <c r="F40" s="1471"/>
      <c r="G40" s="1472"/>
      <c r="H40" s="1451"/>
      <c r="I40" s="1451"/>
      <c r="J40" s="1480"/>
      <c r="K40" s="1476"/>
      <c r="L40" s="1477"/>
      <c r="M40" s="1477"/>
      <c r="N40" s="1477"/>
      <c r="O40" s="1477"/>
      <c r="P40" s="1477"/>
      <c r="Q40" s="1477"/>
      <c r="R40" s="1477"/>
      <c r="S40" s="1477"/>
      <c r="T40" s="1477"/>
      <c r="U40" s="1477"/>
      <c r="V40" s="1477"/>
      <c r="W40" s="1477"/>
      <c r="X40" s="1477"/>
      <c r="Y40" s="1477"/>
      <c r="Z40" s="1477"/>
      <c r="AA40" s="1478"/>
      <c r="AB40" s="232"/>
    </row>
    <row r="41" spans="1:28" ht="14.25" customHeight="1" x14ac:dyDescent="0.2">
      <c r="A41" s="235"/>
      <c r="B41" s="234"/>
      <c r="C41" s="1468" t="s">
        <v>773</v>
      </c>
      <c r="D41" s="1469"/>
      <c r="E41" s="1469"/>
      <c r="F41" s="1469"/>
      <c r="G41" s="1470"/>
      <c r="H41" s="1486">
        <v>88.3</v>
      </c>
      <c r="I41" s="1488">
        <v>80</v>
      </c>
      <c r="J41" s="1494">
        <f>+H41/I41</f>
        <v>1.10375</v>
      </c>
      <c r="K41" s="1497" t="s">
        <v>772</v>
      </c>
      <c r="L41" s="1498"/>
      <c r="M41" s="1498"/>
      <c r="N41" s="1498"/>
      <c r="O41" s="1498"/>
      <c r="P41" s="1498"/>
      <c r="Q41" s="1498"/>
      <c r="R41" s="1498"/>
      <c r="S41" s="1498"/>
      <c r="T41" s="1498"/>
      <c r="U41" s="1498"/>
      <c r="V41" s="1498"/>
      <c r="W41" s="1498"/>
      <c r="X41" s="1498"/>
      <c r="Y41" s="1498"/>
      <c r="Z41" s="1498"/>
      <c r="AA41" s="1499"/>
      <c r="AB41" s="232"/>
    </row>
    <row r="42" spans="1:28" ht="81" customHeight="1" x14ac:dyDescent="0.2">
      <c r="A42" s="235"/>
      <c r="B42" s="234"/>
      <c r="C42" s="1382"/>
      <c r="D42" s="1471"/>
      <c r="E42" s="1471"/>
      <c r="F42" s="1471"/>
      <c r="G42" s="1472"/>
      <c r="H42" s="1487"/>
      <c r="I42" s="1489"/>
      <c r="J42" s="1495"/>
      <c r="K42" s="1500"/>
      <c r="L42" s="1501"/>
      <c r="M42" s="1501"/>
      <c r="N42" s="1501"/>
      <c r="O42" s="1501"/>
      <c r="P42" s="1501"/>
      <c r="Q42" s="1501"/>
      <c r="R42" s="1501"/>
      <c r="S42" s="1501"/>
      <c r="T42" s="1501"/>
      <c r="U42" s="1501"/>
      <c r="V42" s="1501"/>
      <c r="W42" s="1501"/>
      <c r="X42" s="1501"/>
      <c r="Y42" s="1501"/>
      <c r="Z42" s="1501"/>
      <c r="AA42" s="1502"/>
      <c r="AB42" s="232"/>
    </row>
    <row r="43" spans="1:28" ht="14.25" customHeight="1" x14ac:dyDescent="0.2">
      <c r="A43" s="235"/>
      <c r="B43" s="234"/>
      <c r="C43" s="1468" t="s">
        <v>771</v>
      </c>
      <c r="D43" s="1469"/>
      <c r="E43" s="1469"/>
      <c r="F43" s="1469"/>
      <c r="G43" s="1470"/>
      <c r="H43" s="1486">
        <v>67.8</v>
      </c>
      <c r="I43" s="1488">
        <v>80</v>
      </c>
      <c r="J43" s="1496">
        <f>+H43/I43</f>
        <v>0.84749999999999992</v>
      </c>
      <c r="K43" s="1497" t="s">
        <v>770</v>
      </c>
      <c r="L43" s="1498"/>
      <c r="M43" s="1498"/>
      <c r="N43" s="1498"/>
      <c r="O43" s="1498"/>
      <c r="P43" s="1498"/>
      <c r="Q43" s="1498"/>
      <c r="R43" s="1498"/>
      <c r="S43" s="1498"/>
      <c r="T43" s="1498"/>
      <c r="U43" s="1498"/>
      <c r="V43" s="1498"/>
      <c r="W43" s="1498"/>
      <c r="X43" s="1498"/>
      <c r="Y43" s="1498"/>
      <c r="Z43" s="1498"/>
      <c r="AA43" s="1499"/>
      <c r="AB43" s="232"/>
    </row>
    <row r="44" spans="1:28" ht="155.25" customHeight="1" thickBot="1" x14ac:dyDescent="0.25">
      <c r="A44" s="235"/>
      <c r="B44" s="234"/>
      <c r="C44" s="1483"/>
      <c r="D44" s="1484"/>
      <c r="E44" s="1484"/>
      <c r="F44" s="1484"/>
      <c r="G44" s="1485"/>
      <c r="H44" s="1487"/>
      <c r="I44" s="1489"/>
      <c r="J44" s="1453"/>
      <c r="K44" s="1503"/>
      <c r="L44" s="1504"/>
      <c r="M44" s="1504"/>
      <c r="N44" s="1504"/>
      <c r="O44" s="1504"/>
      <c r="P44" s="1504"/>
      <c r="Q44" s="1504"/>
      <c r="R44" s="1504"/>
      <c r="S44" s="1504"/>
      <c r="T44" s="1504"/>
      <c r="U44" s="1504"/>
      <c r="V44" s="1504"/>
      <c r="W44" s="1504"/>
      <c r="X44" s="1504"/>
      <c r="Y44" s="1504"/>
      <c r="Z44" s="1504"/>
      <c r="AA44" s="1505"/>
      <c r="AB44" s="232"/>
    </row>
    <row r="45" spans="1:28" ht="26.25" customHeight="1" thickBot="1" x14ac:dyDescent="0.25">
      <c r="A45" s="235"/>
      <c r="B45" s="234"/>
      <c r="C45" s="1460" t="s">
        <v>35</v>
      </c>
      <c r="D45" s="1461"/>
      <c r="E45" s="1461"/>
      <c r="F45" s="1461"/>
      <c r="G45" s="1462"/>
      <c r="H45" s="239">
        <f>SUM(H37:H43)</f>
        <v>240.10000000000002</v>
      </c>
      <c r="I45" s="240">
        <f>SUM(I37:I43)</f>
        <v>240</v>
      </c>
      <c r="J45" s="239" t="e">
        <f>SUM(J37:J44)</f>
        <v>#DIV/0!</v>
      </c>
      <c r="K45" s="1398"/>
      <c r="L45" s="1386"/>
      <c r="M45" s="1386"/>
      <c r="N45" s="1386"/>
      <c r="O45" s="1386"/>
      <c r="P45" s="1386"/>
      <c r="Q45" s="1386"/>
      <c r="R45" s="1386"/>
      <c r="S45" s="1386"/>
      <c r="T45" s="1386"/>
      <c r="U45" s="1386"/>
      <c r="V45" s="1386"/>
      <c r="W45" s="1386"/>
      <c r="X45" s="1386"/>
      <c r="Y45" s="1386"/>
      <c r="Z45" s="1386"/>
      <c r="AA45" s="1387"/>
      <c r="AB45" s="232"/>
    </row>
    <row r="46" spans="1:28" ht="9" customHeight="1" x14ac:dyDescent="0.2">
      <c r="A46" s="235"/>
      <c r="B46" s="234"/>
      <c r="C46" s="236"/>
      <c r="D46" s="236"/>
      <c r="E46" s="236"/>
      <c r="F46" s="236"/>
      <c r="G46" s="236"/>
      <c r="H46" s="238"/>
      <c r="I46" s="238"/>
      <c r="J46" s="237"/>
      <c r="K46" s="236"/>
      <c r="L46" s="236"/>
      <c r="M46" s="236"/>
      <c r="N46" s="236"/>
      <c r="O46" s="236"/>
      <c r="P46" s="236"/>
      <c r="Q46" s="236"/>
      <c r="R46" s="236"/>
      <c r="S46" s="236"/>
      <c r="T46" s="236"/>
      <c r="U46" s="236"/>
      <c r="V46" s="236"/>
      <c r="W46" s="236"/>
      <c r="X46" s="236"/>
      <c r="Y46" s="236"/>
      <c r="Z46" s="236"/>
      <c r="AA46" s="236"/>
      <c r="AB46" s="232"/>
    </row>
    <row r="47" spans="1:28" ht="14.25" customHeight="1" thickBot="1" x14ac:dyDescent="0.25">
      <c r="A47" s="235"/>
      <c r="B47" s="234"/>
      <c r="C47" s="236"/>
      <c r="D47" s="236"/>
      <c r="E47" s="236"/>
      <c r="F47" s="236"/>
      <c r="G47" s="236"/>
      <c r="H47" s="238"/>
      <c r="I47" s="238"/>
      <c r="J47" s="237"/>
      <c r="K47" s="236"/>
      <c r="L47" s="236"/>
      <c r="M47" s="236"/>
      <c r="N47" s="236"/>
      <c r="O47" s="236"/>
      <c r="P47" s="236"/>
      <c r="Q47" s="236"/>
      <c r="R47" s="236"/>
      <c r="S47" s="236"/>
      <c r="T47" s="236"/>
      <c r="U47" s="236"/>
      <c r="V47" s="236"/>
      <c r="W47" s="236"/>
      <c r="X47" s="236"/>
      <c r="Y47" s="236"/>
      <c r="Z47" s="236"/>
      <c r="AA47" s="236"/>
      <c r="AB47" s="232"/>
    </row>
    <row r="48" spans="1:28" ht="14.25" customHeight="1" x14ac:dyDescent="0.2">
      <c r="A48" s="235"/>
      <c r="B48" s="234"/>
      <c r="C48" s="1416" t="s">
        <v>36</v>
      </c>
      <c r="D48" s="1389"/>
      <c r="E48" s="1389"/>
      <c r="F48" s="1389"/>
      <c r="G48" s="1389"/>
      <c r="H48" s="1389"/>
      <c r="I48" s="1389"/>
      <c r="J48" s="1389"/>
      <c r="K48" s="1389"/>
      <c r="L48" s="1389"/>
      <c r="M48" s="1389"/>
      <c r="N48" s="1389"/>
      <c r="O48" s="1389"/>
      <c r="P48" s="1389"/>
      <c r="Q48" s="1389"/>
      <c r="R48" s="1389"/>
      <c r="S48" s="1389"/>
      <c r="T48" s="1389"/>
      <c r="U48" s="1389"/>
      <c r="V48" s="1389"/>
      <c r="W48" s="1389"/>
      <c r="X48" s="1389"/>
      <c r="Y48" s="1389"/>
      <c r="Z48" s="1389"/>
      <c r="AA48" s="1390"/>
      <c r="AB48" s="232"/>
    </row>
    <row r="49" spans="1:28" ht="3" customHeight="1" thickBot="1" x14ac:dyDescent="0.25">
      <c r="A49" s="218"/>
      <c r="B49" s="233"/>
      <c r="C49" s="1391"/>
      <c r="D49" s="1394"/>
      <c r="E49" s="1394"/>
      <c r="F49" s="1394"/>
      <c r="G49" s="1394"/>
      <c r="H49" s="1394"/>
      <c r="I49" s="1394"/>
      <c r="J49" s="1394"/>
      <c r="K49" s="1394"/>
      <c r="L49" s="1394"/>
      <c r="M49" s="1394"/>
      <c r="N49" s="1394"/>
      <c r="O49" s="1394"/>
      <c r="P49" s="1394"/>
      <c r="Q49" s="1394"/>
      <c r="R49" s="1394"/>
      <c r="S49" s="1394"/>
      <c r="T49" s="1394"/>
      <c r="U49" s="1394"/>
      <c r="V49" s="1394"/>
      <c r="W49" s="1394"/>
      <c r="X49" s="1394"/>
      <c r="Y49" s="1394"/>
      <c r="Z49" s="1394"/>
      <c r="AA49" s="1393"/>
      <c r="AB49" s="232"/>
    </row>
    <row r="50" spans="1:28" ht="20.100000000000001" customHeight="1" x14ac:dyDescent="0.2">
      <c r="A50" s="218"/>
      <c r="B50" s="233"/>
      <c r="C50" s="1508"/>
      <c r="D50" s="1389"/>
      <c r="E50" s="1389"/>
      <c r="F50" s="1389"/>
      <c r="G50" s="1389"/>
      <c r="H50" s="1389"/>
      <c r="I50" s="1389"/>
      <c r="J50" s="1389"/>
      <c r="K50" s="1389"/>
      <c r="L50" s="1389"/>
      <c r="M50" s="1389"/>
      <c r="N50" s="1389"/>
      <c r="O50" s="1389"/>
      <c r="P50" s="1389"/>
      <c r="Q50" s="1389"/>
      <c r="R50" s="1389"/>
      <c r="S50" s="1389"/>
      <c r="T50" s="1389"/>
      <c r="U50" s="1389"/>
      <c r="V50" s="1389"/>
      <c r="W50" s="1389"/>
      <c r="X50" s="1389"/>
      <c r="Y50" s="1389"/>
      <c r="Z50" s="1389"/>
      <c r="AA50" s="1390"/>
      <c r="AB50" s="232"/>
    </row>
    <row r="51" spans="1:28" ht="20.100000000000001" customHeight="1" x14ac:dyDescent="0.2">
      <c r="A51" s="218"/>
      <c r="B51" s="233"/>
      <c r="C51" s="1391"/>
      <c r="D51" s="1509"/>
      <c r="E51" s="1509"/>
      <c r="F51" s="1509"/>
      <c r="G51" s="1509"/>
      <c r="H51" s="1509"/>
      <c r="I51" s="1509"/>
      <c r="J51" s="1509"/>
      <c r="K51" s="1509"/>
      <c r="L51" s="1509"/>
      <c r="M51" s="1509"/>
      <c r="N51" s="1509"/>
      <c r="O51" s="1509"/>
      <c r="P51" s="1509"/>
      <c r="Q51" s="1509"/>
      <c r="R51" s="1509"/>
      <c r="S51" s="1509"/>
      <c r="T51" s="1509"/>
      <c r="U51" s="1509"/>
      <c r="V51" s="1509"/>
      <c r="W51" s="1509"/>
      <c r="X51" s="1509"/>
      <c r="Y51" s="1509"/>
      <c r="Z51" s="1509"/>
      <c r="AA51" s="1393"/>
      <c r="AB51" s="232"/>
    </row>
    <row r="52" spans="1:28" ht="20.100000000000001" customHeight="1" x14ac:dyDescent="0.2">
      <c r="A52" s="218"/>
      <c r="B52" s="233"/>
      <c r="C52" s="1391"/>
      <c r="D52" s="1509"/>
      <c r="E52" s="1509"/>
      <c r="F52" s="1509"/>
      <c r="G52" s="1509"/>
      <c r="H52" s="1509"/>
      <c r="I52" s="1509"/>
      <c r="J52" s="1509"/>
      <c r="K52" s="1509"/>
      <c r="L52" s="1509"/>
      <c r="M52" s="1509"/>
      <c r="N52" s="1509"/>
      <c r="O52" s="1509"/>
      <c r="P52" s="1509"/>
      <c r="Q52" s="1509"/>
      <c r="R52" s="1509"/>
      <c r="S52" s="1509"/>
      <c r="T52" s="1509"/>
      <c r="U52" s="1509"/>
      <c r="V52" s="1509"/>
      <c r="W52" s="1509"/>
      <c r="X52" s="1509"/>
      <c r="Y52" s="1509"/>
      <c r="Z52" s="1509"/>
      <c r="AA52" s="1393"/>
      <c r="AB52" s="232"/>
    </row>
    <row r="53" spans="1:28" ht="20.100000000000001" customHeight="1" x14ac:dyDescent="0.2">
      <c r="A53" s="218"/>
      <c r="B53" s="233"/>
      <c r="C53" s="1391"/>
      <c r="D53" s="1509"/>
      <c r="E53" s="1509"/>
      <c r="F53" s="1509"/>
      <c r="G53" s="1509"/>
      <c r="H53" s="1509"/>
      <c r="I53" s="1509"/>
      <c r="J53" s="1509"/>
      <c r="K53" s="1509"/>
      <c r="L53" s="1509"/>
      <c r="M53" s="1509"/>
      <c r="N53" s="1509"/>
      <c r="O53" s="1509"/>
      <c r="P53" s="1509"/>
      <c r="Q53" s="1509"/>
      <c r="R53" s="1509"/>
      <c r="S53" s="1509"/>
      <c r="T53" s="1509"/>
      <c r="U53" s="1509"/>
      <c r="V53" s="1509"/>
      <c r="W53" s="1509"/>
      <c r="X53" s="1509"/>
      <c r="Y53" s="1509"/>
      <c r="Z53" s="1509"/>
      <c r="AA53" s="1393"/>
      <c r="AB53" s="232"/>
    </row>
    <row r="54" spans="1:28" ht="20.100000000000001" customHeight="1" x14ac:dyDescent="0.2">
      <c r="A54" s="218"/>
      <c r="B54" s="233"/>
      <c r="C54" s="1391"/>
      <c r="D54" s="1509"/>
      <c r="E54" s="1509"/>
      <c r="F54" s="1509"/>
      <c r="G54" s="1509"/>
      <c r="H54" s="1509"/>
      <c r="I54" s="1509"/>
      <c r="J54" s="1509"/>
      <c r="K54" s="1509"/>
      <c r="L54" s="1509"/>
      <c r="M54" s="1509"/>
      <c r="N54" s="1509"/>
      <c r="O54" s="1509"/>
      <c r="P54" s="1509"/>
      <c r="Q54" s="1509"/>
      <c r="R54" s="1509"/>
      <c r="S54" s="1509"/>
      <c r="T54" s="1509"/>
      <c r="U54" s="1509"/>
      <c r="V54" s="1509"/>
      <c r="W54" s="1509"/>
      <c r="X54" s="1509"/>
      <c r="Y54" s="1509"/>
      <c r="Z54" s="1509"/>
      <c r="AA54" s="1393"/>
      <c r="AB54" s="232"/>
    </row>
    <row r="55" spans="1:28" ht="20.100000000000001" customHeight="1" x14ac:dyDescent="0.2">
      <c r="A55" s="218"/>
      <c r="B55" s="233"/>
      <c r="C55" s="1391"/>
      <c r="D55" s="1509"/>
      <c r="E55" s="1509"/>
      <c r="F55" s="1509"/>
      <c r="G55" s="1509"/>
      <c r="H55" s="1509"/>
      <c r="I55" s="1509"/>
      <c r="J55" s="1509"/>
      <c r="K55" s="1509"/>
      <c r="L55" s="1509"/>
      <c r="M55" s="1509"/>
      <c r="N55" s="1509"/>
      <c r="O55" s="1509"/>
      <c r="P55" s="1509"/>
      <c r="Q55" s="1509"/>
      <c r="R55" s="1509"/>
      <c r="S55" s="1509"/>
      <c r="T55" s="1509"/>
      <c r="U55" s="1509"/>
      <c r="V55" s="1509"/>
      <c r="W55" s="1509"/>
      <c r="X55" s="1509"/>
      <c r="Y55" s="1509"/>
      <c r="Z55" s="1509"/>
      <c r="AA55" s="1393"/>
      <c r="AB55" s="232"/>
    </row>
    <row r="56" spans="1:28" ht="20.100000000000001" customHeight="1" x14ac:dyDescent="0.2">
      <c r="A56" s="218"/>
      <c r="B56" s="233"/>
      <c r="C56" s="1391"/>
      <c r="D56" s="1509"/>
      <c r="E56" s="1509"/>
      <c r="F56" s="1509"/>
      <c r="G56" s="1509"/>
      <c r="H56" s="1509"/>
      <c r="I56" s="1509"/>
      <c r="J56" s="1509"/>
      <c r="K56" s="1509"/>
      <c r="L56" s="1509"/>
      <c r="M56" s="1509"/>
      <c r="N56" s="1509"/>
      <c r="O56" s="1509"/>
      <c r="P56" s="1509"/>
      <c r="Q56" s="1509"/>
      <c r="R56" s="1509"/>
      <c r="S56" s="1509"/>
      <c r="T56" s="1509"/>
      <c r="U56" s="1509"/>
      <c r="V56" s="1509"/>
      <c r="W56" s="1509"/>
      <c r="X56" s="1509"/>
      <c r="Y56" s="1509"/>
      <c r="Z56" s="1509"/>
      <c r="AA56" s="1393"/>
      <c r="AB56" s="232"/>
    </row>
    <row r="57" spans="1:28" ht="20.100000000000001" customHeight="1" x14ac:dyDescent="0.2">
      <c r="A57" s="218"/>
      <c r="B57" s="233"/>
      <c r="C57" s="1391"/>
      <c r="D57" s="1509"/>
      <c r="E57" s="1509"/>
      <c r="F57" s="1509"/>
      <c r="G57" s="1509"/>
      <c r="H57" s="1509"/>
      <c r="I57" s="1509"/>
      <c r="J57" s="1509"/>
      <c r="K57" s="1509"/>
      <c r="L57" s="1509"/>
      <c r="M57" s="1509"/>
      <c r="N57" s="1509"/>
      <c r="O57" s="1509"/>
      <c r="P57" s="1509"/>
      <c r="Q57" s="1509"/>
      <c r="R57" s="1509"/>
      <c r="S57" s="1509"/>
      <c r="T57" s="1509"/>
      <c r="U57" s="1509"/>
      <c r="V57" s="1509"/>
      <c r="W57" s="1509"/>
      <c r="X57" s="1509"/>
      <c r="Y57" s="1509"/>
      <c r="Z57" s="1509"/>
      <c r="AA57" s="1393"/>
      <c r="AB57" s="232"/>
    </row>
    <row r="58" spans="1:28" ht="20.100000000000001" customHeight="1" thickBot="1" x14ac:dyDescent="0.25">
      <c r="A58" s="218"/>
      <c r="B58" s="233"/>
      <c r="C58" s="1417"/>
      <c r="D58" s="1418"/>
      <c r="E58" s="1418"/>
      <c r="F58" s="1418"/>
      <c r="G58" s="1418"/>
      <c r="H58" s="1418"/>
      <c r="I58" s="1418"/>
      <c r="J58" s="1418"/>
      <c r="K58" s="1418"/>
      <c r="L58" s="1418"/>
      <c r="M58" s="1418"/>
      <c r="N58" s="1418"/>
      <c r="O58" s="1418"/>
      <c r="P58" s="1418"/>
      <c r="Q58" s="1418"/>
      <c r="R58" s="1418"/>
      <c r="S58" s="1418"/>
      <c r="T58" s="1418"/>
      <c r="U58" s="1418"/>
      <c r="V58" s="1418"/>
      <c r="W58" s="1418"/>
      <c r="X58" s="1418"/>
      <c r="Y58" s="1418"/>
      <c r="Z58" s="1418"/>
      <c r="AA58" s="1419"/>
      <c r="AB58" s="232"/>
    </row>
    <row r="59" spans="1:28" ht="50.1" customHeight="1" x14ac:dyDescent="0.2">
      <c r="A59" s="218"/>
      <c r="B59" s="23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30"/>
    </row>
    <row r="60" spans="1:28" ht="6" customHeight="1" thickBot="1" x14ac:dyDescent="0.25">
      <c r="A60" s="218"/>
      <c r="B60" s="229"/>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7"/>
    </row>
    <row r="61" spans="1:28" ht="14.25" customHeight="1" x14ac:dyDescent="0.2">
      <c r="A61" s="218"/>
      <c r="B61" s="224"/>
      <c r="C61" s="1388" t="s">
        <v>30</v>
      </c>
      <c r="D61" s="1389"/>
      <c r="E61" s="1389"/>
      <c r="F61" s="1389"/>
      <c r="G61" s="1390"/>
      <c r="H61" s="1388" t="s">
        <v>37</v>
      </c>
      <c r="I61" s="1390"/>
      <c r="J61" s="1388" t="s">
        <v>38</v>
      </c>
      <c r="K61" s="1389"/>
      <c r="L61" s="1389"/>
      <c r="M61" s="1390"/>
      <c r="N61" s="1388" t="s">
        <v>39</v>
      </c>
      <c r="O61" s="1389"/>
      <c r="P61" s="1389"/>
      <c r="Q61" s="1389"/>
      <c r="R61" s="1389"/>
      <c r="S61" s="1389"/>
      <c r="T61" s="1389"/>
      <c r="U61" s="1390"/>
      <c r="V61" s="1435" t="s">
        <v>40</v>
      </c>
      <c r="W61" s="1389"/>
      <c r="X61" s="1389"/>
      <c r="Y61" s="1389"/>
      <c r="Z61" s="1389"/>
      <c r="AA61" s="1390"/>
      <c r="AB61" s="225"/>
    </row>
    <row r="62" spans="1:28" ht="9" customHeight="1" thickBot="1" x14ac:dyDescent="0.25">
      <c r="A62" s="218"/>
      <c r="B62" s="226"/>
      <c r="C62" s="1391"/>
      <c r="D62" s="1392"/>
      <c r="E62" s="1392"/>
      <c r="F62" s="1392"/>
      <c r="G62" s="1393"/>
      <c r="H62" s="1391"/>
      <c r="I62" s="1393"/>
      <c r="J62" s="1391"/>
      <c r="K62" s="1392"/>
      <c r="L62" s="1392"/>
      <c r="M62" s="1393"/>
      <c r="N62" s="1391"/>
      <c r="O62" s="1392"/>
      <c r="P62" s="1392"/>
      <c r="Q62" s="1392"/>
      <c r="R62" s="1392"/>
      <c r="S62" s="1392"/>
      <c r="T62" s="1392"/>
      <c r="U62" s="1393"/>
      <c r="V62" s="1394"/>
      <c r="W62" s="1392"/>
      <c r="X62" s="1392"/>
      <c r="Y62" s="1392"/>
      <c r="Z62" s="1392"/>
      <c r="AA62" s="1393"/>
      <c r="AB62" s="225"/>
    </row>
    <row r="63" spans="1:28" ht="13.9" hidden="1" customHeight="1" x14ac:dyDescent="0.2">
      <c r="A63" s="218"/>
      <c r="B63" s="226"/>
      <c r="C63" s="1391"/>
      <c r="D63" s="1394"/>
      <c r="E63" s="1394"/>
      <c r="F63" s="1394"/>
      <c r="G63" s="1393"/>
      <c r="H63" s="1391"/>
      <c r="I63" s="1393"/>
      <c r="J63" s="1391"/>
      <c r="K63" s="1394"/>
      <c r="L63" s="1394"/>
      <c r="M63" s="1393"/>
      <c r="N63" s="1417"/>
      <c r="O63" s="1418"/>
      <c r="P63" s="1418"/>
      <c r="Q63" s="1418"/>
      <c r="R63" s="1418"/>
      <c r="S63" s="1418"/>
      <c r="T63" s="1418"/>
      <c r="U63" s="1419"/>
      <c r="V63" s="1418"/>
      <c r="W63" s="1418"/>
      <c r="X63" s="1418"/>
      <c r="Y63" s="1418"/>
      <c r="Z63" s="1418"/>
      <c r="AA63" s="1419"/>
      <c r="AB63" s="225"/>
    </row>
    <row r="64" spans="1:28" ht="18.75" customHeight="1" thickBot="1" x14ac:dyDescent="0.25">
      <c r="A64" s="218"/>
      <c r="B64" s="224"/>
      <c r="C64" s="1407" t="s">
        <v>641</v>
      </c>
      <c r="D64" s="1383"/>
      <c r="E64" s="1383"/>
      <c r="F64" s="1383"/>
      <c r="G64" s="1405"/>
      <c r="H64" s="1492"/>
      <c r="I64" s="1491"/>
      <c r="J64" s="1490" t="e">
        <f>J37</f>
        <v>#DIV/0!</v>
      </c>
      <c r="K64" s="1429"/>
      <c r="L64" s="1429"/>
      <c r="M64" s="1491"/>
      <c r="N64" s="1493"/>
      <c r="O64" s="1429"/>
      <c r="P64" s="1429"/>
      <c r="Q64" s="1429"/>
      <c r="R64" s="1429"/>
      <c r="S64" s="1429"/>
      <c r="T64" s="1429"/>
      <c r="U64" s="1491"/>
      <c r="V64" s="1493"/>
      <c r="W64" s="1429"/>
      <c r="X64" s="1429"/>
      <c r="Y64" s="1429"/>
      <c r="Z64" s="1429"/>
      <c r="AA64" s="1430"/>
      <c r="AB64" s="223"/>
    </row>
    <row r="65" spans="1:28" ht="14.25" customHeight="1" thickBot="1" x14ac:dyDescent="0.25">
      <c r="A65" s="218"/>
      <c r="B65" s="224"/>
      <c r="C65" s="1409" t="s">
        <v>640</v>
      </c>
      <c r="D65" s="1396"/>
      <c r="E65" s="1396"/>
      <c r="F65" s="1396"/>
      <c r="G65" s="1410"/>
      <c r="H65" s="1507"/>
      <c r="I65" s="1410"/>
      <c r="J65" s="1490">
        <f>J39</f>
        <v>1.05</v>
      </c>
      <c r="K65" s="1429"/>
      <c r="L65" s="1429"/>
      <c r="M65" s="1491"/>
      <c r="N65" s="1408"/>
      <c r="O65" s="1396"/>
      <c r="P65" s="1396"/>
      <c r="Q65" s="1396"/>
      <c r="R65" s="1396"/>
      <c r="S65" s="1396"/>
      <c r="T65" s="1396"/>
      <c r="U65" s="1410"/>
      <c r="V65" s="1408"/>
      <c r="W65" s="1396"/>
      <c r="X65" s="1396"/>
      <c r="Y65" s="1396"/>
      <c r="Z65" s="1396"/>
      <c r="AA65" s="1397"/>
      <c r="AB65" s="223"/>
    </row>
    <row r="66" spans="1:28" ht="14.25" customHeight="1" thickBot="1" x14ac:dyDescent="0.25">
      <c r="A66" s="218"/>
      <c r="B66" s="224"/>
      <c r="C66" s="1409" t="s">
        <v>319</v>
      </c>
      <c r="D66" s="1396"/>
      <c r="E66" s="1396"/>
      <c r="F66" s="1396"/>
      <c r="G66" s="1410"/>
      <c r="H66" s="1506"/>
      <c r="I66" s="1410"/>
      <c r="J66" s="1490">
        <f>J41</f>
        <v>1.10375</v>
      </c>
      <c r="K66" s="1429"/>
      <c r="L66" s="1429"/>
      <c r="M66" s="1491"/>
      <c r="N66" s="1408"/>
      <c r="O66" s="1396"/>
      <c r="P66" s="1396"/>
      <c r="Q66" s="1396"/>
      <c r="R66" s="1396"/>
      <c r="S66" s="1396"/>
      <c r="T66" s="1396"/>
      <c r="U66" s="1410"/>
      <c r="V66" s="1408"/>
      <c r="W66" s="1396"/>
      <c r="X66" s="1396"/>
      <c r="Y66" s="1396"/>
      <c r="Z66" s="1396"/>
      <c r="AA66" s="1397"/>
      <c r="AB66" s="223"/>
    </row>
    <row r="67" spans="1:28" ht="14.25" customHeight="1" x14ac:dyDescent="0.2">
      <c r="A67" s="218"/>
      <c r="B67" s="224"/>
      <c r="C67" s="1409" t="s">
        <v>318</v>
      </c>
      <c r="D67" s="1396"/>
      <c r="E67" s="1396"/>
      <c r="F67" s="1396"/>
      <c r="G67" s="1410"/>
      <c r="H67" s="1507"/>
      <c r="I67" s="1410"/>
      <c r="J67" s="1490">
        <f>J43</f>
        <v>0.84749999999999992</v>
      </c>
      <c r="K67" s="1429"/>
      <c r="L67" s="1429"/>
      <c r="M67" s="1491"/>
      <c r="N67" s="1408"/>
      <c r="O67" s="1396"/>
      <c r="P67" s="1396"/>
      <c r="Q67" s="1396"/>
      <c r="R67" s="1396"/>
      <c r="S67" s="1396"/>
      <c r="T67" s="1396"/>
      <c r="U67" s="1410"/>
      <c r="V67" s="1408"/>
      <c r="W67" s="1396"/>
      <c r="X67" s="1396"/>
      <c r="Y67" s="1396"/>
      <c r="Z67" s="1396"/>
      <c r="AA67" s="1397"/>
      <c r="AB67" s="223"/>
    </row>
    <row r="68" spans="1:28" ht="15.75" customHeight="1" thickBot="1" x14ac:dyDescent="0.25">
      <c r="A68" s="218"/>
      <c r="B68" s="224"/>
      <c r="C68" s="1423"/>
      <c r="D68" s="1424"/>
      <c r="E68" s="1424"/>
      <c r="F68" s="1424"/>
      <c r="G68" s="1425"/>
      <c r="H68" s="1426"/>
      <c r="I68" s="1425"/>
      <c r="J68" s="1426"/>
      <c r="K68" s="1424"/>
      <c r="L68" s="1424"/>
      <c r="M68" s="1425"/>
      <c r="N68" s="1426"/>
      <c r="O68" s="1424"/>
      <c r="P68" s="1424"/>
      <c r="Q68" s="1424"/>
      <c r="R68" s="1424"/>
      <c r="S68" s="1424"/>
      <c r="T68" s="1424"/>
      <c r="U68" s="1425"/>
      <c r="V68" s="1426"/>
      <c r="W68" s="1424"/>
      <c r="X68" s="1424"/>
      <c r="Y68" s="1424"/>
      <c r="Z68" s="1424"/>
      <c r="AA68" s="1427"/>
      <c r="AB68" s="223"/>
    </row>
    <row r="69" spans="1:28" ht="14.25" customHeight="1" x14ac:dyDescent="0.2">
      <c r="A69" s="218"/>
      <c r="B69" s="222"/>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0"/>
    </row>
    <row r="70" spans="1:28" ht="14.25" customHeight="1" x14ac:dyDescent="0.2">
      <c r="A70" s="218"/>
      <c r="B70" s="218"/>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c r="AA70" s="219"/>
      <c r="AB70" s="218"/>
    </row>
    <row r="71" spans="1:28" ht="14.25" customHeight="1" x14ac:dyDescent="0.2">
      <c r="A71" s="218"/>
      <c r="B71" s="218"/>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c r="AA71" s="219"/>
      <c r="AB71" s="218"/>
    </row>
    <row r="72" spans="1:28" ht="14.25" customHeight="1" x14ac:dyDescent="0.2">
      <c r="A72" s="218"/>
      <c r="B72" s="218"/>
      <c r="C72" s="219"/>
      <c r="D72" s="219"/>
      <c r="E72" s="219"/>
      <c r="F72" s="219"/>
      <c r="G72" s="219"/>
      <c r="H72" s="219"/>
      <c r="I72" s="219"/>
      <c r="J72" s="219"/>
      <c r="K72" s="219"/>
      <c r="L72" s="219"/>
      <c r="M72" s="219"/>
      <c r="N72" s="219"/>
      <c r="O72" s="219"/>
      <c r="P72" s="219"/>
      <c r="Q72" s="219"/>
      <c r="R72" s="219"/>
      <c r="S72" s="219"/>
      <c r="T72" s="219"/>
      <c r="U72" s="219"/>
      <c r="V72" s="219"/>
      <c r="W72" s="219"/>
      <c r="X72" s="219"/>
      <c r="Y72" s="219"/>
      <c r="Z72" s="219"/>
      <c r="AA72" s="219"/>
      <c r="AB72" s="218"/>
    </row>
    <row r="73" spans="1:28" ht="14.25" customHeight="1" x14ac:dyDescent="0.2">
      <c r="A73" s="218"/>
      <c r="B73" s="218"/>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c r="AA73" s="219"/>
      <c r="AB73" s="218"/>
    </row>
    <row r="74" spans="1:28" ht="14.25" customHeight="1" x14ac:dyDescent="0.2">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8"/>
    </row>
    <row r="75" spans="1:28" ht="14.25" customHeight="1" x14ac:dyDescent="0.2">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8"/>
    </row>
    <row r="76" spans="1:28" ht="14.25" customHeight="1" x14ac:dyDescent="0.2">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8"/>
    </row>
    <row r="77" spans="1:28" ht="14.25" customHeight="1" x14ac:dyDescent="0.2">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row>
    <row r="78" spans="1:28" ht="14.25" customHeight="1" x14ac:dyDescent="0.2">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8"/>
    </row>
    <row r="79" spans="1:28" ht="14.25" customHeight="1" x14ac:dyDescent="0.2">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row>
    <row r="80" spans="1:28" ht="14.25" customHeight="1" x14ac:dyDescent="0.2">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8"/>
    </row>
    <row r="81" spans="1:28" ht="14.25" customHeight="1" x14ac:dyDescent="0.2">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8"/>
    </row>
    <row r="82" spans="1:28" ht="14.25" customHeight="1" x14ac:dyDescent="0.2">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8"/>
    </row>
    <row r="83" spans="1:28" ht="14.25" customHeight="1" x14ac:dyDescent="0.2">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row>
    <row r="84" spans="1:28" ht="14.25" customHeight="1" x14ac:dyDescent="0.2">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row>
    <row r="85" spans="1:28" ht="14.25" customHeight="1" x14ac:dyDescent="0.2">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8"/>
    </row>
    <row r="86" spans="1:28" ht="14.25" customHeight="1" x14ac:dyDescent="0.2">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8"/>
    </row>
    <row r="87" spans="1:28" ht="14.25" customHeight="1" x14ac:dyDescent="0.2">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row>
    <row r="88" spans="1:28" ht="14.25" customHeight="1" x14ac:dyDescent="0.2">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row>
    <row r="89" spans="1:28" ht="14.25" customHeight="1" x14ac:dyDescent="0.2">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row>
    <row r="90" spans="1:28" ht="14.25" customHeight="1" x14ac:dyDescent="0.2">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8"/>
    </row>
    <row r="91" spans="1:28" ht="14.25" customHeight="1" x14ac:dyDescent="0.2">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row>
    <row r="92" spans="1:28" ht="14.25" customHeight="1" x14ac:dyDescent="0.2">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row>
    <row r="93" spans="1:28" ht="14.25" customHeight="1" x14ac:dyDescent="0.2">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row>
    <row r="94" spans="1:28" ht="14.25" customHeight="1" x14ac:dyDescent="0.2">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row>
    <row r="95" spans="1:28" ht="14.25" customHeight="1" x14ac:dyDescent="0.2">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row>
    <row r="96" spans="1:28" ht="14.25" customHeight="1" x14ac:dyDescent="0.2">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row>
    <row r="97" spans="1:28" ht="14.25" customHeight="1" x14ac:dyDescent="0.2">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row>
    <row r="98" spans="1:28" ht="14.25" customHeight="1" x14ac:dyDescent="0.2">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row>
    <row r="99" spans="1:28" ht="14.25" customHeight="1" x14ac:dyDescent="0.2">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row>
    <row r="100" spans="1:28" ht="14.25" customHeight="1" x14ac:dyDescent="0.2">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row>
    <row r="101" spans="1:28" ht="14.25" customHeight="1" x14ac:dyDescent="0.2">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row>
    <row r="102" spans="1:28" ht="14.25" customHeight="1" x14ac:dyDescent="0.2">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row>
    <row r="103" spans="1:28" ht="14.25" customHeight="1" x14ac:dyDescent="0.2">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row>
    <row r="104" spans="1:28" ht="14.25" customHeight="1" x14ac:dyDescent="0.2">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row>
    <row r="105" spans="1:28" ht="14.25" customHeight="1" x14ac:dyDescent="0.2">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row>
    <row r="106" spans="1:28" ht="14.25" customHeight="1" x14ac:dyDescent="0.2">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row>
    <row r="107" spans="1:28" ht="14.25" customHeight="1" x14ac:dyDescent="0.2">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row>
    <row r="108" spans="1:28" ht="6" customHeight="1" x14ac:dyDescent="0.2">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row>
    <row r="109" spans="1:28" ht="14.25" customHeight="1" x14ac:dyDescent="0.2">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row>
    <row r="110" spans="1:28" ht="14.25" customHeight="1" x14ac:dyDescent="0.2">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row>
    <row r="111" spans="1:28" ht="14.25" customHeight="1" x14ac:dyDescent="0.2">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row>
    <row r="112" spans="1:28" ht="14.25" customHeight="1" x14ac:dyDescent="0.2">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row>
    <row r="113" spans="1:28" ht="14.25" customHeight="1" x14ac:dyDescent="0.2">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8"/>
    </row>
    <row r="114" spans="1:28" ht="14.25" customHeight="1" x14ac:dyDescent="0.2">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8"/>
    </row>
    <row r="115" spans="1:28" ht="14.25" customHeight="1" x14ac:dyDescent="0.2">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8"/>
    </row>
    <row r="116" spans="1:28" ht="14.25" customHeight="1" x14ac:dyDescent="0.2">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8"/>
    </row>
    <row r="117" spans="1:28" ht="14.25" customHeight="1" x14ac:dyDescent="0.2">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8"/>
    </row>
    <row r="118" spans="1:28" ht="14.25" customHeight="1" x14ac:dyDescent="0.2">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row>
    <row r="119" spans="1:28" ht="14.25" customHeight="1" x14ac:dyDescent="0.2">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8"/>
    </row>
    <row r="120" spans="1:28" ht="14.25" customHeight="1" x14ac:dyDescent="0.2">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8"/>
    </row>
    <row r="121" spans="1:28" ht="14.25" customHeight="1" x14ac:dyDescent="0.2">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row>
    <row r="122" spans="1:28" ht="14.25" customHeight="1" x14ac:dyDescent="0.2">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row>
    <row r="123" spans="1:28" ht="14.25" customHeight="1" x14ac:dyDescent="0.2">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row>
    <row r="124" spans="1:28" ht="14.25" customHeight="1" x14ac:dyDescent="0.2">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row>
    <row r="125" spans="1:28" ht="14.25" customHeight="1" x14ac:dyDescent="0.2">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row>
    <row r="126" spans="1:28" ht="14.25" customHeight="1" x14ac:dyDescent="0.2">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row>
    <row r="127" spans="1:28" ht="14.25" customHeight="1" x14ac:dyDescent="0.2">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row>
    <row r="128" spans="1:28" ht="14.25" customHeight="1" x14ac:dyDescent="0.2">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row>
    <row r="129" spans="1:28" ht="14.25" customHeight="1" x14ac:dyDescent="0.2">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row>
    <row r="130" spans="1:28" ht="14.25" customHeight="1" x14ac:dyDescent="0.2">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8"/>
    </row>
    <row r="131" spans="1:28" ht="14.25" customHeight="1" x14ac:dyDescent="0.2">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8"/>
    </row>
    <row r="132" spans="1:28" ht="14.25" customHeight="1" x14ac:dyDescent="0.2">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8"/>
    </row>
    <row r="133" spans="1:28" ht="14.25" customHeight="1" x14ac:dyDescent="0.2">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8"/>
    </row>
    <row r="134" spans="1:28" ht="14.25" customHeight="1" x14ac:dyDescent="0.2">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c r="AA134" s="218"/>
      <c r="AB134" s="218"/>
    </row>
    <row r="135" spans="1:28" ht="14.25" customHeight="1" x14ac:dyDescent="0.2">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8"/>
    </row>
    <row r="136" spans="1:28" ht="14.25" customHeight="1" x14ac:dyDescent="0.2">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c r="AA136" s="218"/>
      <c r="AB136" s="218"/>
    </row>
    <row r="137" spans="1:28" ht="14.25" customHeight="1" x14ac:dyDescent="0.2">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c r="AA137" s="218"/>
      <c r="AB137" s="218"/>
    </row>
    <row r="138" spans="1:28" ht="14.25" customHeight="1" x14ac:dyDescent="0.2">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8"/>
    </row>
    <row r="139" spans="1:28" ht="14.25" customHeight="1" x14ac:dyDescent="0.2">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8"/>
    </row>
    <row r="140" spans="1:28" ht="14.25" customHeight="1" x14ac:dyDescent="0.2">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8"/>
    </row>
    <row r="141" spans="1:28" ht="14.25" customHeight="1" x14ac:dyDescent="0.2">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8"/>
    </row>
    <row r="142" spans="1:28" ht="14.25" customHeight="1" x14ac:dyDescent="0.2">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8"/>
    </row>
    <row r="143" spans="1:28" ht="14.25" customHeight="1" x14ac:dyDescent="0.2">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8"/>
    </row>
    <row r="144" spans="1:28" ht="14.25" customHeight="1" x14ac:dyDescent="0.2">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row>
    <row r="145" spans="1:28" ht="14.25" customHeight="1" x14ac:dyDescent="0.2">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8"/>
    </row>
    <row r="146" spans="1:28" ht="14.25" customHeight="1" x14ac:dyDescent="0.2">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8"/>
    </row>
    <row r="147" spans="1:28" ht="14.25" customHeight="1" x14ac:dyDescent="0.2">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8"/>
    </row>
    <row r="148" spans="1:28" ht="14.25" customHeight="1" x14ac:dyDescent="0.2">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c r="AA148" s="218"/>
      <c r="AB148" s="218"/>
    </row>
    <row r="149" spans="1:28" ht="14.25" customHeight="1" x14ac:dyDescent="0.2">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c r="AA149" s="218"/>
      <c r="AB149" s="218"/>
    </row>
    <row r="150" spans="1:28" ht="14.25" customHeight="1" x14ac:dyDescent="0.2">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8"/>
    </row>
    <row r="151" spans="1:28" ht="14.25" customHeight="1" x14ac:dyDescent="0.2">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8"/>
    </row>
    <row r="152" spans="1:28" ht="14.25" customHeight="1" x14ac:dyDescent="0.2">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8"/>
    </row>
    <row r="153" spans="1:28" ht="14.25" customHeight="1" x14ac:dyDescent="0.2">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8"/>
    </row>
    <row r="154" spans="1:28" ht="14.25" customHeight="1" x14ac:dyDescent="0.2">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8"/>
    </row>
    <row r="155" spans="1:28" ht="14.25" customHeight="1" x14ac:dyDescent="0.2">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8"/>
    </row>
    <row r="156" spans="1:28" ht="14.25" customHeight="1" x14ac:dyDescent="0.2">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c r="AA156" s="218"/>
      <c r="AB156" s="218"/>
    </row>
    <row r="157" spans="1:28" ht="14.25" customHeight="1" x14ac:dyDescent="0.2">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c r="AA157" s="218"/>
      <c r="AB157" s="218"/>
    </row>
    <row r="158" spans="1:28" ht="14.25" customHeight="1" x14ac:dyDescent="0.2">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c r="AA158" s="218"/>
      <c r="AB158" s="218"/>
    </row>
    <row r="159" spans="1:28" ht="14.25" customHeight="1" x14ac:dyDescent="0.2">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c r="AA159" s="218"/>
      <c r="AB159" s="218"/>
    </row>
    <row r="160" spans="1:28" ht="14.25" customHeight="1" x14ac:dyDescent="0.2">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8"/>
    </row>
    <row r="161" spans="1:28" ht="14.25" customHeight="1" x14ac:dyDescent="0.2">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c r="AA161" s="218"/>
      <c r="AB161" s="218"/>
    </row>
    <row r="162" spans="1:28" ht="14.25" customHeight="1" x14ac:dyDescent="0.2">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c r="AA162" s="218"/>
      <c r="AB162" s="218"/>
    </row>
    <row r="163" spans="1:28" ht="14.25" customHeight="1" x14ac:dyDescent="0.2">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row>
    <row r="164" spans="1:28" ht="14.25" customHeight="1" x14ac:dyDescent="0.2">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c r="AA164" s="218"/>
      <c r="AB164" s="218"/>
    </row>
    <row r="165" spans="1:28" ht="14.25" customHeight="1" x14ac:dyDescent="0.2">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8"/>
    </row>
    <row r="166" spans="1:28" ht="14.25" customHeight="1" x14ac:dyDescent="0.2">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c r="AA166" s="218"/>
      <c r="AB166" s="218"/>
    </row>
    <row r="167" spans="1:28" ht="14.25" customHeight="1" x14ac:dyDescent="0.2">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c r="AA167" s="218"/>
      <c r="AB167" s="218"/>
    </row>
    <row r="168" spans="1:28" ht="14.25" customHeight="1" x14ac:dyDescent="0.2">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c r="AA168" s="218"/>
      <c r="AB168" s="218"/>
    </row>
    <row r="169" spans="1:28" ht="14.25" customHeight="1" x14ac:dyDescent="0.2">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c r="AA169" s="218"/>
      <c r="AB169" s="218"/>
    </row>
    <row r="170" spans="1:28" ht="14.25" customHeight="1" x14ac:dyDescent="0.2">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8"/>
    </row>
    <row r="171" spans="1:28" ht="14.25" customHeight="1" x14ac:dyDescent="0.2">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c r="AA171" s="218"/>
      <c r="AB171" s="218"/>
    </row>
    <row r="172" spans="1:28" ht="14.25" customHeight="1" x14ac:dyDescent="0.2">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8"/>
    </row>
    <row r="173" spans="1:28" ht="14.25" customHeight="1" x14ac:dyDescent="0.2">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c r="AA173" s="218"/>
      <c r="AB173" s="218"/>
    </row>
    <row r="174" spans="1:28" ht="14.25" customHeight="1" x14ac:dyDescent="0.2">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c r="AA174" s="218"/>
      <c r="AB174" s="218"/>
    </row>
    <row r="175" spans="1:28" ht="14.25" customHeight="1" x14ac:dyDescent="0.2">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row>
    <row r="176" spans="1:28" ht="14.25" customHeight="1" x14ac:dyDescent="0.2">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c r="AA176" s="218"/>
      <c r="AB176" s="218"/>
    </row>
    <row r="177" spans="1:28" ht="14.25" customHeight="1" x14ac:dyDescent="0.2">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8"/>
    </row>
    <row r="178" spans="1:28" ht="14.25" customHeight="1" x14ac:dyDescent="0.2">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8"/>
    </row>
    <row r="179" spans="1:28" ht="14.25" customHeight="1" x14ac:dyDescent="0.2">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c r="AA179" s="218"/>
      <c r="AB179" s="218"/>
    </row>
    <row r="180" spans="1:28" ht="14.25" customHeight="1" x14ac:dyDescent="0.2">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8"/>
    </row>
    <row r="181" spans="1:28" ht="14.25" customHeight="1" x14ac:dyDescent="0.2">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8"/>
    </row>
    <row r="182" spans="1:28" ht="14.25" customHeight="1" x14ac:dyDescent="0.2">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8"/>
    </row>
    <row r="183" spans="1:28" ht="14.25" customHeight="1" x14ac:dyDescent="0.2">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row>
    <row r="184" spans="1:28" ht="14.25" customHeight="1" x14ac:dyDescent="0.2">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8"/>
    </row>
    <row r="185" spans="1:28" ht="14.25" customHeight="1" x14ac:dyDescent="0.2">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8"/>
    </row>
    <row r="186" spans="1:28" ht="14.25" customHeight="1" x14ac:dyDescent="0.2">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row>
    <row r="187" spans="1:28" ht="14.25" customHeight="1" x14ac:dyDescent="0.2">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8"/>
    </row>
    <row r="188" spans="1:28" ht="14.25" customHeight="1" x14ac:dyDescent="0.2">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8"/>
    </row>
    <row r="189" spans="1:28" ht="14.25" customHeight="1" x14ac:dyDescent="0.2">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8"/>
    </row>
    <row r="190" spans="1:28" ht="14.25" customHeight="1" x14ac:dyDescent="0.2">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8"/>
    </row>
    <row r="191" spans="1:28" ht="14.25" customHeight="1" x14ac:dyDescent="0.2">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8"/>
    </row>
    <row r="192" spans="1:28" ht="14.25" customHeight="1" x14ac:dyDescent="0.2">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8"/>
    </row>
    <row r="193" spans="1:28" ht="14.25" customHeight="1" x14ac:dyDescent="0.2">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8"/>
    </row>
    <row r="194" spans="1:28" ht="14.25" customHeight="1" x14ac:dyDescent="0.2">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8"/>
    </row>
    <row r="195" spans="1:28" ht="14.25" customHeight="1" x14ac:dyDescent="0.2">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8"/>
    </row>
    <row r="196" spans="1:28" ht="14.25" customHeight="1" x14ac:dyDescent="0.2">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8"/>
    </row>
    <row r="197" spans="1:28" ht="14.25" customHeight="1" x14ac:dyDescent="0.2">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row>
    <row r="198" spans="1:28" ht="14.25" customHeight="1" x14ac:dyDescent="0.2">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8"/>
    </row>
    <row r="199" spans="1:28" ht="14.25" customHeight="1" x14ac:dyDescent="0.2">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218"/>
      <c r="AB199" s="218"/>
    </row>
    <row r="200" spans="1:28" ht="14.25" customHeight="1" x14ac:dyDescent="0.2">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218"/>
    </row>
    <row r="201" spans="1:28" ht="14.25" customHeight="1" x14ac:dyDescent="0.2">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8"/>
    </row>
    <row r="202" spans="1:28" ht="14.25" customHeight="1" x14ac:dyDescent="0.2">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8"/>
    </row>
    <row r="203" spans="1:28" ht="14.25" customHeight="1" x14ac:dyDescent="0.2">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8"/>
    </row>
    <row r="204" spans="1:28" ht="14.25" customHeight="1" x14ac:dyDescent="0.2">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8"/>
    </row>
    <row r="205" spans="1:28" ht="14.25" customHeight="1" x14ac:dyDescent="0.2">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8"/>
    </row>
    <row r="206" spans="1:28" ht="14.25" customHeight="1" x14ac:dyDescent="0.2">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8"/>
    </row>
    <row r="207" spans="1:28" ht="14.25" customHeight="1" x14ac:dyDescent="0.2">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8"/>
    </row>
    <row r="208" spans="1:28" ht="14.25" customHeight="1" x14ac:dyDescent="0.2">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c r="AA208" s="218"/>
      <c r="AB208" s="218"/>
    </row>
    <row r="209" spans="1:28" ht="14.25" customHeight="1" x14ac:dyDescent="0.2">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row>
    <row r="210" spans="1:28" ht="14.25" customHeight="1" x14ac:dyDescent="0.2">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8"/>
    </row>
    <row r="211" spans="1:28" ht="14.25" customHeight="1" x14ac:dyDescent="0.2">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8"/>
    </row>
    <row r="212" spans="1:28" ht="14.25" customHeight="1" x14ac:dyDescent="0.2">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8"/>
    </row>
    <row r="213" spans="1:28" ht="14.25" customHeight="1" x14ac:dyDescent="0.2">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8"/>
    </row>
    <row r="214" spans="1:28" ht="14.25" customHeight="1" x14ac:dyDescent="0.2">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8"/>
    </row>
    <row r="215" spans="1:28" ht="14.25" customHeight="1" x14ac:dyDescent="0.2">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8"/>
    </row>
    <row r="216" spans="1:28" ht="14.25" customHeight="1" x14ac:dyDescent="0.2">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8"/>
    </row>
    <row r="217" spans="1:28" ht="14.25" customHeight="1" x14ac:dyDescent="0.2">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218"/>
    </row>
    <row r="218" spans="1:28" ht="14.25" customHeight="1" x14ac:dyDescent="0.2">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8"/>
    </row>
    <row r="219" spans="1:28" ht="14.25" customHeight="1" x14ac:dyDescent="0.2">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8"/>
    </row>
    <row r="220" spans="1:28" ht="14.25" customHeight="1" x14ac:dyDescent="0.2">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8"/>
    </row>
    <row r="221" spans="1:28" ht="14.25" customHeight="1" x14ac:dyDescent="0.2">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8"/>
    </row>
    <row r="222" spans="1:28" ht="14.25" customHeight="1" x14ac:dyDescent="0.2">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8"/>
    </row>
    <row r="223" spans="1:28" ht="14.25" customHeight="1" x14ac:dyDescent="0.2">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8"/>
    </row>
    <row r="224" spans="1:28" ht="14.25" customHeight="1" x14ac:dyDescent="0.2">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8"/>
    </row>
    <row r="225" spans="1:28" ht="14.25" customHeight="1" x14ac:dyDescent="0.2">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c r="AA225" s="218"/>
      <c r="AB225" s="218"/>
    </row>
    <row r="226" spans="1:28" ht="14.25" customHeight="1" x14ac:dyDescent="0.2">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c r="AA226" s="218"/>
      <c r="AB226" s="218"/>
    </row>
    <row r="227" spans="1:28" ht="14.25" customHeight="1" x14ac:dyDescent="0.2">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c r="AA227" s="218"/>
      <c r="AB227" s="218"/>
    </row>
    <row r="228" spans="1:28" ht="14.25" customHeight="1" x14ac:dyDescent="0.2">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c r="AA228" s="218"/>
      <c r="AB228" s="218"/>
    </row>
    <row r="229" spans="1:28" ht="14.25" customHeight="1" x14ac:dyDescent="0.2">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c r="AA229" s="218"/>
      <c r="AB229" s="218"/>
    </row>
    <row r="230" spans="1:28" ht="14.25" customHeight="1" x14ac:dyDescent="0.2">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c r="AA230" s="218"/>
      <c r="AB230" s="218"/>
    </row>
    <row r="231" spans="1:28" ht="14.25" customHeight="1" x14ac:dyDescent="0.2">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c r="AA231" s="218"/>
      <c r="AB231" s="218"/>
    </row>
    <row r="232" spans="1:28" ht="14.25" customHeight="1" x14ac:dyDescent="0.2">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c r="AA232" s="218"/>
      <c r="AB232" s="218"/>
    </row>
    <row r="233" spans="1:28" ht="14.25" customHeight="1" x14ac:dyDescent="0.2">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c r="AA233" s="218"/>
      <c r="AB233" s="218"/>
    </row>
    <row r="234" spans="1:28" ht="14.25" customHeight="1" x14ac:dyDescent="0.2">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c r="AA234" s="218"/>
      <c r="AB234" s="218"/>
    </row>
    <row r="235" spans="1:28" ht="14.25" customHeight="1" x14ac:dyDescent="0.2">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c r="AA235" s="218"/>
      <c r="AB235" s="218"/>
    </row>
    <row r="236" spans="1:28" ht="14.25" customHeight="1" x14ac:dyDescent="0.2">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c r="AA236" s="218"/>
      <c r="AB236" s="218"/>
    </row>
    <row r="237" spans="1:28" ht="14.25" customHeight="1" x14ac:dyDescent="0.2">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c r="AA237" s="218"/>
      <c r="AB237" s="218"/>
    </row>
    <row r="238" spans="1:28" ht="14.25" customHeight="1" x14ac:dyDescent="0.2">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8"/>
      <c r="AB238" s="218"/>
    </row>
    <row r="239" spans="1:28" ht="14.25" customHeight="1" x14ac:dyDescent="0.2">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c r="AA239" s="218"/>
      <c r="AB239" s="218"/>
    </row>
    <row r="240" spans="1:28" ht="14.25" customHeight="1" x14ac:dyDescent="0.2">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c r="AA240" s="218"/>
      <c r="AB240" s="218"/>
    </row>
    <row r="241" spans="1:28" ht="14.25" customHeight="1" x14ac:dyDescent="0.2">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c r="AA241" s="218"/>
      <c r="AB241" s="218"/>
    </row>
    <row r="242" spans="1:28" ht="14.25" customHeight="1" x14ac:dyDescent="0.2">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c r="AA242" s="218"/>
      <c r="AB242" s="218"/>
    </row>
    <row r="243" spans="1:28" ht="14.25" customHeight="1" x14ac:dyDescent="0.2">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c r="AA243" s="218"/>
      <c r="AB243" s="218"/>
    </row>
    <row r="244" spans="1:28" ht="14.25" customHeight="1" x14ac:dyDescent="0.2">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c r="AA244" s="218"/>
      <c r="AB244" s="218"/>
    </row>
    <row r="245" spans="1:28" ht="14.25" customHeight="1" x14ac:dyDescent="0.2">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row>
    <row r="246" spans="1:28" ht="14.25" customHeight="1" x14ac:dyDescent="0.2">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row>
    <row r="247" spans="1:28" ht="14.25" customHeight="1" x14ac:dyDescent="0.2">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row>
    <row r="248" spans="1:28" ht="14.25" customHeight="1" x14ac:dyDescent="0.2">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row>
    <row r="249" spans="1:28" ht="14.25" customHeight="1" x14ac:dyDescent="0.2">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row>
    <row r="250" spans="1:28" ht="14.25" customHeight="1" x14ac:dyDescent="0.2">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row>
    <row r="251" spans="1:28" ht="14.25" customHeight="1" x14ac:dyDescent="0.2">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row>
    <row r="252" spans="1:28" ht="14.25" customHeight="1" x14ac:dyDescent="0.2">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row>
    <row r="253" spans="1:28" ht="14.25" customHeight="1" x14ac:dyDescent="0.2">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row>
    <row r="254" spans="1:28" ht="14.25" customHeight="1" x14ac:dyDescent="0.2">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row>
    <row r="255" spans="1:28" ht="14.25" customHeight="1" x14ac:dyDescent="0.2">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row>
    <row r="256" spans="1:28" ht="14.25" customHeight="1" x14ac:dyDescent="0.2">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row>
    <row r="257" spans="1:28" ht="14.25" customHeight="1" x14ac:dyDescent="0.2">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row>
    <row r="258" spans="1:28" ht="14.25" customHeight="1" x14ac:dyDescent="0.2">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row>
    <row r="259" spans="1:28" ht="14.25" customHeight="1" x14ac:dyDescent="0.2">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row>
    <row r="260" spans="1:28" ht="14.25" customHeight="1" x14ac:dyDescent="0.2">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row>
    <row r="261" spans="1:28" ht="14.25" customHeight="1" x14ac:dyDescent="0.2">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row>
    <row r="262" spans="1:28" ht="14.25" customHeight="1" x14ac:dyDescent="0.2">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row>
    <row r="263" spans="1:28" ht="14.25" customHeight="1" x14ac:dyDescent="0.2">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8"/>
    </row>
    <row r="264" spans="1:28" ht="14.25" customHeight="1" x14ac:dyDescent="0.2">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row>
    <row r="265" spans="1:28" ht="14.25" customHeight="1" x14ac:dyDescent="0.2">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8"/>
    </row>
    <row r="266" spans="1:28" ht="14.25" customHeight="1" x14ac:dyDescent="0.2">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8"/>
    </row>
    <row r="267" spans="1:28" ht="14.25" customHeight="1" x14ac:dyDescent="0.2">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row>
    <row r="268" spans="1:28" ht="14.25" customHeight="1" x14ac:dyDescent="0.2">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row>
    <row r="269" spans="1:28" ht="14.25" customHeight="1" x14ac:dyDescent="0.2">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8"/>
    </row>
    <row r="270" spans="1:28" ht="14.25" customHeight="1" x14ac:dyDescent="0.2">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row>
    <row r="271" spans="1:28" ht="14.25" customHeight="1" x14ac:dyDescent="0.2">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8"/>
    </row>
    <row r="272" spans="1:28" ht="14.25" customHeight="1" x14ac:dyDescent="0.2">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row>
    <row r="273" spans="1:28" ht="14.25" customHeight="1" x14ac:dyDescent="0.2">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8"/>
    </row>
    <row r="274" spans="1:28" ht="14.25" customHeight="1" x14ac:dyDescent="0.2">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row>
    <row r="275" spans="1:28" ht="14.25" customHeight="1" x14ac:dyDescent="0.2">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8"/>
    </row>
    <row r="276" spans="1:28" ht="14.25" customHeight="1" x14ac:dyDescent="0.2">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8"/>
    </row>
    <row r="277" spans="1:28" ht="14.25" customHeight="1" x14ac:dyDescent="0.2">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8"/>
    </row>
    <row r="278" spans="1:28" ht="14.25" customHeight="1" x14ac:dyDescent="0.2">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8"/>
    </row>
    <row r="279" spans="1:28" ht="14.25" customHeight="1" x14ac:dyDescent="0.2">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8"/>
    </row>
    <row r="280" spans="1:28" ht="14.25" customHeight="1" x14ac:dyDescent="0.2">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8"/>
    </row>
    <row r="281" spans="1:28" ht="14.25" customHeight="1" x14ac:dyDescent="0.2">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8"/>
    </row>
    <row r="282" spans="1:28" ht="14.25" customHeight="1" x14ac:dyDescent="0.2">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row>
    <row r="283" spans="1:28" ht="14.25" customHeight="1" x14ac:dyDescent="0.2">
      <c r="A283" s="218"/>
      <c r="B283" s="218"/>
      <c r="C283" s="218"/>
      <c r="D283" s="218"/>
      <c r="E283" s="218"/>
      <c r="F283" s="218"/>
      <c r="G283" s="218"/>
      <c r="H283" s="218"/>
      <c r="I283" s="218"/>
      <c r="J283" s="218"/>
      <c r="K283" s="218"/>
      <c r="L283" s="218"/>
      <c r="M283" s="218"/>
      <c r="N283" s="218"/>
      <c r="O283" s="218"/>
      <c r="P283" s="218"/>
      <c r="Q283" s="218"/>
      <c r="R283" s="218"/>
      <c r="S283" s="218"/>
      <c r="T283" s="218"/>
      <c r="U283" s="218"/>
      <c r="V283" s="218"/>
      <c r="W283" s="218"/>
      <c r="X283" s="218"/>
      <c r="Y283" s="218"/>
      <c r="Z283" s="218"/>
      <c r="AA283" s="218"/>
      <c r="AB283" s="218"/>
    </row>
    <row r="284" spans="1:28" ht="14.25" customHeight="1" x14ac:dyDescent="0.2">
      <c r="A284" s="218"/>
      <c r="B284" s="218"/>
      <c r="C284" s="218"/>
      <c r="D284" s="218"/>
      <c r="E284" s="218"/>
      <c r="F284" s="218"/>
      <c r="G284" s="218"/>
      <c r="H284" s="218"/>
      <c r="I284" s="218"/>
      <c r="J284" s="218"/>
      <c r="K284" s="218"/>
      <c r="L284" s="218"/>
      <c r="M284" s="218"/>
      <c r="N284" s="218"/>
      <c r="O284" s="218"/>
      <c r="P284" s="218"/>
      <c r="Q284" s="218"/>
      <c r="R284" s="218"/>
      <c r="S284" s="218"/>
      <c r="T284" s="218"/>
      <c r="U284" s="218"/>
      <c r="V284" s="218"/>
      <c r="W284" s="218"/>
      <c r="X284" s="218"/>
      <c r="Y284" s="218"/>
      <c r="Z284" s="218"/>
      <c r="AA284" s="218"/>
      <c r="AB284" s="218"/>
    </row>
    <row r="285" spans="1:28" ht="14.25" customHeight="1" x14ac:dyDescent="0.2">
      <c r="A285" s="218"/>
      <c r="B285" s="218"/>
      <c r="C285" s="218"/>
      <c r="D285" s="218"/>
      <c r="E285" s="218"/>
      <c r="F285" s="218"/>
      <c r="G285" s="218"/>
      <c r="H285" s="218"/>
      <c r="I285" s="218"/>
      <c r="J285" s="218"/>
      <c r="K285" s="218"/>
      <c r="L285" s="218"/>
      <c r="M285" s="218"/>
      <c r="N285" s="218"/>
      <c r="O285" s="218"/>
      <c r="P285" s="218"/>
      <c r="Q285" s="218"/>
      <c r="R285" s="218"/>
      <c r="S285" s="218"/>
      <c r="T285" s="218"/>
      <c r="U285" s="218"/>
      <c r="V285" s="218"/>
      <c r="W285" s="218"/>
      <c r="X285" s="218"/>
      <c r="Y285" s="218"/>
      <c r="Z285" s="218"/>
      <c r="AA285" s="218"/>
      <c r="AB285" s="218"/>
    </row>
    <row r="286" spans="1:28" ht="14.25" customHeight="1" x14ac:dyDescent="0.2">
      <c r="A286" s="218"/>
      <c r="B286" s="218"/>
      <c r="C286" s="218"/>
      <c r="D286" s="218"/>
      <c r="E286" s="218"/>
      <c r="F286" s="218"/>
      <c r="G286" s="218"/>
      <c r="H286" s="218"/>
      <c r="I286" s="218"/>
      <c r="J286" s="218"/>
      <c r="K286" s="218"/>
      <c r="L286" s="218"/>
      <c r="M286" s="218"/>
      <c r="N286" s="218"/>
      <c r="O286" s="218"/>
      <c r="P286" s="218"/>
      <c r="Q286" s="218"/>
      <c r="R286" s="218"/>
      <c r="S286" s="218"/>
      <c r="T286" s="218"/>
      <c r="U286" s="218"/>
      <c r="V286" s="218"/>
      <c r="W286" s="218"/>
      <c r="X286" s="218"/>
      <c r="Y286" s="218"/>
      <c r="Z286" s="218"/>
      <c r="AA286" s="218"/>
      <c r="AB286" s="218"/>
    </row>
    <row r="287" spans="1:28" ht="14.25" customHeight="1" x14ac:dyDescent="0.2">
      <c r="A287" s="218"/>
      <c r="B287" s="218"/>
      <c r="C287" s="218"/>
      <c r="D287" s="218"/>
      <c r="E287" s="218"/>
      <c r="F287" s="218"/>
      <c r="G287" s="218"/>
      <c r="H287" s="218"/>
      <c r="I287" s="218"/>
      <c r="J287" s="218"/>
      <c r="K287" s="218"/>
      <c r="L287" s="218"/>
      <c r="M287" s="218"/>
      <c r="N287" s="218"/>
      <c r="O287" s="218"/>
      <c r="P287" s="218"/>
      <c r="Q287" s="218"/>
      <c r="R287" s="218"/>
      <c r="S287" s="218"/>
      <c r="T287" s="218"/>
      <c r="U287" s="218"/>
      <c r="V287" s="218"/>
      <c r="W287" s="218"/>
      <c r="X287" s="218"/>
      <c r="Y287" s="218"/>
      <c r="Z287" s="218"/>
      <c r="AA287" s="218"/>
      <c r="AB287" s="218"/>
    </row>
    <row r="288" spans="1:28" ht="14.25" customHeight="1" x14ac:dyDescent="0.2">
      <c r="A288" s="218"/>
      <c r="B288" s="218"/>
      <c r="C288" s="218"/>
      <c r="D288" s="218"/>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c r="AA288" s="218"/>
      <c r="AB288" s="218"/>
    </row>
    <row r="289" spans="1:28" ht="14.25" customHeight="1" x14ac:dyDescent="0.2">
      <c r="A289" s="218"/>
      <c r="B289" s="218"/>
      <c r="C289" s="218"/>
      <c r="D289" s="218"/>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c r="AA289" s="218"/>
      <c r="AB289" s="218"/>
    </row>
    <row r="290" spans="1:28" ht="14.25" customHeight="1" x14ac:dyDescent="0.2">
      <c r="A290" s="218"/>
      <c r="B290" s="218"/>
      <c r="C290" s="218"/>
      <c r="D290" s="218"/>
      <c r="E290" s="218"/>
      <c r="F290" s="218"/>
      <c r="G290" s="218"/>
      <c r="H290" s="218"/>
      <c r="I290" s="218"/>
      <c r="J290" s="218"/>
      <c r="K290" s="218"/>
      <c r="L290" s="218"/>
      <c r="M290" s="218"/>
      <c r="N290" s="218"/>
      <c r="O290" s="218"/>
      <c r="P290" s="218"/>
      <c r="Q290" s="218"/>
      <c r="R290" s="218"/>
      <c r="S290" s="218"/>
      <c r="T290" s="218"/>
      <c r="U290" s="218"/>
      <c r="V290" s="218"/>
      <c r="W290" s="218"/>
      <c r="X290" s="218"/>
      <c r="Y290" s="218"/>
      <c r="Z290" s="218"/>
      <c r="AA290" s="218"/>
      <c r="AB290" s="218"/>
    </row>
    <row r="291" spans="1:28" ht="14.25" customHeight="1" x14ac:dyDescent="0.2">
      <c r="A291" s="218"/>
      <c r="B291" s="218"/>
      <c r="C291" s="218"/>
      <c r="D291" s="218"/>
      <c r="E291" s="218"/>
      <c r="F291" s="218"/>
      <c r="G291" s="218"/>
      <c r="H291" s="218"/>
      <c r="I291" s="218"/>
      <c r="J291" s="218"/>
      <c r="K291" s="218"/>
      <c r="L291" s="218"/>
      <c r="M291" s="218"/>
      <c r="N291" s="218"/>
      <c r="O291" s="218"/>
      <c r="P291" s="218"/>
      <c r="Q291" s="218"/>
      <c r="R291" s="218"/>
      <c r="S291" s="218"/>
      <c r="T291" s="218"/>
      <c r="U291" s="218"/>
      <c r="V291" s="218"/>
      <c r="W291" s="218"/>
      <c r="X291" s="218"/>
      <c r="Y291" s="218"/>
      <c r="Z291" s="218"/>
      <c r="AA291" s="218"/>
      <c r="AB291" s="218"/>
    </row>
    <row r="292" spans="1:28" ht="14.25" customHeight="1" x14ac:dyDescent="0.2">
      <c r="A292" s="218"/>
      <c r="B292" s="218"/>
      <c r="C292" s="218"/>
      <c r="D292" s="218"/>
      <c r="E292" s="218"/>
      <c r="F292" s="218"/>
      <c r="G292" s="218"/>
      <c r="H292" s="218"/>
      <c r="I292" s="218"/>
      <c r="J292" s="218"/>
      <c r="K292" s="218"/>
      <c r="L292" s="218"/>
      <c r="M292" s="218"/>
      <c r="N292" s="218"/>
      <c r="O292" s="218"/>
      <c r="P292" s="218"/>
      <c r="Q292" s="218"/>
      <c r="R292" s="218"/>
      <c r="S292" s="218"/>
      <c r="T292" s="218"/>
      <c r="U292" s="218"/>
      <c r="V292" s="218"/>
      <c r="W292" s="218"/>
      <c r="X292" s="218"/>
      <c r="Y292" s="218"/>
      <c r="Z292" s="218"/>
      <c r="AA292" s="218"/>
      <c r="AB292" s="218"/>
    </row>
    <row r="293" spans="1:28" ht="14.25" customHeight="1" x14ac:dyDescent="0.2">
      <c r="A293" s="218"/>
      <c r="B293" s="218"/>
      <c r="C293" s="218"/>
      <c r="D293" s="218"/>
      <c r="E293" s="218"/>
      <c r="F293" s="218"/>
      <c r="G293" s="218"/>
      <c r="H293" s="218"/>
      <c r="I293" s="218"/>
      <c r="J293" s="218"/>
      <c r="K293" s="218"/>
      <c r="L293" s="218"/>
      <c r="M293" s="218"/>
      <c r="N293" s="218"/>
      <c r="O293" s="218"/>
      <c r="P293" s="218"/>
      <c r="Q293" s="218"/>
      <c r="R293" s="218"/>
      <c r="S293" s="218"/>
      <c r="T293" s="218"/>
      <c r="U293" s="218"/>
      <c r="V293" s="218"/>
      <c r="W293" s="218"/>
      <c r="X293" s="218"/>
      <c r="Y293" s="218"/>
      <c r="Z293" s="218"/>
      <c r="AA293" s="218"/>
      <c r="AB293" s="218"/>
    </row>
    <row r="294" spans="1:28" ht="14.25" customHeight="1" x14ac:dyDescent="0.2">
      <c r="A294" s="218"/>
      <c r="B294" s="218"/>
      <c r="C294" s="218"/>
      <c r="D294" s="218"/>
      <c r="E294" s="218"/>
      <c r="F294" s="218"/>
      <c r="G294" s="218"/>
      <c r="H294" s="218"/>
      <c r="I294" s="218"/>
      <c r="J294" s="218"/>
      <c r="K294" s="218"/>
      <c r="L294" s="218"/>
      <c r="M294" s="218"/>
      <c r="N294" s="218"/>
      <c r="O294" s="218"/>
      <c r="P294" s="218"/>
      <c r="Q294" s="218"/>
      <c r="R294" s="218"/>
      <c r="S294" s="218"/>
      <c r="T294" s="218"/>
      <c r="U294" s="218"/>
      <c r="V294" s="218"/>
      <c r="W294" s="218"/>
      <c r="X294" s="218"/>
      <c r="Y294" s="218"/>
      <c r="Z294" s="218"/>
      <c r="AA294" s="218"/>
      <c r="AB294" s="218"/>
    </row>
    <row r="295" spans="1:28" ht="14.25" customHeight="1" x14ac:dyDescent="0.2">
      <c r="A295" s="218"/>
      <c r="B295" s="218"/>
      <c r="C295" s="218"/>
      <c r="D295" s="218"/>
      <c r="E295" s="218"/>
      <c r="F295" s="218"/>
      <c r="G295" s="218"/>
      <c r="H295" s="218"/>
      <c r="I295" s="218"/>
      <c r="J295" s="218"/>
      <c r="K295" s="218"/>
      <c r="L295" s="218"/>
      <c r="M295" s="218"/>
      <c r="N295" s="218"/>
      <c r="O295" s="218"/>
      <c r="P295" s="218"/>
      <c r="Q295" s="218"/>
      <c r="R295" s="218"/>
      <c r="S295" s="218"/>
      <c r="T295" s="218"/>
      <c r="U295" s="218"/>
      <c r="V295" s="218"/>
      <c r="W295" s="218"/>
      <c r="X295" s="218"/>
      <c r="Y295" s="218"/>
      <c r="Z295" s="218"/>
      <c r="AA295" s="218"/>
      <c r="AB295" s="218"/>
    </row>
    <row r="296" spans="1:28" ht="14.25" customHeight="1" x14ac:dyDescent="0.2">
      <c r="A296" s="218"/>
      <c r="B296" s="218"/>
      <c r="C296" s="218"/>
      <c r="D296" s="218"/>
      <c r="E296" s="218"/>
      <c r="F296" s="218"/>
      <c r="G296" s="218"/>
      <c r="H296" s="218"/>
      <c r="I296" s="218"/>
      <c r="J296" s="218"/>
      <c r="K296" s="218"/>
      <c r="L296" s="218"/>
      <c r="M296" s="218"/>
      <c r="N296" s="218"/>
      <c r="O296" s="218"/>
      <c r="P296" s="218"/>
      <c r="Q296" s="218"/>
      <c r="R296" s="218"/>
      <c r="S296" s="218"/>
      <c r="T296" s="218"/>
      <c r="U296" s="218"/>
      <c r="V296" s="218"/>
      <c r="W296" s="218"/>
      <c r="X296" s="218"/>
      <c r="Y296" s="218"/>
      <c r="Z296" s="218"/>
      <c r="AA296" s="218"/>
      <c r="AB296" s="218"/>
    </row>
    <row r="297" spans="1:28" ht="14.25" customHeight="1" x14ac:dyDescent="0.2">
      <c r="A297" s="218"/>
      <c r="B297" s="218"/>
      <c r="C297" s="218"/>
      <c r="D297" s="218"/>
      <c r="E297" s="218"/>
      <c r="F297" s="218"/>
      <c r="G297" s="218"/>
      <c r="H297" s="218"/>
      <c r="I297" s="218"/>
      <c r="J297" s="218"/>
      <c r="K297" s="218"/>
      <c r="L297" s="218"/>
      <c r="M297" s="218"/>
      <c r="N297" s="218"/>
      <c r="O297" s="218"/>
      <c r="P297" s="218"/>
      <c r="Q297" s="218"/>
      <c r="R297" s="218"/>
      <c r="S297" s="218"/>
      <c r="T297" s="218"/>
      <c r="U297" s="218"/>
      <c r="V297" s="218"/>
      <c r="W297" s="218"/>
      <c r="X297" s="218"/>
      <c r="Y297" s="218"/>
      <c r="Z297" s="218"/>
      <c r="AA297" s="218"/>
      <c r="AB297" s="218"/>
    </row>
    <row r="298" spans="1:28" ht="14.25" customHeight="1" x14ac:dyDescent="0.2">
      <c r="A298" s="218"/>
      <c r="B298" s="218"/>
      <c r="C298" s="218"/>
      <c r="D298" s="218"/>
      <c r="E298" s="218"/>
      <c r="F298" s="218"/>
      <c r="G298" s="218"/>
      <c r="H298" s="218"/>
      <c r="I298" s="218"/>
      <c r="J298" s="218"/>
      <c r="K298" s="218"/>
      <c r="L298" s="218"/>
      <c r="M298" s="218"/>
      <c r="N298" s="218"/>
      <c r="O298" s="218"/>
      <c r="P298" s="218"/>
      <c r="Q298" s="218"/>
      <c r="R298" s="218"/>
      <c r="S298" s="218"/>
      <c r="T298" s="218"/>
      <c r="U298" s="218"/>
      <c r="V298" s="218"/>
      <c r="W298" s="218"/>
      <c r="X298" s="218"/>
      <c r="Y298" s="218"/>
      <c r="Z298" s="218"/>
      <c r="AA298" s="218"/>
      <c r="AB298" s="218"/>
    </row>
    <row r="299" spans="1:28" ht="14.25" customHeight="1" x14ac:dyDescent="0.2">
      <c r="A299" s="218"/>
      <c r="B299" s="218"/>
      <c r="C299" s="218"/>
      <c r="D299" s="218"/>
      <c r="E299" s="218"/>
      <c r="F299" s="218"/>
      <c r="G299" s="218"/>
      <c r="H299" s="218"/>
      <c r="I299" s="218"/>
      <c r="J299" s="218"/>
      <c r="K299" s="218"/>
      <c r="L299" s="218"/>
      <c r="M299" s="218"/>
      <c r="N299" s="218"/>
      <c r="O299" s="218"/>
      <c r="P299" s="218"/>
      <c r="Q299" s="218"/>
      <c r="R299" s="218"/>
      <c r="S299" s="218"/>
      <c r="T299" s="218"/>
      <c r="U299" s="218"/>
      <c r="V299" s="218"/>
      <c r="W299" s="218"/>
      <c r="X299" s="218"/>
      <c r="Y299" s="218"/>
      <c r="Z299" s="218"/>
      <c r="AA299" s="218"/>
      <c r="AB299" s="218"/>
    </row>
    <row r="300" spans="1:28" ht="14.25" customHeight="1" x14ac:dyDescent="0.2">
      <c r="A300" s="218"/>
      <c r="B300" s="218"/>
      <c r="C300" s="218"/>
      <c r="D300" s="218"/>
      <c r="E300" s="218"/>
      <c r="F300" s="218"/>
      <c r="G300" s="218"/>
      <c r="H300" s="218"/>
      <c r="I300" s="218"/>
      <c r="J300" s="218"/>
      <c r="K300" s="218"/>
      <c r="L300" s="218"/>
      <c r="M300" s="218"/>
      <c r="N300" s="218"/>
      <c r="O300" s="218"/>
      <c r="P300" s="218"/>
      <c r="Q300" s="218"/>
      <c r="R300" s="218"/>
      <c r="S300" s="218"/>
      <c r="T300" s="218"/>
      <c r="U300" s="218"/>
      <c r="V300" s="218"/>
      <c r="W300" s="218"/>
      <c r="X300" s="218"/>
      <c r="Y300" s="218"/>
      <c r="Z300" s="218"/>
      <c r="AA300" s="218"/>
      <c r="AB300" s="218"/>
    </row>
    <row r="301" spans="1:28" ht="14.25" customHeight="1" x14ac:dyDescent="0.2">
      <c r="A301" s="218"/>
      <c r="B301" s="218"/>
      <c r="C301" s="218"/>
      <c r="D301" s="218"/>
      <c r="E301" s="218"/>
      <c r="F301" s="218"/>
      <c r="G301" s="218"/>
      <c r="H301" s="218"/>
      <c r="I301" s="218"/>
      <c r="J301" s="218"/>
      <c r="K301" s="218"/>
      <c r="L301" s="218"/>
      <c r="M301" s="218"/>
      <c r="N301" s="218"/>
      <c r="O301" s="218"/>
      <c r="P301" s="218"/>
      <c r="Q301" s="218"/>
      <c r="R301" s="218"/>
      <c r="S301" s="218"/>
      <c r="T301" s="218"/>
      <c r="U301" s="218"/>
      <c r="V301" s="218"/>
      <c r="W301" s="218"/>
      <c r="X301" s="218"/>
      <c r="Y301" s="218"/>
      <c r="Z301" s="218"/>
      <c r="AA301" s="218"/>
      <c r="AB301" s="218"/>
    </row>
    <row r="302" spans="1:28" ht="14.25" customHeight="1" x14ac:dyDescent="0.2">
      <c r="A302" s="218"/>
      <c r="B302" s="218"/>
      <c r="C302" s="218"/>
      <c r="D302" s="218"/>
      <c r="E302" s="218"/>
      <c r="F302" s="218"/>
      <c r="G302" s="218"/>
      <c r="H302" s="218"/>
      <c r="I302" s="218"/>
      <c r="J302" s="218"/>
      <c r="K302" s="218"/>
      <c r="L302" s="218"/>
      <c r="M302" s="218"/>
      <c r="N302" s="218"/>
      <c r="O302" s="218"/>
      <c r="P302" s="218"/>
      <c r="Q302" s="218"/>
      <c r="R302" s="218"/>
      <c r="S302" s="218"/>
      <c r="T302" s="218"/>
      <c r="U302" s="218"/>
      <c r="V302" s="218"/>
      <c r="W302" s="218"/>
      <c r="X302" s="218"/>
      <c r="Y302" s="218"/>
      <c r="Z302" s="218"/>
      <c r="AA302" s="218"/>
      <c r="AB302" s="218"/>
    </row>
    <row r="303" spans="1:28" ht="14.25" customHeight="1" x14ac:dyDescent="0.2">
      <c r="A303" s="218"/>
      <c r="B303" s="218"/>
      <c r="C303" s="218"/>
      <c r="D303" s="218"/>
      <c r="E303" s="218"/>
      <c r="F303" s="218"/>
      <c r="G303" s="218"/>
      <c r="H303" s="218"/>
      <c r="I303" s="218"/>
      <c r="J303" s="218"/>
      <c r="K303" s="218"/>
      <c r="L303" s="218"/>
      <c r="M303" s="218"/>
      <c r="N303" s="218"/>
      <c r="O303" s="218"/>
      <c r="P303" s="218"/>
      <c r="Q303" s="218"/>
      <c r="R303" s="218"/>
      <c r="S303" s="218"/>
      <c r="T303" s="218"/>
      <c r="U303" s="218"/>
      <c r="V303" s="218"/>
      <c r="W303" s="218"/>
      <c r="X303" s="218"/>
      <c r="Y303" s="218"/>
      <c r="Z303" s="218"/>
      <c r="AA303" s="218"/>
      <c r="AB303" s="218"/>
    </row>
    <row r="304" spans="1:28" ht="14.25" customHeight="1" x14ac:dyDescent="0.2">
      <c r="A304" s="218"/>
      <c r="B304" s="218"/>
      <c r="C304" s="218"/>
      <c r="D304" s="218"/>
      <c r="E304" s="218"/>
      <c r="F304" s="218"/>
      <c r="G304" s="218"/>
      <c r="H304" s="218"/>
      <c r="I304" s="218"/>
      <c r="J304" s="218"/>
      <c r="K304" s="218"/>
      <c r="L304" s="218"/>
      <c r="M304" s="218"/>
      <c r="N304" s="218"/>
      <c r="O304" s="218"/>
      <c r="P304" s="218"/>
      <c r="Q304" s="218"/>
      <c r="R304" s="218"/>
      <c r="S304" s="218"/>
      <c r="T304" s="218"/>
      <c r="U304" s="218"/>
      <c r="V304" s="218"/>
      <c r="W304" s="218"/>
      <c r="X304" s="218"/>
      <c r="Y304" s="218"/>
      <c r="Z304" s="218"/>
      <c r="AA304" s="218"/>
      <c r="AB304" s="218"/>
    </row>
    <row r="305" spans="1:28" ht="14.25" customHeight="1" x14ac:dyDescent="0.2">
      <c r="A305" s="218"/>
      <c r="B305" s="218"/>
      <c r="C305" s="218"/>
      <c r="D305" s="218"/>
      <c r="E305" s="218"/>
      <c r="F305" s="218"/>
      <c r="G305" s="218"/>
      <c r="H305" s="218"/>
      <c r="I305" s="218"/>
      <c r="J305" s="218"/>
      <c r="K305" s="218"/>
      <c r="L305" s="218"/>
      <c r="M305" s="218"/>
      <c r="N305" s="218"/>
      <c r="O305" s="218"/>
      <c r="P305" s="218"/>
      <c r="Q305" s="218"/>
      <c r="R305" s="218"/>
      <c r="S305" s="218"/>
      <c r="T305" s="218"/>
      <c r="U305" s="218"/>
      <c r="V305" s="218"/>
      <c r="W305" s="218"/>
      <c r="X305" s="218"/>
      <c r="Y305" s="218"/>
      <c r="Z305" s="218"/>
      <c r="AA305" s="218"/>
      <c r="AB305" s="218"/>
    </row>
    <row r="306" spans="1:28" ht="14.25" customHeight="1" x14ac:dyDescent="0.2">
      <c r="A306" s="218"/>
      <c r="B306" s="218"/>
      <c r="C306" s="218"/>
      <c r="D306" s="218"/>
      <c r="E306" s="218"/>
      <c r="F306" s="218"/>
      <c r="G306" s="218"/>
      <c r="H306" s="218"/>
      <c r="I306" s="218"/>
      <c r="J306" s="218"/>
      <c r="K306" s="218"/>
      <c r="L306" s="218"/>
      <c r="M306" s="218"/>
      <c r="N306" s="218"/>
      <c r="O306" s="218"/>
      <c r="P306" s="218"/>
      <c r="Q306" s="218"/>
      <c r="R306" s="218"/>
      <c r="S306" s="218"/>
      <c r="T306" s="218"/>
      <c r="U306" s="218"/>
      <c r="V306" s="218"/>
      <c r="W306" s="218"/>
      <c r="X306" s="218"/>
      <c r="Y306" s="218"/>
      <c r="Z306" s="218"/>
      <c r="AA306" s="218"/>
      <c r="AB306" s="218"/>
    </row>
    <row r="307" spans="1:28" ht="14.25" customHeight="1" x14ac:dyDescent="0.2">
      <c r="A307" s="218"/>
      <c r="B307" s="218"/>
      <c r="C307" s="218"/>
      <c r="D307" s="218"/>
      <c r="E307" s="218"/>
      <c r="F307" s="218"/>
      <c r="G307" s="218"/>
      <c r="H307" s="218"/>
      <c r="I307" s="218"/>
      <c r="J307" s="218"/>
      <c r="K307" s="218"/>
      <c r="L307" s="218"/>
      <c r="M307" s="218"/>
      <c r="N307" s="218"/>
      <c r="O307" s="218"/>
      <c r="P307" s="218"/>
      <c r="Q307" s="218"/>
      <c r="R307" s="218"/>
      <c r="S307" s="218"/>
      <c r="T307" s="218"/>
      <c r="U307" s="218"/>
      <c r="V307" s="218"/>
      <c r="W307" s="218"/>
      <c r="X307" s="218"/>
      <c r="Y307" s="218"/>
      <c r="Z307" s="218"/>
      <c r="AA307" s="218"/>
      <c r="AB307" s="218"/>
    </row>
    <row r="308" spans="1:28" ht="14.25" customHeight="1" x14ac:dyDescent="0.2">
      <c r="A308" s="218"/>
      <c r="B308" s="218"/>
      <c r="C308" s="218"/>
      <c r="D308" s="218"/>
      <c r="E308" s="218"/>
      <c r="F308" s="218"/>
      <c r="G308" s="218"/>
      <c r="H308" s="218"/>
      <c r="I308" s="218"/>
      <c r="J308" s="218"/>
      <c r="K308" s="218"/>
      <c r="L308" s="218"/>
      <c r="M308" s="218"/>
      <c r="N308" s="218"/>
      <c r="O308" s="218"/>
      <c r="P308" s="218"/>
      <c r="Q308" s="218"/>
      <c r="R308" s="218"/>
      <c r="S308" s="218"/>
      <c r="T308" s="218"/>
      <c r="U308" s="218"/>
      <c r="V308" s="218"/>
      <c r="W308" s="218"/>
      <c r="X308" s="218"/>
      <c r="Y308" s="218"/>
      <c r="Z308" s="218"/>
      <c r="AA308" s="218"/>
      <c r="AB308" s="218"/>
    </row>
    <row r="309" spans="1:28" ht="14.25" customHeight="1" x14ac:dyDescent="0.2">
      <c r="A309" s="218"/>
      <c r="B309" s="218"/>
      <c r="C309" s="218"/>
      <c r="D309" s="218"/>
      <c r="E309" s="218"/>
      <c r="F309" s="218"/>
      <c r="G309" s="218"/>
      <c r="H309" s="218"/>
      <c r="I309" s="218"/>
      <c r="J309" s="218"/>
      <c r="K309" s="218"/>
      <c r="L309" s="218"/>
      <c r="M309" s="218"/>
      <c r="N309" s="218"/>
      <c r="O309" s="218"/>
      <c r="P309" s="218"/>
      <c r="Q309" s="218"/>
      <c r="R309" s="218"/>
      <c r="S309" s="218"/>
      <c r="T309" s="218"/>
      <c r="U309" s="218"/>
      <c r="V309" s="218"/>
      <c r="W309" s="218"/>
      <c r="X309" s="218"/>
      <c r="Y309" s="218"/>
      <c r="Z309" s="218"/>
      <c r="AA309" s="218"/>
      <c r="AB309" s="218"/>
    </row>
    <row r="310" spans="1:28" ht="14.25" customHeight="1" x14ac:dyDescent="0.2">
      <c r="A310" s="218"/>
      <c r="B310" s="218"/>
      <c r="C310" s="218"/>
      <c r="D310" s="218"/>
      <c r="E310" s="218"/>
      <c r="F310" s="218"/>
      <c r="G310" s="218"/>
      <c r="H310" s="218"/>
      <c r="I310" s="218"/>
      <c r="J310" s="218"/>
      <c r="K310" s="218"/>
      <c r="L310" s="218"/>
      <c r="M310" s="218"/>
      <c r="N310" s="218"/>
      <c r="O310" s="218"/>
      <c r="P310" s="218"/>
      <c r="Q310" s="218"/>
      <c r="R310" s="218"/>
      <c r="S310" s="218"/>
      <c r="T310" s="218"/>
      <c r="U310" s="218"/>
      <c r="V310" s="218"/>
      <c r="W310" s="218"/>
      <c r="X310" s="218"/>
      <c r="Y310" s="218"/>
      <c r="Z310" s="218"/>
      <c r="AA310" s="218"/>
      <c r="AB310" s="218"/>
    </row>
    <row r="311" spans="1:28" ht="14.25" customHeight="1" x14ac:dyDescent="0.2">
      <c r="A311" s="218"/>
      <c r="B311" s="218"/>
      <c r="C311" s="218"/>
      <c r="D311" s="218"/>
      <c r="E311" s="218"/>
      <c r="F311" s="218"/>
      <c r="G311" s="218"/>
      <c r="H311" s="218"/>
      <c r="I311" s="218"/>
      <c r="J311" s="218"/>
      <c r="K311" s="218"/>
      <c r="L311" s="218"/>
      <c r="M311" s="218"/>
      <c r="N311" s="218"/>
      <c r="O311" s="218"/>
      <c r="P311" s="218"/>
      <c r="Q311" s="218"/>
      <c r="R311" s="218"/>
      <c r="S311" s="218"/>
      <c r="T311" s="218"/>
      <c r="U311" s="218"/>
      <c r="V311" s="218"/>
      <c r="W311" s="218"/>
      <c r="X311" s="218"/>
      <c r="Y311" s="218"/>
      <c r="Z311" s="218"/>
      <c r="AA311" s="218"/>
      <c r="AB311" s="218"/>
    </row>
    <row r="312" spans="1:28" ht="14.25" customHeight="1" x14ac:dyDescent="0.2">
      <c r="A312" s="218"/>
      <c r="B312" s="218"/>
      <c r="C312" s="218"/>
      <c r="D312" s="218"/>
      <c r="E312" s="218"/>
      <c r="F312" s="218"/>
      <c r="G312" s="218"/>
      <c r="H312" s="218"/>
      <c r="I312" s="218"/>
      <c r="J312" s="218"/>
      <c r="K312" s="218"/>
      <c r="L312" s="218"/>
      <c r="M312" s="218"/>
      <c r="N312" s="218"/>
      <c r="O312" s="218"/>
      <c r="P312" s="218"/>
      <c r="Q312" s="218"/>
      <c r="R312" s="218"/>
      <c r="S312" s="218"/>
      <c r="T312" s="218"/>
      <c r="U312" s="218"/>
      <c r="V312" s="218"/>
      <c r="W312" s="218"/>
      <c r="X312" s="218"/>
      <c r="Y312" s="218"/>
      <c r="Z312" s="218"/>
      <c r="AA312" s="218"/>
      <c r="AB312" s="218"/>
    </row>
    <row r="313" spans="1:28" ht="14.25" customHeight="1" x14ac:dyDescent="0.2">
      <c r="A313" s="218"/>
      <c r="B313" s="218"/>
      <c r="C313" s="218"/>
      <c r="D313" s="218"/>
      <c r="E313" s="218"/>
      <c r="F313" s="218"/>
      <c r="G313" s="218"/>
      <c r="H313" s="218"/>
      <c r="I313" s="218"/>
      <c r="J313" s="218"/>
      <c r="K313" s="218"/>
      <c r="L313" s="218"/>
      <c r="M313" s="218"/>
      <c r="N313" s="218"/>
      <c r="O313" s="218"/>
      <c r="P313" s="218"/>
      <c r="Q313" s="218"/>
      <c r="R313" s="218"/>
      <c r="S313" s="218"/>
      <c r="T313" s="218"/>
      <c r="U313" s="218"/>
      <c r="V313" s="218"/>
      <c r="W313" s="218"/>
      <c r="X313" s="218"/>
      <c r="Y313" s="218"/>
      <c r="Z313" s="218"/>
      <c r="AA313" s="218"/>
      <c r="AB313" s="218"/>
    </row>
    <row r="314" spans="1:28" ht="14.25" customHeight="1" x14ac:dyDescent="0.2">
      <c r="A314" s="218"/>
      <c r="B314" s="218"/>
      <c r="C314" s="218"/>
      <c r="D314" s="218"/>
      <c r="E314" s="218"/>
      <c r="F314" s="218"/>
      <c r="G314" s="218"/>
      <c r="H314" s="218"/>
      <c r="I314" s="218"/>
      <c r="J314" s="218"/>
      <c r="K314" s="218"/>
      <c r="L314" s="218"/>
      <c r="M314" s="218"/>
      <c r="N314" s="218"/>
      <c r="O314" s="218"/>
      <c r="P314" s="218"/>
      <c r="Q314" s="218"/>
      <c r="R314" s="218"/>
      <c r="S314" s="218"/>
      <c r="T314" s="218"/>
      <c r="U314" s="218"/>
      <c r="V314" s="218"/>
      <c r="W314" s="218"/>
      <c r="X314" s="218"/>
      <c r="Y314" s="218"/>
      <c r="Z314" s="218"/>
      <c r="AA314" s="218"/>
      <c r="AB314" s="218"/>
    </row>
    <row r="315" spans="1:28" ht="14.25" customHeight="1" x14ac:dyDescent="0.2">
      <c r="A315" s="218"/>
      <c r="B315" s="218"/>
      <c r="C315" s="218"/>
      <c r="D315" s="218"/>
      <c r="E315" s="218"/>
      <c r="F315" s="218"/>
      <c r="G315" s="218"/>
      <c r="H315" s="218"/>
      <c r="I315" s="218"/>
      <c r="J315" s="218"/>
      <c r="K315" s="218"/>
      <c r="L315" s="218"/>
      <c r="M315" s="218"/>
      <c r="N315" s="218"/>
      <c r="O315" s="218"/>
      <c r="P315" s="218"/>
      <c r="Q315" s="218"/>
      <c r="R315" s="218"/>
      <c r="S315" s="218"/>
      <c r="T315" s="218"/>
      <c r="U315" s="218"/>
      <c r="V315" s="218"/>
      <c r="W315" s="218"/>
      <c r="X315" s="218"/>
      <c r="Y315" s="218"/>
      <c r="Z315" s="218"/>
      <c r="AA315" s="218"/>
      <c r="AB315" s="218"/>
    </row>
    <row r="316" spans="1:28" ht="14.25" customHeight="1" x14ac:dyDescent="0.2">
      <c r="A316" s="218"/>
      <c r="B316" s="218"/>
      <c r="C316" s="218"/>
      <c r="D316" s="218"/>
      <c r="E316" s="218"/>
      <c r="F316" s="218"/>
      <c r="G316" s="218"/>
      <c r="H316" s="218"/>
      <c r="I316" s="218"/>
      <c r="J316" s="218"/>
      <c r="K316" s="218"/>
      <c r="L316" s="218"/>
      <c r="M316" s="218"/>
      <c r="N316" s="218"/>
      <c r="O316" s="218"/>
      <c r="P316" s="218"/>
      <c r="Q316" s="218"/>
      <c r="R316" s="218"/>
      <c r="S316" s="218"/>
      <c r="T316" s="218"/>
      <c r="U316" s="218"/>
      <c r="V316" s="218"/>
      <c r="W316" s="218"/>
      <c r="X316" s="218"/>
      <c r="Y316" s="218"/>
      <c r="Z316" s="218"/>
      <c r="AA316" s="218"/>
      <c r="AB316" s="218"/>
    </row>
    <row r="317" spans="1:28" ht="14.25" customHeight="1" x14ac:dyDescent="0.2">
      <c r="A317" s="218"/>
      <c r="B317" s="218"/>
      <c r="C317" s="218"/>
      <c r="D317" s="218"/>
      <c r="E317" s="218"/>
      <c r="F317" s="218"/>
      <c r="G317" s="218"/>
      <c r="H317" s="218"/>
      <c r="I317" s="218"/>
      <c r="J317" s="218"/>
      <c r="K317" s="218"/>
      <c r="L317" s="218"/>
      <c r="M317" s="218"/>
      <c r="N317" s="218"/>
      <c r="O317" s="218"/>
      <c r="P317" s="218"/>
      <c r="Q317" s="218"/>
      <c r="R317" s="218"/>
      <c r="S317" s="218"/>
      <c r="T317" s="218"/>
      <c r="U317" s="218"/>
      <c r="V317" s="218"/>
      <c r="W317" s="218"/>
      <c r="X317" s="218"/>
      <c r="Y317" s="218"/>
      <c r="Z317" s="218"/>
      <c r="AA317" s="218"/>
      <c r="AB317" s="218"/>
    </row>
    <row r="318" spans="1:28" ht="14.25" customHeight="1" x14ac:dyDescent="0.2">
      <c r="A318" s="218"/>
      <c r="B318" s="218"/>
      <c r="C318" s="218"/>
      <c r="D318" s="218"/>
      <c r="E318" s="218"/>
      <c r="F318" s="218"/>
      <c r="G318" s="218"/>
      <c r="H318" s="218"/>
      <c r="I318" s="218"/>
      <c r="J318" s="218"/>
      <c r="K318" s="218"/>
      <c r="L318" s="218"/>
      <c r="M318" s="218"/>
      <c r="N318" s="218"/>
      <c r="O318" s="218"/>
      <c r="P318" s="218"/>
      <c r="Q318" s="218"/>
      <c r="R318" s="218"/>
      <c r="S318" s="218"/>
      <c r="T318" s="218"/>
      <c r="U318" s="218"/>
      <c r="V318" s="218"/>
      <c r="W318" s="218"/>
      <c r="X318" s="218"/>
      <c r="Y318" s="218"/>
      <c r="Z318" s="218"/>
      <c r="AA318" s="218"/>
      <c r="AB318" s="218"/>
    </row>
    <row r="319" spans="1:28" ht="14.25" customHeight="1" x14ac:dyDescent="0.2">
      <c r="A319" s="218"/>
      <c r="B319" s="218"/>
      <c r="C319" s="218"/>
      <c r="D319" s="218"/>
      <c r="E319" s="218"/>
      <c r="F319" s="218"/>
      <c r="G319" s="218"/>
      <c r="H319" s="218"/>
      <c r="I319" s="218"/>
      <c r="J319" s="218"/>
      <c r="K319" s="218"/>
      <c r="L319" s="218"/>
      <c r="M319" s="218"/>
      <c r="N319" s="218"/>
      <c r="O319" s="218"/>
      <c r="P319" s="218"/>
      <c r="Q319" s="218"/>
      <c r="R319" s="218"/>
      <c r="S319" s="218"/>
      <c r="T319" s="218"/>
      <c r="U319" s="218"/>
      <c r="V319" s="218"/>
      <c r="W319" s="218"/>
      <c r="X319" s="218"/>
      <c r="Y319" s="218"/>
      <c r="Z319" s="218"/>
      <c r="AA319" s="218"/>
      <c r="AB319" s="218"/>
    </row>
    <row r="320" spans="1:28" ht="14.25" customHeight="1" x14ac:dyDescent="0.2">
      <c r="A320" s="218"/>
      <c r="B320" s="218"/>
      <c r="C320" s="218"/>
      <c r="D320" s="218"/>
      <c r="E320" s="218"/>
      <c r="F320" s="218"/>
      <c r="G320" s="218"/>
      <c r="H320" s="218"/>
      <c r="I320" s="218"/>
      <c r="J320" s="218"/>
      <c r="K320" s="218"/>
      <c r="L320" s="218"/>
      <c r="M320" s="218"/>
      <c r="N320" s="218"/>
      <c r="O320" s="218"/>
      <c r="P320" s="218"/>
      <c r="Q320" s="218"/>
      <c r="R320" s="218"/>
      <c r="S320" s="218"/>
      <c r="T320" s="218"/>
      <c r="U320" s="218"/>
      <c r="V320" s="218"/>
      <c r="W320" s="218"/>
      <c r="X320" s="218"/>
      <c r="Y320" s="218"/>
      <c r="Z320" s="218"/>
      <c r="AA320" s="218"/>
      <c r="AB320" s="218"/>
    </row>
    <row r="321" spans="1:28" ht="14.25" customHeight="1" x14ac:dyDescent="0.2">
      <c r="A321" s="218"/>
      <c r="B321" s="218"/>
      <c r="C321" s="218"/>
      <c r="D321" s="218"/>
      <c r="E321" s="218"/>
      <c r="F321" s="218"/>
      <c r="G321" s="218"/>
      <c r="H321" s="218"/>
      <c r="I321" s="218"/>
      <c r="J321" s="218"/>
      <c r="K321" s="218"/>
      <c r="L321" s="218"/>
      <c r="M321" s="218"/>
      <c r="N321" s="218"/>
      <c r="O321" s="218"/>
      <c r="P321" s="218"/>
      <c r="Q321" s="218"/>
      <c r="R321" s="218"/>
      <c r="S321" s="218"/>
      <c r="T321" s="218"/>
      <c r="U321" s="218"/>
      <c r="V321" s="218"/>
      <c r="W321" s="218"/>
      <c r="X321" s="218"/>
      <c r="Y321" s="218"/>
      <c r="Z321" s="218"/>
      <c r="AA321" s="218"/>
      <c r="AB321" s="218"/>
    </row>
    <row r="322" spans="1:28" ht="14.25" customHeight="1" x14ac:dyDescent="0.2">
      <c r="A322" s="218"/>
      <c r="B322" s="218"/>
      <c r="C322" s="218"/>
      <c r="D322" s="218"/>
      <c r="E322" s="218"/>
      <c r="F322" s="218"/>
      <c r="G322" s="218"/>
      <c r="H322" s="218"/>
      <c r="I322" s="218"/>
      <c r="J322" s="218"/>
      <c r="K322" s="218"/>
      <c r="L322" s="218"/>
      <c r="M322" s="218"/>
      <c r="N322" s="218"/>
      <c r="O322" s="218"/>
      <c r="P322" s="218"/>
      <c r="Q322" s="218"/>
      <c r="R322" s="218"/>
      <c r="S322" s="218"/>
      <c r="T322" s="218"/>
      <c r="U322" s="218"/>
      <c r="V322" s="218"/>
      <c r="W322" s="218"/>
      <c r="X322" s="218"/>
      <c r="Y322" s="218"/>
      <c r="Z322" s="218"/>
      <c r="AA322" s="218"/>
      <c r="AB322" s="218"/>
    </row>
    <row r="323" spans="1:28" ht="14.25" customHeight="1" x14ac:dyDescent="0.2">
      <c r="A323" s="218"/>
      <c r="B323" s="218"/>
      <c r="C323" s="218"/>
      <c r="D323" s="218"/>
      <c r="E323" s="218"/>
      <c r="F323" s="218"/>
      <c r="G323" s="218"/>
      <c r="H323" s="218"/>
      <c r="I323" s="218"/>
      <c r="J323" s="218"/>
      <c r="K323" s="218"/>
      <c r="L323" s="218"/>
      <c r="M323" s="218"/>
      <c r="N323" s="218"/>
      <c r="O323" s="218"/>
      <c r="P323" s="218"/>
      <c r="Q323" s="218"/>
      <c r="R323" s="218"/>
      <c r="S323" s="218"/>
      <c r="T323" s="218"/>
      <c r="U323" s="218"/>
      <c r="V323" s="218"/>
      <c r="W323" s="218"/>
      <c r="X323" s="218"/>
      <c r="Y323" s="218"/>
      <c r="Z323" s="218"/>
      <c r="AA323" s="218"/>
      <c r="AB323" s="218"/>
    </row>
    <row r="324" spans="1:28" ht="14.25" customHeight="1" x14ac:dyDescent="0.2">
      <c r="A324" s="218"/>
      <c r="B324" s="218"/>
      <c r="C324" s="218"/>
      <c r="D324" s="218"/>
      <c r="E324" s="218"/>
      <c r="F324" s="218"/>
      <c r="G324" s="218"/>
      <c r="H324" s="218"/>
      <c r="I324" s="218"/>
      <c r="J324" s="218"/>
      <c r="K324" s="218"/>
      <c r="L324" s="218"/>
      <c r="M324" s="218"/>
      <c r="N324" s="218"/>
      <c r="O324" s="218"/>
      <c r="P324" s="218"/>
      <c r="Q324" s="218"/>
      <c r="R324" s="218"/>
      <c r="S324" s="218"/>
      <c r="T324" s="218"/>
      <c r="U324" s="218"/>
      <c r="V324" s="218"/>
      <c r="W324" s="218"/>
      <c r="X324" s="218"/>
      <c r="Y324" s="218"/>
      <c r="Z324" s="218"/>
      <c r="AA324" s="218"/>
      <c r="AB324" s="218"/>
    </row>
    <row r="325" spans="1:28" ht="14.25" customHeight="1" x14ac:dyDescent="0.2">
      <c r="A325" s="218"/>
      <c r="B325" s="218"/>
      <c r="C325" s="218"/>
      <c r="D325" s="218"/>
      <c r="E325" s="218"/>
      <c r="F325" s="218"/>
      <c r="G325" s="218"/>
      <c r="H325" s="218"/>
      <c r="I325" s="218"/>
      <c r="J325" s="218"/>
      <c r="K325" s="218"/>
      <c r="L325" s="218"/>
      <c r="M325" s="218"/>
      <c r="N325" s="218"/>
      <c r="O325" s="218"/>
      <c r="P325" s="218"/>
      <c r="Q325" s="218"/>
      <c r="R325" s="218"/>
      <c r="S325" s="218"/>
      <c r="T325" s="218"/>
      <c r="U325" s="218"/>
      <c r="V325" s="218"/>
      <c r="W325" s="218"/>
      <c r="X325" s="218"/>
      <c r="Y325" s="218"/>
      <c r="Z325" s="218"/>
      <c r="AA325" s="218"/>
      <c r="AB325" s="218"/>
    </row>
    <row r="326" spans="1:28" ht="14.25" customHeight="1" x14ac:dyDescent="0.2">
      <c r="A326" s="218"/>
      <c r="B326" s="218"/>
      <c r="C326" s="218"/>
      <c r="D326" s="218"/>
      <c r="E326" s="218"/>
      <c r="F326" s="218"/>
      <c r="G326" s="218"/>
      <c r="H326" s="218"/>
      <c r="I326" s="218"/>
      <c r="J326" s="218"/>
      <c r="K326" s="218"/>
      <c r="L326" s="218"/>
      <c r="M326" s="218"/>
      <c r="N326" s="218"/>
      <c r="O326" s="218"/>
      <c r="P326" s="218"/>
      <c r="Q326" s="218"/>
      <c r="R326" s="218"/>
      <c r="S326" s="218"/>
      <c r="T326" s="218"/>
      <c r="U326" s="218"/>
      <c r="V326" s="218"/>
      <c r="W326" s="218"/>
      <c r="X326" s="218"/>
      <c r="Y326" s="218"/>
      <c r="Z326" s="218"/>
      <c r="AA326" s="218"/>
      <c r="AB326" s="218"/>
    </row>
    <row r="327" spans="1:28" ht="14.25" customHeight="1" x14ac:dyDescent="0.2">
      <c r="A327" s="218"/>
      <c r="B327" s="218"/>
      <c r="C327" s="218"/>
      <c r="D327" s="218"/>
      <c r="E327" s="218"/>
      <c r="F327" s="218"/>
      <c r="G327" s="218"/>
      <c r="H327" s="218"/>
      <c r="I327" s="218"/>
      <c r="J327" s="218"/>
      <c r="K327" s="218"/>
      <c r="L327" s="218"/>
      <c r="M327" s="218"/>
      <c r="N327" s="218"/>
      <c r="O327" s="218"/>
      <c r="P327" s="218"/>
      <c r="Q327" s="218"/>
      <c r="R327" s="218"/>
      <c r="S327" s="218"/>
      <c r="T327" s="218"/>
      <c r="U327" s="218"/>
      <c r="V327" s="218"/>
      <c r="W327" s="218"/>
      <c r="X327" s="218"/>
      <c r="Y327" s="218"/>
      <c r="Z327" s="218"/>
      <c r="AA327" s="218"/>
      <c r="AB327" s="218"/>
    </row>
    <row r="328" spans="1:28" ht="14.25" customHeight="1" x14ac:dyDescent="0.2">
      <c r="A328" s="218"/>
      <c r="B328" s="218"/>
      <c r="C328" s="218"/>
      <c r="D328" s="218"/>
      <c r="E328" s="218"/>
      <c r="F328" s="218"/>
      <c r="G328" s="218"/>
      <c r="H328" s="218"/>
      <c r="I328" s="218"/>
      <c r="J328" s="218"/>
      <c r="K328" s="218"/>
      <c r="L328" s="218"/>
      <c r="M328" s="218"/>
      <c r="N328" s="218"/>
      <c r="O328" s="218"/>
      <c r="P328" s="218"/>
      <c r="Q328" s="218"/>
      <c r="R328" s="218"/>
      <c r="S328" s="218"/>
      <c r="T328" s="218"/>
      <c r="U328" s="218"/>
      <c r="V328" s="218"/>
      <c r="W328" s="218"/>
      <c r="X328" s="218"/>
      <c r="Y328" s="218"/>
      <c r="Z328" s="218"/>
      <c r="AA328" s="218"/>
      <c r="AB328" s="218"/>
    </row>
    <row r="329" spans="1:28" ht="14.25" customHeight="1" x14ac:dyDescent="0.2">
      <c r="A329" s="218"/>
      <c r="B329" s="218"/>
      <c r="C329" s="218"/>
      <c r="D329" s="218"/>
      <c r="E329" s="218"/>
      <c r="F329" s="218"/>
      <c r="G329" s="218"/>
      <c r="H329" s="218"/>
      <c r="I329" s="218"/>
      <c r="J329" s="218"/>
      <c r="K329" s="218"/>
      <c r="L329" s="218"/>
      <c r="M329" s="218"/>
      <c r="N329" s="218"/>
      <c r="O329" s="218"/>
      <c r="P329" s="218"/>
      <c r="Q329" s="218"/>
      <c r="R329" s="218"/>
      <c r="S329" s="218"/>
      <c r="T329" s="218"/>
      <c r="U329" s="218"/>
      <c r="V329" s="218"/>
      <c r="W329" s="218"/>
      <c r="X329" s="218"/>
      <c r="Y329" s="218"/>
      <c r="Z329" s="218"/>
      <c r="AA329" s="218"/>
      <c r="AB329" s="218"/>
    </row>
    <row r="330" spans="1:28" ht="14.25" customHeight="1" x14ac:dyDescent="0.2">
      <c r="A330" s="218"/>
      <c r="B330" s="218"/>
      <c r="C330" s="218"/>
      <c r="D330" s="218"/>
      <c r="E330" s="218"/>
      <c r="F330" s="218"/>
      <c r="G330" s="218"/>
      <c r="H330" s="218"/>
      <c r="I330" s="218"/>
      <c r="J330" s="218"/>
      <c r="K330" s="218"/>
      <c r="L330" s="218"/>
      <c r="M330" s="218"/>
      <c r="N330" s="218"/>
      <c r="O330" s="218"/>
      <c r="P330" s="218"/>
      <c r="Q330" s="218"/>
      <c r="R330" s="218"/>
      <c r="S330" s="218"/>
      <c r="T330" s="218"/>
      <c r="U330" s="218"/>
      <c r="V330" s="218"/>
      <c r="W330" s="218"/>
      <c r="X330" s="218"/>
      <c r="Y330" s="218"/>
      <c r="Z330" s="218"/>
      <c r="AA330" s="218"/>
      <c r="AB330" s="218"/>
    </row>
    <row r="331" spans="1:28" ht="14.25" customHeight="1" x14ac:dyDescent="0.2">
      <c r="A331" s="218"/>
      <c r="B331" s="218"/>
      <c r="C331" s="218"/>
      <c r="D331" s="218"/>
      <c r="E331" s="218"/>
      <c r="F331" s="218"/>
      <c r="G331" s="218"/>
      <c r="H331" s="218"/>
      <c r="I331" s="218"/>
      <c r="J331" s="218"/>
      <c r="K331" s="218"/>
      <c r="L331" s="218"/>
      <c r="M331" s="218"/>
      <c r="N331" s="218"/>
      <c r="O331" s="218"/>
      <c r="P331" s="218"/>
      <c r="Q331" s="218"/>
      <c r="R331" s="218"/>
      <c r="S331" s="218"/>
      <c r="T331" s="218"/>
      <c r="U331" s="218"/>
      <c r="V331" s="218"/>
      <c r="W331" s="218"/>
      <c r="X331" s="218"/>
      <c r="Y331" s="218"/>
      <c r="Z331" s="218"/>
      <c r="AA331" s="218"/>
      <c r="AB331" s="218"/>
    </row>
    <row r="332" spans="1:28" ht="14.25" customHeight="1" x14ac:dyDescent="0.2">
      <c r="A332" s="218"/>
      <c r="B332" s="218"/>
      <c r="C332" s="218"/>
      <c r="D332" s="218"/>
      <c r="E332" s="218"/>
      <c r="F332" s="218"/>
      <c r="G332" s="218"/>
      <c r="H332" s="218"/>
      <c r="I332" s="218"/>
      <c r="J332" s="218"/>
      <c r="K332" s="218"/>
      <c r="L332" s="218"/>
      <c r="M332" s="218"/>
      <c r="N332" s="218"/>
      <c r="O332" s="218"/>
      <c r="P332" s="218"/>
      <c r="Q332" s="218"/>
      <c r="R332" s="218"/>
      <c r="S332" s="218"/>
      <c r="T332" s="218"/>
      <c r="U332" s="218"/>
      <c r="V332" s="218"/>
      <c r="W332" s="218"/>
      <c r="X332" s="218"/>
      <c r="Y332" s="218"/>
      <c r="Z332" s="218"/>
      <c r="AA332" s="218"/>
      <c r="AB332" s="218"/>
    </row>
    <row r="333" spans="1:28" ht="14.25" customHeight="1" x14ac:dyDescent="0.2">
      <c r="A333" s="218"/>
      <c r="B333" s="218"/>
      <c r="C333" s="218"/>
      <c r="D333" s="218"/>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c r="AA333" s="218"/>
      <c r="AB333" s="218"/>
    </row>
    <row r="334" spans="1:28" ht="14.25" customHeight="1" x14ac:dyDescent="0.2">
      <c r="A334" s="218"/>
      <c r="B334" s="218"/>
      <c r="C334" s="218"/>
      <c r="D334" s="218"/>
      <c r="E334" s="218"/>
      <c r="F334" s="218"/>
      <c r="G334" s="218"/>
      <c r="H334" s="218"/>
      <c r="I334" s="218"/>
      <c r="J334" s="218"/>
      <c r="K334" s="218"/>
      <c r="L334" s="218"/>
      <c r="M334" s="218"/>
      <c r="N334" s="218"/>
      <c r="O334" s="218"/>
      <c r="P334" s="218"/>
      <c r="Q334" s="218"/>
      <c r="R334" s="218"/>
      <c r="S334" s="218"/>
      <c r="T334" s="218"/>
      <c r="U334" s="218"/>
      <c r="V334" s="218"/>
      <c r="W334" s="218"/>
      <c r="X334" s="218"/>
      <c r="Y334" s="218"/>
      <c r="Z334" s="218"/>
      <c r="AA334" s="218"/>
      <c r="AB334" s="218"/>
    </row>
    <row r="335" spans="1:28" ht="14.25" customHeight="1" x14ac:dyDescent="0.2">
      <c r="A335" s="218"/>
      <c r="B335" s="218"/>
      <c r="C335" s="218"/>
      <c r="D335" s="218"/>
      <c r="E335" s="218"/>
      <c r="F335" s="218"/>
      <c r="G335" s="218"/>
      <c r="H335" s="218"/>
      <c r="I335" s="218"/>
      <c r="J335" s="218"/>
      <c r="K335" s="218"/>
      <c r="L335" s="218"/>
      <c r="M335" s="218"/>
      <c r="N335" s="218"/>
      <c r="O335" s="218"/>
      <c r="P335" s="218"/>
      <c r="Q335" s="218"/>
      <c r="R335" s="218"/>
      <c r="S335" s="218"/>
      <c r="T335" s="218"/>
      <c r="U335" s="218"/>
      <c r="V335" s="218"/>
      <c r="W335" s="218"/>
      <c r="X335" s="218"/>
      <c r="Y335" s="218"/>
      <c r="Z335" s="218"/>
      <c r="AA335" s="218"/>
      <c r="AB335" s="218"/>
    </row>
    <row r="336" spans="1:28" ht="14.25" customHeight="1" x14ac:dyDescent="0.2">
      <c r="A336" s="218"/>
      <c r="B336" s="218"/>
      <c r="C336" s="218"/>
      <c r="D336" s="218"/>
      <c r="E336" s="218"/>
      <c r="F336" s="218"/>
      <c r="G336" s="218"/>
      <c r="H336" s="218"/>
      <c r="I336" s="218"/>
      <c r="J336" s="218"/>
      <c r="K336" s="218"/>
      <c r="L336" s="218"/>
      <c r="M336" s="218"/>
      <c r="N336" s="218"/>
      <c r="O336" s="218"/>
      <c r="P336" s="218"/>
      <c r="Q336" s="218"/>
      <c r="R336" s="218"/>
      <c r="S336" s="218"/>
      <c r="T336" s="218"/>
      <c r="U336" s="218"/>
      <c r="V336" s="218"/>
      <c r="W336" s="218"/>
      <c r="X336" s="218"/>
      <c r="Y336" s="218"/>
      <c r="Z336" s="218"/>
      <c r="AA336" s="218"/>
      <c r="AB336" s="218"/>
    </row>
    <row r="337" spans="1:28" ht="14.25" customHeight="1" x14ac:dyDescent="0.2">
      <c r="A337" s="218"/>
      <c r="B337" s="218"/>
      <c r="C337" s="218"/>
      <c r="D337" s="218"/>
      <c r="E337" s="218"/>
      <c r="F337" s="218"/>
      <c r="G337" s="218"/>
      <c r="H337" s="218"/>
      <c r="I337" s="218"/>
      <c r="J337" s="218"/>
      <c r="K337" s="218"/>
      <c r="L337" s="218"/>
      <c r="M337" s="218"/>
      <c r="N337" s="218"/>
      <c r="O337" s="218"/>
      <c r="P337" s="218"/>
      <c r="Q337" s="218"/>
      <c r="R337" s="218"/>
      <c r="S337" s="218"/>
      <c r="T337" s="218"/>
      <c r="U337" s="218"/>
      <c r="V337" s="218"/>
      <c r="W337" s="218"/>
      <c r="X337" s="218"/>
      <c r="Y337" s="218"/>
      <c r="Z337" s="218"/>
      <c r="AA337" s="218"/>
      <c r="AB337" s="218"/>
    </row>
    <row r="338" spans="1:28" ht="14.25" customHeight="1" x14ac:dyDescent="0.2">
      <c r="A338" s="218"/>
      <c r="B338" s="218"/>
      <c r="C338" s="218"/>
      <c r="D338" s="218"/>
      <c r="E338" s="218"/>
      <c r="F338" s="218"/>
      <c r="G338" s="218"/>
      <c r="H338" s="218"/>
      <c r="I338" s="218"/>
      <c r="J338" s="218"/>
      <c r="K338" s="218"/>
      <c r="L338" s="218"/>
      <c r="M338" s="218"/>
      <c r="N338" s="218"/>
      <c r="O338" s="218"/>
      <c r="P338" s="218"/>
      <c r="Q338" s="218"/>
      <c r="R338" s="218"/>
      <c r="S338" s="218"/>
      <c r="T338" s="218"/>
      <c r="U338" s="218"/>
      <c r="V338" s="218"/>
      <c r="W338" s="218"/>
      <c r="X338" s="218"/>
      <c r="Y338" s="218"/>
      <c r="Z338" s="218"/>
      <c r="AA338" s="218"/>
      <c r="AB338" s="218"/>
    </row>
    <row r="339" spans="1:28" ht="14.25" customHeight="1" x14ac:dyDescent="0.2">
      <c r="A339" s="218"/>
      <c r="B339" s="218"/>
      <c r="C339" s="218"/>
      <c r="D339" s="218"/>
      <c r="E339" s="218"/>
      <c r="F339" s="218"/>
      <c r="G339" s="218"/>
      <c r="H339" s="218"/>
      <c r="I339" s="218"/>
      <c r="J339" s="218"/>
      <c r="K339" s="218"/>
      <c r="L339" s="218"/>
      <c r="M339" s="218"/>
      <c r="N339" s="218"/>
      <c r="O339" s="218"/>
      <c r="P339" s="218"/>
      <c r="Q339" s="218"/>
      <c r="R339" s="218"/>
      <c r="S339" s="218"/>
      <c r="T339" s="218"/>
      <c r="U339" s="218"/>
      <c r="V339" s="218"/>
      <c r="W339" s="218"/>
      <c r="X339" s="218"/>
      <c r="Y339" s="218"/>
      <c r="Z339" s="218"/>
      <c r="AA339" s="218"/>
      <c r="AB339" s="218"/>
    </row>
    <row r="340" spans="1:28" ht="14.25" customHeight="1" x14ac:dyDescent="0.2">
      <c r="A340" s="218"/>
      <c r="B340" s="218"/>
      <c r="C340" s="218"/>
      <c r="D340" s="218"/>
      <c r="E340" s="218"/>
      <c r="F340" s="218"/>
      <c r="G340" s="218"/>
      <c r="H340" s="218"/>
      <c r="I340" s="218"/>
      <c r="J340" s="218"/>
      <c r="K340" s="218"/>
      <c r="L340" s="218"/>
      <c r="M340" s="218"/>
      <c r="N340" s="218"/>
      <c r="O340" s="218"/>
      <c r="P340" s="218"/>
      <c r="Q340" s="218"/>
      <c r="R340" s="218"/>
      <c r="S340" s="218"/>
      <c r="T340" s="218"/>
      <c r="U340" s="218"/>
      <c r="V340" s="218"/>
      <c r="W340" s="218"/>
      <c r="X340" s="218"/>
      <c r="Y340" s="218"/>
      <c r="Z340" s="218"/>
      <c r="AA340" s="218"/>
      <c r="AB340" s="218"/>
    </row>
    <row r="341" spans="1:28" ht="14.25" customHeight="1" x14ac:dyDescent="0.2">
      <c r="A341" s="218"/>
      <c r="B341" s="218"/>
      <c r="C341" s="218"/>
      <c r="D341" s="218"/>
      <c r="E341" s="218"/>
      <c r="F341" s="218"/>
      <c r="G341" s="218"/>
      <c r="H341" s="218"/>
      <c r="I341" s="218"/>
      <c r="J341" s="218"/>
      <c r="K341" s="218"/>
      <c r="L341" s="218"/>
      <c r="M341" s="218"/>
      <c r="N341" s="218"/>
      <c r="O341" s="218"/>
      <c r="P341" s="218"/>
      <c r="Q341" s="218"/>
      <c r="R341" s="218"/>
      <c r="S341" s="218"/>
      <c r="T341" s="218"/>
      <c r="U341" s="218"/>
      <c r="V341" s="218"/>
      <c r="W341" s="218"/>
      <c r="X341" s="218"/>
      <c r="Y341" s="218"/>
      <c r="Z341" s="218"/>
      <c r="AA341" s="218"/>
      <c r="AB341" s="218"/>
    </row>
    <row r="342" spans="1:28" ht="14.25" customHeight="1" x14ac:dyDescent="0.2">
      <c r="A342" s="218"/>
      <c r="B342" s="218"/>
      <c r="C342" s="218"/>
      <c r="D342" s="218"/>
      <c r="E342" s="218"/>
      <c r="F342" s="218"/>
      <c r="G342" s="218"/>
      <c r="H342" s="218"/>
      <c r="I342" s="218"/>
      <c r="J342" s="218"/>
      <c r="K342" s="218"/>
      <c r="L342" s="218"/>
      <c r="M342" s="218"/>
      <c r="N342" s="218"/>
      <c r="O342" s="218"/>
      <c r="P342" s="218"/>
      <c r="Q342" s="218"/>
      <c r="R342" s="218"/>
      <c r="S342" s="218"/>
      <c r="T342" s="218"/>
      <c r="U342" s="218"/>
      <c r="V342" s="218"/>
      <c r="W342" s="218"/>
      <c r="X342" s="218"/>
      <c r="Y342" s="218"/>
      <c r="Z342" s="218"/>
      <c r="AA342" s="218"/>
      <c r="AB342" s="218"/>
    </row>
    <row r="343" spans="1:28" ht="14.25" customHeight="1" x14ac:dyDescent="0.2">
      <c r="A343" s="218"/>
      <c r="B343" s="218"/>
      <c r="C343" s="218"/>
      <c r="D343" s="218"/>
      <c r="E343" s="218"/>
      <c r="F343" s="218"/>
      <c r="G343" s="218"/>
      <c r="H343" s="218"/>
      <c r="I343" s="218"/>
      <c r="J343" s="218"/>
      <c r="K343" s="218"/>
      <c r="L343" s="218"/>
      <c r="M343" s="218"/>
      <c r="N343" s="218"/>
      <c r="O343" s="218"/>
      <c r="P343" s="218"/>
      <c r="Q343" s="218"/>
      <c r="R343" s="218"/>
      <c r="S343" s="218"/>
      <c r="T343" s="218"/>
      <c r="U343" s="218"/>
      <c r="V343" s="218"/>
      <c r="W343" s="218"/>
      <c r="X343" s="218"/>
      <c r="Y343" s="218"/>
      <c r="Z343" s="218"/>
      <c r="AA343" s="218"/>
      <c r="AB343" s="218"/>
    </row>
    <row r="344" spans="1:28" ht="14.25" customHeight="1" x14ac:dyDescent="0.2">
      <c r="A344" s="218"/>
      <c r="B344" s="218"/>
      <c r="C344" s="218"/>
      <c r="D344" s="218"/>
      <c r="E344" s="218"/>
      <c r="F344" s="218"/>
      <c r="G344" s="218"/>
      <c r="H344" s="218"/>
      <c r="I344" s="218"/>
      <c r="J344" s="218"/>
      <c r="K344" s="218"/>
      <c r="L344" s="218"/>
      <c r="M344" s="218"/>
      <c r="N344" s="218"/>
      <c r="O344" s="218"/>
      <c r="P344" s="218"/>
      <c r="Q344" s="218"/>
      <c r="R344" s="218"/>
      <c r="S344" s="218"/>
      <c r="T344" s="218"/>
      <c r="U344" s="218"/>
      <c r="V344" s="218"/>
      <c r="W344" s="218"/>
      <c r="X344" s="218"/>
      <c r="Y344" s="218"/>
      <c r="Z344" s="218"/>
      <c r="AA344" s="218"/>
      <c r="AB344" s="218"/>
    </row>
    <row r="345" spans="1:28" ht="14.25" customHeight="1" x14ac:dyDescent="0.2">
      <c r="A345" s="218"/>
      <c r="B345" s="218"/>
      <c r="C345" s="218"/>
      <c r="D345" s="218"/>
      <c r="E345" s="218"/>
      <c r="F345" s="218"/>
      <c r="G345" s="218"/>
      <c r="H345" s="218"/>
      <c r="I345" s="218"/>
      <c r="J345" s="218"/>
      <c r="K345" s="218"/>
      <c r="L345" s="218"/>
      <c r="M345" s="218"/>
      <c r="N345" s="218"/>
      <c r="O345" s="218"/>
      <c r="P345" s="218"/>
      <c r="Q345" s="218"/>
      <c r="R345" s="218"/>
      <c r="S345" s="218"/>
      <c r="T345" s="218"/>
      <c r="U345" s="218"/>
      <c r="V345" s="218"/>
      <c r="W345" s="218"/>
      <c r="X345" s="218"/>
      <c r="Y345" s="218"/>
      <c r="Z345" s="218"/>
      <c r="AA345" s="218"/>
      <c r="AB345" s="218"/>
    </row>
    <row r="346" spans="1:28" ht="14.25" customHeight="1" x14ac:dyDescent="0.2">
      <c r="A346" s="218"/>
      <c r="B346" s="218"/>
      <c r="C346" s="218"/>
      <c r="D346" s="218"/>
      <c r="E346" s="218"/>
      <c r="F346" s="218"/>
      <c r="G346" s="218"/>
      <c r="H346" s="218"/>
      <c r="I346" s="218"/>
      <c r="J346" s="218"/>
      <c r="K346" s="218"/>
      <c r="L346" s="218"/>
      <c r="M346" s="218"/>
      <c r="N346" s="218"/>
      <c r="O346" s="218"/>
      <c r="P346" s="218"/>
      <c r="Q346" s="218"/>
      <c r="R346" s="218"/>
      <c r="S346" s="218"/>
      <c r="T346" s="218"/>
      <c r="U346" s="218"/>
      <c r="V346" s="218"/>
      <c r="W346" s="218"/>
      <c r="X346" s="218"/>
      <c r="Y346" s="218"/>
      <c r="Z346" s="218"/>
      <c r="AA346" s="218"/>
      <c r="AB346" s="218"/>
    </row>
    <row r="347" spans="1:28" ht="14.25" customHeight="1" x14ac:dyDescent="0.2">
      <c r="A347" s="218"/>
      <c r="B347" s="218"/>
      <c r="C347" s="218"/>
      <c r="D347" s="218"/>
      <c r="E347" s="218"/>
      <c r="F347" s="218"/>
      <c r="G347" s="218"/>
      <c r="H347" s="218"/>
      <c r="I347" s="218"/>
      <c r="J347" s="218"/>
      <c r="K347" s="218"/>
      <c r="L347" s="218"/>
      <c r="M347" s="218"/>
      <c r="N347" s="218"/>
      <c r="O347" s="218"/>
      <c r="P347" s="218"/>
      <c r="Q347" s="218"/>
      <c r="R347" s="218"/>
      <c r="S347" s="218"/>
      <c r="T347" s="218"/>
      <c r="U347" s="218"/>
      <c r="V347" s="218"/>
      <c r="W347" s="218"/>
      <c r="X347" s="218"/>
      <c r="Y347" s="218"/>
      <c r="Z347" s="218"/>
      <c r="AA347" s="218"/>
      <c r="AB347" s="218"/>
    </row>
    <row r="348" spans="1:28" ht="14.25" customHeight="1" x14ac:dyDescent="0.2">
      <c r="A348" s="218"/>
      <c r="B348" s="218"/>
      <c r="C348" s="218"/>
      <c r="D348" s="218"/>
      <c r="E348" s="218"/>
      <c r="F348" s="218"/>
      <c r="G348" s="218"/>
      <c r="H348" s="218"/>
      <c r="I348" s="218"/>
      <c r="J348" s="218"/>
      <c r="K348" s="218"/>
      <c r="L348" s="218"/>
      <c r="M348" s="218"/>
      <c r="N348" s="218"/>
      <c r="O348" s="218"/>
      <c r="P348" s="218"/>
      <c r="Q348" s="218"/>
      <c r="R348" s="218"/>
      <c r="S348" s="218"/>
      <c r="T348" s="218"/>
      <c r="U348" s="218"/>
      <c r="V348" s="218"/>
      <c r="W348" s="218"/>
      <c r="X348" s="218"/>
      <c r="Y348" s="218"/>
      <c r="Z348" s="218"/>
      <c r="AA348" s="218"/>
      <c r="AB348" s="218"/>
    </row>
    <row r="349" spans="1:28" ht="14.25" customHeight="1" x14ac:dyDescent="0.2">
      <c r="A349" s="218"/>
      <c r="B349" s="218"/>
      <c r="C349" s="218"/>
      <c r="D349" s="218"/>
      <c r="E349" s="218"/>
      <c r="F349" s="218"/>
      <c r="G349" s="218"/>
      <c r="H349" s="218"/>
      <c r="I349" s="218"/>
      <c r="J349" s="218"/>
      <c r="K349" s="218"/>
      <c r="L349" s="218"/>
      <c r="M349" s="218"/>
      <c r="N349" s="218"/>
      <c r="O349" s="218"/>
      <c r="P349" s="218"/>
      <c r="Q349" s="218"/>
      <c r="R349" s="218"/>
      <c r="S349" s="218"/>
      <c r="T349" s="218"/>
      <c r="U349" s="218"/>
      <c r="V349" s="218"/>
      <c r="W349" s="218"/>
      <c r="X349" s="218"/>
      <c r="Y349" s="218"/>
      <c r="Z349" s="218"/>
      <c r="AA349" s="218"/>
      <c r="AB349" s="218"/>
    </row>
    <row r="350" spans="1:28" ht="14.25" customHeight="1" x14ac:dyDescent="0.2">
      <c r="A350" s="218"/>
      <c r="B350" s="218"/>
      <c r="C350" s="218"/>
      <c r="D350" s="218"/>
      <c r="E350" s="218"/>
      <c r="F350" s="218"/>
      <c r="G350" s="218"/>
      <c r="H350" s="218"/>
      <c r="I350" s="218"/>
      <c r="J350" s="218"/>
      <c r="K350" s="218"/>
      <c r="L350" s="218"/>
      <c r="M350" s="218"/>
      <c r="N350" s="218"/>
      <c r="O350" s="218"/>
      <c r="P350" s="218"/>
      <c r="Q350" s="218"/>
      <c r="R350" s="218"/>
      <c r="S350" s="218"/>
      <c r="T350" s="218"/>
      <c r="U350" s="218"/>
      <c r="V350" s="218"/>
      <c r="W350" s="218"/>
      <c r="X350" s="218"/>
      <c r="Y350" s="218"/>
      <c r="Z350" s="218"/>
      <c r="AA350" s="218"/>
      <c r="AB350" s="218"/>
    </row>
    <row r="351" spans="1:28" ht="14.25" customHeight="1" x14ac:dyDescent="0.2">
      <c r="A351" s="218"/>
      <c r="B351" s="218"/>
      <c r="C351" s="218"/>
      <c r="D351" s="218"/>
      <c r="E351" s="218"/>
      <c r="F351" s="218"/>
      <c r="G351" s="218"/>
      <c r="H351" s="218"/>
      <c r="I351" s="218"/>
      <c r="J351" s="218"/>
      <c r="K351" s="218"/>
      <c r="L351" s="218"/>
      <c r="M351" s="218"/>
      <c r="N351" s="218"/>
      <c r="O351" s="218"/>
      <c r="P351" s="218"/>
      <c r="Q351" s="218"/>
      <c r="R351" s="218"/>
      <c r="S351" s="218"/>
      <c r="T351" s="218"/>
      <c r="U351" s="218"/>
      <c r="V351" s="218"/>
      <c r="W351" s="218"/>
      <c r="X351" s="218"/>
      <c r="Y351" s="218"/>
      <c r="Z351" s="218"/>
      <c r="AA351" s="218"/>
      <c r="AB351" s="218"/>
    </row>
    <row r="352" spans="1:28" ht="14.25" customHeight="1" x14ac:dyDescent="0.2">
      <c r="A352" s="218"/>
      <c r="B352" s="218"/>
      <c r="C352" s="218"/>
      <c r="D352" s="218"/>
      <c r="E352" s="218"/>
      <c r="F352" s="218"/>
      <c r="G352" s="218"/>
      <c r="H352" s="218"/>
      <c r="I352" s="218"/>
      <c r="J352" s="218"/>
      <c r="K352" s="218"/>
      <c r="L352" s="218"/>
      <c r="M352" s="218"/>
      <c r="N352" s="218"/>
      <c r="O352" s="218"/>
      <c r="P352" s="218"/>
      <c r="Q352" s="218"/>
      <c r="R352" s="218"/>
      <c r="S352" s="218"/>
      <c r="T352" s="218"/>
      <c r="U352" s="218"/>
      <c r="V352" s="218"/>
      <c r="W352" s="218"/>
      <c r="X352" s="218"/>
      <c r="Y352" s="218"/>
      <c r="Z352" s="218"/>
      <c r="AA352" s="218"/>
      <c r="AB352" s="218"/>
    </row>
    <row r="353" spans="1:28" ht="14.25" customHeight="1" x14ac:dyDescent="0.2">
      <c r="A353" s="218"/>
      <c r="B353" s="218"/>
      <c r="C353" s="218"/>
      <c r="D353" s="218"/>
      <c r="E353" s="218"/>
      <c r="F353" s="218"/>
      <c r="G353" s="218"/>
      <c r="H353" s="218"/>
      <c r="I353" s="218"/>
      <c r="J353" s="218"/>
      <c r="K353" s="218"/>
      <c r="L353" s="218"/>
      <c r="M353" s="218"/>
      <c r="N353" s="218"/>
      <c r="O353" s="218"/>
      <c r="P353" s="218"/>
      <c r="Q353" s="218"/>
      <c r="R353" s="218"/>
      <c r="S353" s="218"/>
      <c r="T353" s="218"/>
      <c r="U353" s="218"/>
      <c r="V353" s="218"/>
      <c r="W353" s="218"/>
      <c r="X353" s="218"/>
      <c r="Y353" s="218"/>
      <c r="Z353" s="218"/>
      <c r="AA353" s="218"/>
      <c r="AB353" s="218"/>
    </row>
    <row r="354" spans="1:28" ht="14.25" customHeight="1" x14ac:dyDescent="0.2">
      <c r="A354" s="218"/>
      <c r="B354" s="218"/>
      <c r="C354" s="218"/>
      <c r="D354" s="218"/>
      <c r="E354" s="218"/>
      <c r="F354" s="218"/>
      <c r="G354" s="218"/>
      <c r="H354" s="218"/>
      <c r="I354" s="218"/>
      <c r="J354" s="218"/>
      <c r="K354" s="218"/>
      <c r="L354" s="218"/>
      <c r="M354" s="218"/>
      <c r="N354" s="218"/>
      <c r="O354" s="218"/>
      <c r="P354" s="218"/>
      <c r="Q354" s="218"/>
      <c r="R354" s="218"/>
      <c r="S354" s="218"/>
      <c r="T354" s="218"/>
      <c r="U354" s="218"/>
      <c r="V354" s="218"/>
      <c r="W354" s="218"/>
      <c r="X354" s="218"/>
      <c r="Y354" s="218"/>
      <c r="Z354" s="218"/>
      <c r="AA354" s="218"/>
      <c r="AB354" s="218"/>
    </row>
    <row r="355" spans="1:28" ht="14.25" customHeight="1" x14ac:dyDescent="0.2">
      <c r="A355" s="218"/>
      <c r="B355" s="218"/>
      <c r="C355" s="218"/>
      <c r="D355" s="218"/>
      <c r="E355" s="218"/>
      <c r="F355" s="218"/>
      <c r="G355" s="218"/>
      <c r="H355" s="218"/>
      <c r="I355" s="218"/>
      <c r="J355" s="218"/>
      <c r="K355" s="218"/>
      <c r="L355" s="218"/>
      <c r="M355" s="218"/>
      <c r="N355" s="218"/>
      <c r="O355" s="218"/>
      <c r="P355" s="218"/>
      <c r="Q355" s="218"/>
      <c r="R355" s="218"/>
      <c r="S355" s="218"/>
      <c r="T355" s="218"/>
      <c r="U355" s="218"/>
      <c r="V355" s="218"/>
      <c r="W355" s="218"/>
      <c r="X355" s="218"/>
      <c r="Y355" s="218"/>
      <c r="Z355" s="218"/>
      <c r="AA355" s="218"/>
      <c r="AB355" s="218"/>
    </row>
    <row r="356" spans="1:28" ht="14.25" customHeight="1" x14ac:dyDescent="0.2">
      <c r="A356" s="218"/>
      <c r="B356" s="218"/>
      <c r="C356" s="218"/>
      <c r="D356" s="218"/>
      <c r="E356" s="218"/>
      <c r="F356" s="218"/>
      <c r="G356" s="218"/>
      <c r="H356" s="218"/>
      <c r="I356" s="218"/>
      <c r="J356" s="218"/>
      <c r="K356" s="218"/>
      <c r="L356" s="218"/>
      <c r="M356" s="218"/>
      <c r="N356" s="218"/>
      <c r="O356" s="218"/>
      <c r="P356" s="218"/>
      <c r="Q356" s="218"/>
      <c r="R356" s="218"/>
      <c r="S356" s="218"/>
      <c r="T356" s="218"/>
      <c r="U356" s="218"/>
      <c r="V356" s="218"/>
      <c r="W356" s="218"/>
      <c r="X356" s="218"/>
      <c r="Y356" s="218"/>
      <c r="Z356" s="218"/>
      <c r="AA356" s="218"/>
      <c r="AB356" s="218"/>
    </row>
    <row r="357" spans="1:28" ht="14.25" customHeight="1" x14ac:dyDescent="0.2">
      <c r="A357" s="218"/>
      <c r="B357" s="218"/>
      <c r="C357" s="218"/>
      <c r="D357" s="218"/>
      <c r="E357" s="218"/>
      <c r="F357" s="218"/>
      <c r="G357" s="218"/>
      <c r="H357" s="218"/>
      <c r="I357" s="218"/>
      <c r="J357" s="218"/>
      <c r="K357" s="218"/>
      <c r="L357" s="218"/>
      <c r="M357" s="218"/>
      <c r="N357" s="218"/>
      <c r="O357" s="218"/>
      <c r="P357" s="218"/>
      <c r="Q357" s="218"/>
      <c r="R357" s="218"/>
      <c r="S357" s="218"/>
      <c r="T357" s="218"/>
      <c r="U357" s="218"/>
      <c r="V357" s="218"/>
      <c r="W357" s="218"/>
      <c r="X357" s="218"/>
      <c r="Y357" s="218"/>
      <c r="Z357" s="218"/>
      <c r="AA357" s="218"/>
      <c r="AB357" s="218"/>
    </row>
    <row r="358" spans="1:28" ht="14.25" customHeight="1" x14ac:dyDescent="0.2">
      <c r="A358" s="218"/>
      <c r="B358" s="218"/>
      <c r="C358" s="218"/>
      <c r="D358" s="218"/>
      <c r="E358" s="218"/>
      <c r="F358" s="218"/>
      <c r="G358" s="218"/>
      <c r="H358" s="218"/>
      <c r="I358" s="218"/>
      <c r="J358" s="218"/>
      <c r="K358" s="218"/>
      <c r="L358" s="218"/>
      <c r="M358" s="218"/>
      <c r="N358" s="218"/>
      <c r="O358" s="218"/>
      <c r="P358" s="218"/>
      <c r="Q358" s="218"/>
      <c r="R358" s="218"/>
      <c r="S358" s="218"/>
      <c r="T358" s="218"/>
      <c r="U358" s="218"/>
      <c r="V358" s="218"/>
      <c r="W358" s="218"/>
      <c r="X358" s="218"/>
      <c r="Y358" s="218"/>
      <c r="Z358" s="218"/>
      <c r="AA358" s="218"/>
      <c r="AB358" s="218"/>
    </row>
    <row r="359" spans="1:28" ht="14.25" customHeight="1" x14ac:dyDescent="0.2">
      <c r="A359" s="218"/>
      <c r="B359" s="218"/>
      <c r="C359" s="218"/>
      <c r="D359" s="218"/>
      <c r="E359" s="218"/>
      <c r="F359" s="218"/>
      <c r="G359" s="218"/>
      <c r="H359" s="218"/>
      <c r="I359" s="218"/>
      <c r="J359" s="218"/>
      <c r="K359" s="218"/>
      <c r="L359" s="218"/>
      <c r="M359" s="218"/>
      <c r="N359" s="218"/>
      <c r="O359" s="218"/>
      <c r="P359" s="218"/>
      <c r="Q359" s="218"/>
      <c r="R359" s="218"/>
      <c r="S359" s="218"/>
      <c r="T359" s="218"/>
      <c r="U359" s="218"/>
      <c r="V359" s="218"/>
      <c r="W359" s="218"/>
      <c r="X359" s="218"/>
      <c r="Y359" s="218"/>
      <c r="Z359" s="218"/>
      <c r="AA359" s="218"/>
      <c r="AB359" s="218"/>
    </row>
    <row r="360" spans="1:28" ht="14.25" customHeight="1" x14ac:dyDescent="0.2">
      <c r="A360" s="218"/>
      <c r="B360" s="218"/>
      <c r="C360" s="218"/>
      <c r="D360" s="218"/>
      <c r="E360" s="218"/>
      <c r="F360" s="218"/>
      <c r="G360" s="218"/>
      <c r="H360" s="218"/>
      <c r="I360" s="218"/>
      <c r="J360" s="218"/>
      <c r="K360" s="218"/>
      <c r="L360" s="218"/>
      <c r="M360" s="218"/>
      <c r="N360" s="218"/>
      <c r="O360" s="218"/>
      <c r="P360" s="218"/>
      <c r="Q360" s="218"/>
      <c r="R360" s="218"/>
      <c r="S360" s="218"/>
      <c r="T360" s="218"/>
      <c r="U360" s="218"/>
      <c r="V360" s="218"/>
      <c r="W360" s="218"/>
      <c r="X360" s="218"/>
      <c r="Y360" s="218"/>
      <c r="Z360" s="218"/>
      <c r="AA360" s="218"/>
      <c r="AB360" s="218"/>
    </row>
    <row r="361" spans="1:28" ht="14.25" customHeight="1" x14ac:dyDescent="0.2">
      <c r="A361" s="218"/>
      <c r="B361" s="218"/>
      <c r="C361" s="218"/>
      <c r="D361" s="218"/>
      <c r="E361" s="218"/>
      <c r="F361" s="218"/>
      <c r="G361" s="218"/>
      <c r="H361" s="218"/>
      <c r="I361" s="218"/>
      <c r="J361" s="218"/>
      <c r="K361" s="218"/>
      <c r="L361" s="218"/>
      <c r="M361" s="218"/>
      <c r="N361" s="218"/>
      <c r="O361" s="218"/>
      <c r="P361" s="218"/>
      <c r="Q361" s="218"/>
      <c r="R361" s="218"/>
      <c r="S361" s="218"/>
      <c r="T361" s="218"/>
      <c r="U361" s="218"/>
      <c r="V361" s="218"/>
      <c r="W361" s="218"/>
      <c r="X361" s="218"/>
      <c r="Y361" s="218"/>
      <c r="Z361" s="218"/>
      <c r="AA361" s="218"/>
      <c r="AB361" s="218"/>
    </row>
    <row r="362" spans="1:28" ht="14.25" customHeight="1" x14ac:dyDescent="0.2">
      <c r="A362" s="218"/>
      <c r="B362" s="218"/>
      <c r="C362" s="218"/>
      <c r="D362" s="218"/>
      <c r="E362" s="218"/>
      <c r="F362" s="218"/>
      <c r="G362" s="218"/>
      <c r="H362" s="218"/>
      <c r="I362" s="218"/>
      <c r="J362" s="218"/>
      <c r="K362" s="218"/>
      <c r="L362" s="218"/>
      <c r="M362" s="218"/>
      <c r="N362" s="218"/>
      <c r="O362" s="218"/>
      <c r="P362" s="218"/>
      <c r="Q362" s="218"/>
      <c r="R362" s="218"/>
      <c r="S362" s="218"/>
      <c r="T362" s="218"/>
      <c r="U362" s="218"/>
      <c r="V362" s="218"/>
      <c r="W362" s="218"/>
      <c r="X362" s="218"/>
      <c r="Y362" s="218"/>
      <c r="Z362" s="218"/>
      <c r="AA362" s="218"/>
      <c r="AB362" s="218"/>
    </row>
    <row r="363" spans="1:28" ht="14.25" customHeight="1" x14ac:dyDescent="0.2">
      <c r="A363" s="218"/>
      <c r="B363" s="218"/>
      <c r="C363" s="218"/>
      <c r="D363" s="218"/>
      <c r="E363" s="218"/>
      <c r="F363" s="218"/>
      <c r="G363" s="218"/>
      <c r="H363" s="218"/>
      <c r="I363" s="218"/>
      <c r="J363" s="218"/>
      <c r="K363" s="218"/>
      <c r="L363" s="218"/>
      <c r="M363" s="218"/>
      <c r="N363" s="218"/>
      <c r="O363" s="218"/>
      <c r="P363" s="218"/>
      <c r="Q363" s="218"/>
      <c r="R363" s="218"/>
      <c r="S363" s="218"/>
      <c r="T363" s="218"/>
      <c r="U363" s="218"/>
      <c r="V363" s="218"/>
      <c r="W363" s="218"/>
      <c r="X363" s="218"/>
      <c r="Y363" s="218"/>
      <c r="Z363" s="218"/>
      <c r="AA363" s="218"/>
      <c r="AB363" s="218"/>
    </row>
    <row r="364" spans="1:28" ht="14.25" customHeight="1" x14ac:dyDescent="0.2">
      <c r="A364" s="218"/>
      <c r="B364" s="218"/>
      <c r="C364" s="218"/>
      <c r="D364" s="218"/>
      <c r="E364" s="218"/>
      <c r="F364" s="218"/>
      <c r="G364" s="218"/>
      <c r="H364" s="218"/>
      <c r="I364" s="218"/>
      <c r="J364" s="218"/>
      <c r="K364" s="218"/>
      <c r="L364" s="218"/>
      <c r="M364" s="218"/>
      <c r="N364" s="218"/>
      <c r="O364" s="218"/>
      <c r="P364" s="218"/>
      <c r="Q364" s="218"/>
      <c r="R364" s="218"/>
      <c r="S364" s="218"/>
      <c r="T364" s="218"/>
      <c r="U364" s="218"/>
      <c r="V364" s="218"/>
      <c r="W364" s="218"/>
      <c r="X364" s="218"/>
      <c r="Y364" s="218"/>
      <c r="Z364" s="218"/>
      <c r="AA364" s="218"/>
      <c r="AB364" s="218"/>
    </row>
    <row r="365" spans="1:28" ht="14.25" customHeight="1" x14ac:dyDescent="0.2">
      <c r="A365" s="218"/>
      <c r="B365" s="218"/>
      <c r="C365" s="218"/>
      <c r="D365" s="218"/>
      <c r="E365" s="218"/>
      <c r="F365" s="218"/>
      <c r="G365" s="218"/>
      <c r="H365" s="218"/>
      <c r="I365" s="218"/>
      <c r="J365" s="218"/>
      <c r="K365" s="218"/>
      <c r="L365" s="218"/>
      <c r="M365" s="218"/>
      <c r="N365" s="218"/>
      <c r="O365" s="218"/>
      <c r="P365" s="218"/>
      <c r="Q365" s="218"/>
      <c r="R365" s="218"/>
      <c r="S365" s="218"/>
      <c r="T365" s="218"/>
      <c r="U365" s="218"/>
      <c r="V365" s="218"/>
      <c r="W365" s="218"/>
      <c r="X365" s="218"/>
      <c r="Y365" s="218"/>
      <c r="Z365" s="218"/>
      <c r="AA365" s="218"/>
      <c r="AB365" s="218"/>
    </row>
    <row r="366" spans="1:28" ht="14.25" customHeight="1" x14ac:dyDescent="0.2">
      <c r="A366" s="218"/>
      <c r="B366" s="218"/>
      <c r="C366" s="218"/>
      <c r="D366" s="218"/>
      <c r="E366" s="218"/>
      <c r="F366" s="218"/>
      <c r="G366" s="218"/>
      <c r="H366" s="218"/>
      <c r="I366" s="218"/>
      <c r="J366" s="218"/>
      <c r="K366" s="218"/>
      <c r="L366" s="218"/>
      <c r="M366" s="218"/>
      <c r="N366" s="218"/>
      <c r="O366" s="218"/>
      <c r="P366" s="218"/>
      <c r="Q366" s="218"/>
      <c r="R366" s="218"/>
      <c r="S366" s="218"/>
      <c r="T366" s="218"/>
      <c r="U366" s="218"/>
      <c r="V366" s="218"/>
      <c r="W366" s="218"/>
      <c r="X366" s="218"/>
      <c r="Y366" s="218"/>
      <c r="Z366" s="218"/>
      <c r="AA366" s="218"/>
      <c r="AB366" s="218"/>
    </row>
    <row r="367" spans="1:28" ht="14.25" customHeight="1" x14ac:dyDescent="0.2">
      <c r="A367" s="218"/>
      <c r="B367" s="218"/>
      <c r="C367" s="218"/>
      <c r="D367" s="218"/>
      <c r="E367" s="218"/>
      <c r="F367" s="218"/>
      <c r="G367" s="218"/>
      <c r="H367" s="218"/>
      <c r="I367" s="218"/>
      <c r="J367" s="218"/>
      <c r="K367" s="218"/>
      <c r="L367" s="218"/>
      <c r="M367" s="218"/>
      <c r="N367" s="218"/>
      <c r="O367" s="218"/>
      <c r="P367" s="218"/>
      <c r="Q367" s="218"/>
      <c r="R367" s="218"/>
      <c r="S367" s="218"/>
      <c r="T367" s="218"/>
      <c r="U367" s="218"/>
      <c r="V367" s="218"/>
      <c r="W367" s="218"/>
      <c r="X367" s="218"/>
      <c r="Y367" s="218"/>
      <c r="Z367" s="218"/>
      <c r="AA367" s="218"/>
      <c r="AB367" s="218"/>
    </row>
    <row r="368" spans="1:28" ht="14.25" customHeight="1" x14ac:dyDescent="0.2">
      <c r="A368" s="218"/>
      <c r="B368" s="218"/>
      <c r="C368" s="218"/>
      <c r="D368" s="218"/>
      <c r="E368" s="218"/>
      <c r="F368" s="218"/>
      <c r="G368" s="218"/>
      <c r="H368" s="218"/>
      <c r="I368" s="218"/>
      <c r="J368" s="218"/>
      <c r="K368" s="218"/>
      <c r="L368" s="218"/>
      <c r="M368" s="218"/>
      <c r="N368" s="218"/>
      <c r="O368" s="218"/>
      <c r="P368" s="218"/>
      <c r="Q368" s="218"/>
      <c r="R368" s="218"/>
      <c r="S368" s="218"/>
      <c r="T368" s="218"/>
      <c r="U368" s="218"/>
      <c r="V368" s="218"/>
      <c r="W368" s="218"/>
      <c r="X368" s="218"/>
      <c r="Y368" s="218"/>
      <c r="Z368" s="218"/>
      <c r="AA368" s="218"/>
      <c r="AB368" s="218"/>
    </row>
    <row r="369" spans="1:28" ht="14.25" customHeight="1" x14ac:dyDescent="0.2">
      <c r="A369" s="218"/>
      <c r="B369" s="218"/>
      <c r="C369" s="218"/>
      <c r="D369" s="218"/>
      <c r="E369" s="218"/>
      <c r="F369" s="218"/>
      <c r="G369" s="218"/>
      <c r="H369" s="218"/>
      <c r="I369" s="218"/>
      <c r="J369" s="218"/>
      <c r="K369" s="218"/>
      <c r="L369" s="218"/>
      <c r="M369" s="218"/>
      <c r="N369" s="218"/>
      <c r="O369" s="218"/>
      <c r="P369" s="218"/>
      <c r="Q369" s="218"/>
      <c r="R369" s="218"/>
      <c r="S369" s="218"/>
      <c r="T369" s="218"/>
      <c r="U369" s="218"/>
      <c r="V369" s="218"/>
      <c r="W369" s="218"/>
      <c r="X369" s="218"/>
      <c r="Y369" s="218"/>
      <c r="Z369" s="218"/>
      <c r="AA369" s="218"/>
      <c r="AB369" s="218"/>
    </row>
    <row r="370" spans="1:28" ht="14.25" customHeight="1" x14ac:dyDescent="0.2">
      <c r="A370" s="218"/>
      <c r="B370" s="218"/>
      <c r="C370" s="218"/>
      <c r="D370" s="218"/>
      <c r="E370" s="218"/>
      <c r="F370" s="218"/>
      <c r="G370" s="218"/>
      <c r="H370" s="218"/>
      <c r="I370" s="218"/>
      <c r="J370" s="218"/>
      <c r="K370" s="218"/>
      <c r="L370" s="218"/>
      <c r="M370" s="218"/>
      <c r="N370" s="218"/>
      <c r="O370" s="218"/>
      <c r="P370" s="218"/>
      <c r="Q370" s="218"/>
      <c r="R370" s="218"/>
      <c r="S370" s="218"/>
      <c r="T370" s="218"/>
      <c r="U370" s="218"/>
      <c r="V370" s="218"/>
      <c r="W370" s="218"/>
      <c r="X370" s="218"/>
      <c r="Y370" s="218"/>
      <c r="Z370" s="218"/>
      <c r="AA370" s="218"/>
      <c r="AB370" s="218"/>
    </row>
    <row r="371" spans="1:28" ht="14.25" customHeight="1" x14ac:dyDescent="0.2">
      <c r="A371" s="218"/>
      <c r="B371" s="218"/>
      <c r="C371" s="218"/>
      <c r="D371" s="218"/>
      <c r="E371" s="218"/>
      <c r="F371" s="218"/>
      <c r="G371" s="218"/>
      <c r="H371" s="218"/>
      <c r="I371" s="218"/>
      <c r="J371" s="218"/>
      <c r="K371" s="218"/>
      <c r="L371" s="218"/>
      <c r="M371" s="218"/>
      <c r="N371" s="218"/>
      <c r="O371" s="218"/>
      <c r="P371" s="218"/>
      <c r="Q371" s="218"/>
      <c r="R371" s="218"/>
      <c r="S371" s="218"/>
      <c r="T371" s="218"/>
      <c r="U371" s="218"/>
      <c r="V371" s="218"/>
      <c r="W371" s="218"/>
      <c r="X371" s="218"/>
      <c r="Y371" s="218"/>
      <c r="Z371" s="218"/>
      <c r="AA371" s="218"/>
      <c r="AB371" s="218"/>
    </row>
    <row r="372" spans="1:28" ht="14.25" customHeight="1" x14ac:dyDescent="0.2">
      <c r="A372" s="218"/>
      <c r="B372" s="218"/>
      <c r="C372" s="218"/>
      <c r="D372" s="218"/>
      <c r="E372" s="218"/>
      <c r="F372" s="218"/>
      <c r="G372" s="218"/>
      <c r="H372" s="218"/>
      <c r="I372" s="218"/>
      <c r="J372" s="218"/>
      <c r="K372" s="218"/>
      <c r="L372" s="218"/>
      <c r="M372" s="218"/>
      <c r="N372" s="218"/>
      <c r="O372" s="218"/>
      <c r="P372" s="218"/>
      <c r="Q372" s="218"/>
      <c r="R372" s="218"/>
      <c r="S372" s="218"/>
      <c r="T372" s="218"/>
      <c r="U372" s="218"/>
      <c r="V372" s="218"/>
      <c r="W372" s="218"/>
      <c r="X372" s="218"/>
      <c r="Y372" s="218"/>
      <c r="Z372" s="218"/>
      <c r="AA372" s="218"/>
      <c r="AB372" s="218"/>
    </row>
    <row r="373" spans="1:28" ht="14.25" customHeight="1" x14ac:dyDescent="0.2">
      <c r="A373" s="218"/>
      <c r="B373" s="218"/>
      <c r="C373" s="218"/>
      <c r="D373" s="218"/>
      <c r="E373" s="218"/>
      <c r="F373" s="218"/>
      <c r="G373" s="218"/>
      <c r="H373" s="218"/>
      <c r="I373" s="218"/>
      <c r="J373" s="218"/>
      <c r="K373" s="218"/>
      <c r="L373" s="218"/>
      <c r="M373" s="218"/>
      <c r="N373" s="218"/>
      <c r="O373" s="218"/>
      <c r="P373" s="218"/>
      <c r="Q373" s="218"/>
      <c r="R373" s="218"/>
      <c r="S373" s="218"/>
      <c r="T373" s="218"/>
      <c r="U373" s="218"/>
      <c r="V373" s="218"/>
      <c r="W373" s="218"/>
      <c r="X373" s="218"/>
      <c r="Y373" s="218"/>
      <c r="Z373" s="218"/>
      <c r="AA373" s="218"/>
      <c r="AB373" s="218"/>
    </row>
    <row r="374" spans="1:28" ht="14.25" customHeight="1" x14ac:dyDescent="0.2">
      <c r="A374" s="218"/>
      <c r="B374" s="218"/>
      <c r="C374" s="218"/>
      <c r="D374" s="218"/>
      <c r="E374" s="218"/>
      <c r="F374" s="218"/>
      <c r="G374" s="218"/>
      <c r="H374" s="218"/>
      <c r="I374" s="218"/>
      <c r="J374" s="218"/>
      <c r="K374" s="218"/>
      <c r="L374" s="218"/>
      <c r="M374" s="218"/>
      <c r="N374" s="218"/>
      <c r="O374" s="218"/>
      <c r="P374" s="218"/>
      <c r="Q374" s="218"/>
      <c r="R374" s="218"/>
      <c r="S374" s="218"/>
      <c r="T374" s="218"/>
      <c r="U374" s="218"/>
      <c r="V374" s="218"/>
      <c r="W374" s="218"/>
      <c r="X374" s="218"/>
      <c r="Y374" s="218"/>
      <c r="Z374" s="218"/>
      <c r="AA374" s="218"/>
      <c r="AB374" s="218"/>
    </row>
    <row r="375" spans="1:28" ht="14.25" customHeight="1" x14ac:dyDescent="0.2">
      <c r="A375" s="218"/>
      <c r="B375" s="218"/>
      <c r="C375" s="218"/>
      <c r="D375" s="218"/>
      <c r="E375" s="218"/>
      <c r="F375" s="218"/>
      <c r="G375" s="218"/>
      <c r="H375" s="218"/>
      <c r="I375" s="218"/>
      <c r="J375" s="218"/>
      <c r="K375" s="218"/>
      <c r="L375" s="218"/>
      <c r="M375" s="218"/>
      <c r="N375" s="218"/>
      <c r="O375" s="218"/>
      <c r="P375" s="218"/>
      <c r="Q375" s="218"/>
      <c r="R375" s="218"/>
      <c r="S375" s="218"/>
      <c r="T375" s="218"/>
      <c r="U375" s="218"/>
      <c r="V375" s="218"/>
      <c r="W375" s="218"/>
      <c r="X375" s="218"/>
      <c r="Y375" s="218"/>
      <c r="Z375" s="218"/>
      <c r="AA375" s="218"/>
      <c r="AB375" s="218"/>
    </row>
    <row r="376" spans="1:28" ht="14.25" customHeight="1" x14ac:dyDescent="0.2">
      <c r="A376" s="218"/>
      <c r="B376" s="218"/>
      <c r="C376" s="218"/>
      <c r="D376" s="218"/>
      <c r="E376" s="218"/>
      <c r="F376" s="218"/>
      <c r="G376" s="218"/>
      <c r="H376" s="218"/>
      <c r="I376" s="218"/>
      <c r="J376" s="218"/>
      <c r="K376" s="218"/>
      <c r="L376" s="218"/>
      <c r="M376" s="218"/>
      <c r="N376" s="218"/>
      <c r="O376" s="218"/>
      <c r="P376" s="218"/>
      <c r="Q376" s="218"/>
      <c r="R376" s="218"/>
      <c r="S376" s="218"/>
      <c r="T376" s="218"/>
      <c r="U376" s="218"/>
      <c r="V376" s="218"/>
      <c r="W376" s="218"/>
      <c r="X376" s="218"/>
      <c r="Y376" s="218"/>
      <c r="Z376" s="218"/>
      <c r="AA376" s="218"/>
      <c r="AB376" s="218"/>
    </row>
    <row r="377" spans="1:28" ht="14.25" customHeight="1" x14ac:dyDescent="0.2">
      <c r="A377" s="218"/>
      <c r="B377" s="218"/>
      <c r="C377" s="218"/>
      <c r="D377" s="218"/>
      <c r="E377" s="218"/>
      <c r="F377" s="218"/>
      <c r="G377" s="218"/>
      <c r="H377" s="218"/>
      <c r="I377" s="218"/>
      <c r="J377" s="218"/>
      <c r="K377" s="218"/>
      <c r="L377" s="218"/>
      <c r="M377" s="218"/>
      <c r="N377" s="218"/>
      <c r="O377" s="218"/>
      <c r="P377" s="218"/>
      <c r="Q377" s="218"/>
      <c r="R377" s="218"/>
      <c r="S377" s="218"/>
      <c r="T377" s="218"/>
      <c r="U377" s="218"/>
      <c r="V377" s="218"/>
      <c r="W377" s="218"/>
      <c r="X377" s="218"/>
      <c r="Y377" s="218"/>
      <c r="Z377" s="218"/>
      <c r="AA377" s="218"/>
      <c r="AB377" s="218"/>
    </row>
    <row r="378" spans="1:28" ht="14.25" customHeight="1" x14ac:dyDescent="0.2">
      <c r="A378" s="218"/>
      <c r="B378" s="218"/>
      <c r="C378" s="218"/>
      <c r="D378" s="218"/>
      <c r="E378" s="218"/>
      <c r="F378" s="218"/>
      <c r="G378" s="218"/>
      <c r="H378" s="218"/>
      <c r="I378" s="218"/>
      <c r="J378" s="218"/>
      <c r="K378" s="218"/>
      <c r="L378" s="218"/>
      <c r="M378" s="218"/>
      <c r="N378" s="218"/>
      <c r="O378" s="218"/>
      <c r="P378" s="218"/>
      <c r="Q378" s="218"/>
      <c r="R378" s="218"/>
      <c r="S378" s="218"/>
      <c r="T378" s="218"/>
      <c r="U378" s="218"/>
      <c r="V378" s="218"/>
      <c r="W378" s="218"/>
      <c r="X378" s="218"/>
      <c r="Y378" s="218"/>
      <c r="Z378" s="218"/>
      <c r="AA378" s="218"/>
      <c r="AB378" s="218"/>
    </row>
    <row r="379" spans="1:28" ht="14.25" customHeight="1" x14ac:dyDescent="0.2">
      <c r="A379" s="218"/>
      <c r="B379" s="218"/>
      <c r="C379" s="218"/>
      <c r="D379" s="218"/>
      <c r="E379" s="218"/>
      <c r="F379" s="218"/>
      <c r="G379" s="218"/>
      <c r="H379" s="218"/>
      <c r="I379" s="218"/>
      <c r="J379" s="218"/>
      <c r="K379" s="218"/>
      <c r="L379" s="218"/>
      <c r="M379" s="218"/>
      <c r="N379" s="218"/>
      <c r="O379" s="218"/>
      <c r="P379" s="218"/>
      <c r="Q379" s="218"/>
      <c r="R379" s="218"/>
      <c r="S379" s="218"/>
      <c r="T379" s="218"/>
      <c r="U379" s="218"/>
      <c r="V379" s="218"/>
      <c r="W379" s="218"/>
      <c r="X379" s="218"/>
      <c r="Y379" s="218"/>
      <c r="Z379" s="218"/>
      <c r="AA379" s="218"/>
      <c r="AB379" s="218"/>
    </row>
    <row r="380" spans="1:28" ht="14.25" customHeight="1" x14ac:dyDescent="0.2">
      <c r="A380" s="218"/>
      <c r="B380" s="218"/>
      <c r="C380" s="218"/>
      <c r="D380" s="218"/>
      <c r="E380" s="218"/>
      <c r="F380" s="218"/>
      <c r="G380" s="218"/>
      <c r="H380" s="218"/>
      <c r="I380" s="218"/>
      <c r="J380" s="218"/>
      <c r="K380" s="218"/>
      <c r="L380" s="218"/>
      <c r="M380" s="218"/>
      <c r="N380" s="218"/>
      <c r="O380" s="218"/>
      <c r="P380" s="218"/>
      <c r="Q380" s="218"/>
      <c r="R380" s="218"/>
      <c r="S380" s="218"/>
      <c r="T380" s="218"/>
      <c r="U380" s="218"/>
      <c r="V380" s="218"/>
      <c r="W380" s="218"/>
      <c r="X380" s="218"/>
      <c r="Y380" s="218"/>
      <c r="Z380" s="218"/>
      <c r="AA380" s="218"/>
      <c r="AB380" s="218"/>
    </row>
    <row r="381" spans="1:28" ht="14.25" customHeight="1" x14ac:dyDescent="0.2">
      <c r="A381" s="218"/>
      <c r="B381" s="218"/>
      <c r="C381" s="218"/>
      <c r="D381" s="218"/>
      <c r="E381" s="218"/>
      <c r="F381" s="218"/>
      <c r="G381" s="218"/>
      <c r="H381" s="218"/>
      <c r="I381" s="218"/>
      <c r="J381" s="218"/>
      <c r="K381" s="218"/>
      <c r="L381" s="218"/>
      <c r="M381" s="218"/>
      <c r="N381" s="218"/>
      <c r="O381" s="218"/>
      <c r="P381" s="218"/>
      <c r="Q381" s="218"/>
      <c r="R381" s="218"/>
      <c r="S381" s="218"/>
      <c r="T381" s="218"/>
      <c r="U381" s="218"/>
      <c r="V381" s="218"/>
      <c r="W381" s="218"/>
      <c r="X381" s="218"/>
      <c r="Y381" s="218"/>
      <c r="Z381" s="218"/>
      <c r="AA381" s="218"/>
      <c r="AB381" s="218"/>
    </row>
    <row r="382" spans="1:28" ht="14.25" customHeight="1" x14ac:dyDescent="0.2">
      <c r="A382" s="218"/>
      <c r="B382" s="218"/>
      <c r="C382" s="218"/>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c r="AA382" s="218"/>
      <c r="AB382" s="218"/>
    </row>
    <row r="383" spans="1:28" ht="14.25" customHeight="1" x14ac:dyDescent="0.2">
      <c r="A383" s="218"/>
      <c r="B383" s="218"/>
      <c r="C383" s="218"/>
      <c r="D383" s="218"/>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c r="AA383" s="218"/>
      <c r="AB383" s="218"/>
    </row>
    <row r="384" spans="1:28" ht="14.25" customHeight="1" x14ac:dyDescent="0.2">
      <c r="A384" s="218"/>
      <c r="B384" s="218"/>
      <c r="C384" s="218"/>
      <c r="D384" s="218"/>
      <c r="E384" s="218"/>
      <c r="F384" s="218"/>
      <c r="G384" s="218"/>
      <c r="H384" s="218"/>
      <c r="I384" s="218"/>
      <c r="J384" s="218"/>
      <c r="K384" s="218"/>
      <c r="L384" s="218"/>
      <c r="M384" s="218"/>
      <c r="N384" s="218"/>
      <c r="O384" s="218"/>
      <c r="P384" s="218"/>
      <c r="Q384" s="218"/>
      <c r="R384" s="218"/>
      <c r="S384" s="218"/>
      <c r="T384" s="218"/>
      <c r="U384" s="218"/>
      <c r="V384" s="218"/>
      <c r="W384" s="218"/>
      <c r="X384" s="218"/>
      <c r="Y384" s="218"/>
      <c r="Z384" s="218"/>
      <c r="AA384" s="218"/>
      <c r="AB384" s="218"/>
    </row>
    <row r="385" spans="1:28" ht="14.25" customHeight="1" x14ac:dyDescent="0.2">
      <c r="A385" s="218"/>
      <c r="B385" s="218"/>
      <c r="C385" s="218"/>
      <c r="D385" s="218"/>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c r="AA385" s="218"/>
      <c r="AB385" s="218"/>
    </row>
    <row r="386" spans="1:28" ht="14.25" customHeight="1" x14ac:dyDescent="0.2">
      <c r="A386" s="218"/>
      <c r="B386" s="218"/>
      <c r="C386" s="218"/>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c r="AA386" s="218"/>
      <c r="AB386" s="218"/>
    </row>
    <row r="387" spans="1:28" ht="14.25" customHeight="1" x14ac:dyDescent="0.2">
      <c r="A387" s="218"/>
      <c r="B387" s="218"/>
      <c r="C387" s="218"/>
      <c r="D387" s="218"/>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c r="AA387" s="218"/>
      <c r="AB387" s="218"/>
    </row>
    <row r="388" spans="1:28" ht="14.25" customHeight="1" x14ac:dyDescent="0.2">
      <c r="A388" s="218"/>
      <c r="B388" s="218"/>
      <c r="C388" s="218"/>
      <c r="D388" s="218"/>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c r="AA388" s="218"/>
      <c r="AB388" s="218"/>
    </row>
    <row r="389" spans="1:28" ht="14.25" customHeight="1" x14ac:dyDescent="0.2">
      <c r="A389" s="218"/>
      <c r="B389" s="218"/>
      <c r="C389" s="218"/>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c r="AA389" s="218"/>
      <c r="AB389" s="218"/>
    </row>
    <row r="390" spans="1:28" ht="14.25" customHeight="1" x14ac:dyDescent="0.2">
      <c r="A390" s="218"/>
      <c r="B390" s="218"/>
      <c r="C390" s="218"/>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c r="AA390" s="218"/>
      <c r="AB390" s="218"/>
    </row>
    <row r="391" spans="1:28" ht="14.25" customHeight="1" x14ac:dyDescent="0.2">
      <c r="A391" s="218"/>
      <c r="B391" s="218"/>
      <c r="C391" s="218"/>
      <c r="D391" s="218"/>
      <c r="E391" s="218"/>
      <c r="F391" s="218"/>
      <c r="G391" s="218"/>
      <c r="H391" s="218"/>
      <c r="I391" s="218"/>
      <c r="J391" s="218"/>
      <c r="K391" s="218"/>
      <c r="L391" s="218"/>
      <c r="M391" s="218"/>
      <c r="N391" s="218"/>
      <c r="O391" s="218"/>
      <c r="P391" s="218"/>
      <c r="Q391" s="218"/>
      <c r="R391" s="218"/>
      <c r="S391" s="218"/>
      <c r="T391" s="218"/>
      <c r="U391" s="218"/>
      <c r="V391" s="218"/>
      <c r="W391" s="218"/>
      <c r="X391" s="218"/>
      <c r="Y391" s="218"/>
      <c r="Z391" s="218"/>
      <c r="AA391" s="218"/>
      <c r="AB391" s="218"/>
    </row>
    <row r="392" spans="1:28" ht="14.25" customHeight="1" x14ac:dyDescent="0.2">
      <c r="A392" s="218"/>
      <c r="B392" s="218"/>
      <c r="C392" s="218"/>
      <c r="D392" s="218"/>
      <c r="E392" s="218"/>
      <c r="F392" s="218"/>
      <c r="G392" s="218"/>
      <c r="H392" s="218"/>
      <c r="I392" s="218"/>
      <c r="J392" s="218"/>
      <c r="K392" s="218"/>
      <c r="L392" s="218"/>
      <c r="M392" s="218"/>
      <c r="N392" s="218"/>
      <c r="O392" s="218"/>
      <c r="P392" s="218"/>
      <c r="Q392" s="218"/>
      <c r="R392" s="218"/>
      <c r="S392" s="218"/>
      <c r="T392" s="218"/>
      <c r="U392" s="218"/>
      <c r="V392" s="218"/>
      <c r="W392" s="218"/>
      <c r="X392" s="218"/>
      <c r="Y392" s="218"/>
      <c r="Z392" s="218"/>
      <c r="AA392" s="218"/>
      <c r="AB392" s="218"/>
    </row>
    <row r="393" spans="1:28" ht="14.25" customHeight="1" x14ac:dyDescent="0.2">
      <c r="A393" s="218"/>
      <c r="B393" s="218"/>
      <c r="C393" s="218"/>
      <c r="D393" s="218"/>
      <c r="E393" s="218"/>
      <c r="F393" s="218"/>
      <c r="G393" s="218"/>
      <c r="H393" s="218"/>
      <c r="I393" s="218"/>
      <c r="J393" s="218"/>
      <c r="K393" s="218"/>
      <c r="L393" s="218"/>
      <c r="M393" s="218"/>
      <c r="N393" s="218"/>
      <c r="O393" s="218"/>
      <c r="P393" s="218"/>
      <c r="Q393" s="218"/>
      <c r="R393" s="218"/>
      <c r="S393" s="218"/>
      <c r="T393" s="218"/>
      <c r="U393" s="218"/>
      <c r="V393" s="218"/>
      <c r="W393" s="218"/>
      <c r="X393" s="218"/>
      <c r="Y393" s="218"/>
      <c r="Z393" s="218"/>
      <c r="AA393" s="218"/>
      <c r="AB393" s="218"/>
    </row>
    <row r="394" spans="1:28" ht="14.25" customHeight="1" x14ac:dyDescent="0.2">
      <c r="A394" s="218"/>
      <c r="B394" s="218"/>
      <c r="C394" s="218"/>
      <c r="D394" s="218"/>
      <c r="E394" s="218"/>
      <c r="F394" s="218"/>
      <c r="G394" s="218"/>
      <c r="H394" s="218"/>
      <c r="I394" s="218"/>
      <c r="J394" s="218"/>
      <c r="K394" s="218"/>
      <c r="L394" s="218"/>
      <c r="M394" s="218"/>
      <c r="N394" s="218"/>
      <c r="O394" s="218"/>
      <c r="P394" s="218"/>
      <c r="Q394" s="218"/>
      <c r="R394" s="218"/>
      <c r="S394" s="218"/>
      <c r="T394" s="218"/>
      <c r="U394" s="218"/>
      <c r="V394" s="218"/>
      <c r="W394" s="218"/>
      <c r="X394" s="218"/>
      <c r="Y394" s="218"/>
      <c r="Z394" s="218"/>
      <c r="AA394" s="218"/>
      <c r="AB394" s="218"/>
    </row>
    <row r="395" spans="1:28" ht="14.25" customHeight="1" x14ac:dyDescent="0.2">
      <c r="A395" s="218"/>
      <c r="B395" s="218"/>
      <c r="C395" s="218"/>
      <c r="D395" s="218"/>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c r="AA395" s="218"/>
      <c r="AB395" s="218"/>
    </row>
    <row r="396" spans="1:28" ht="14.25" customHeight="1" x14ac:dyDescent="0.2">
      <c r="A396" s="218"/>
      <c r="B396" s="218"/>
      <c r="C396" s="218"/>
      <c r="D396" s="218"/>
      <c r="E396" s="218"/>
      <c r="F396" s="218"/>
      <c r="G396" s="218"/>
      <c r="H396" s="218"/>
      <c r="I396" s="218"/>
      <c r="J396" s="218"/>
      <c r="K396" s="218"/>
      <c r="L396" s="218"/>
      <c r="M396" s="218"/>
      <c r="N396" s="218"/>
      <c r="O396" s="218"/>
      <c r="P396" s="218"/>
      <c r="Q396" s="218"/>
      <c r="R396" s="218"/>
      <c r="S396" s="218"/>
      <c r="T396" s="218"/>
      <c r="U396" s="218"/>
      <c r="V396" s="218"/>
      <c r="W396" s="218"/>
      <c r="X396" s="218"/>
      <c r="Y396" s="218"/>
      <c r="Z396" s="218"/>
      <c r="AA396" s="218"/>
      <c r="AB396" s="218"/>
    </row>
    <row r="397" spans="1:28" ht="14.25" customHeight="1" x14ac:dyDescent="0.2">
      <c r="A397" s="218"/>
      <c r="B397" s="218"/>
      <c r="C397" s="218"/>
      <c r="D397" s="218"/>
      <c r="E397" s="218"/>
      <c r="F397" s="218"/>
      <c r="G397" s="218"/>
      <c r="H397" s="218"/>
      <c r="I397" s="218"/>
      <c r="J397" s="218"/>
      <c r="K397" s="218"/>
      <c r="L397" s="218"/>
      <c r="M397" s="218"/>
      <c r="N397" s="218"/>
      <c r="O397" s="218"/>
      <c r="P397" s="218"/>
      <c r="Q397" s="218"/>
      <c r="R397" s="218"/>
      <c r="S397" s="218"/>
      <c r="T397" s="218"/>
      <c r="U397" s="218"/>
      <c r="V397" s="218"/>
      <c r="W397" s="218"/>
      <c r="X397" s="218"/>
      <c r="Y397" s="218"/>
      <c r="Z397" s="218"/>
      <c r="AA397" s="218"/>
      <c r="AB397" s="218"/>
    </row>
    <row r="398" spans="1:28" ht="14.25" customHeight="1" x14ac:dyDescent="0.2">
      <c r="A398" s="218"/>
      <c r="B398" s="218"/>
      <c r="C398" s="218"/>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c r="AA398" s="218"/>
      <c r="AB398" s="218"/>
    </row>
    <row r="399" spans="1:28" ht="14.25" customHeight="1" x14ac:dyDescent="0.2">
      <c r="A399" s="218"/>
      <c r="B399" s="218"/>
      <c r="C399" s="218"/>
      <c r="D399" s="218"/>
      <c r="E399" s="218"/>
      <c r="F399" s="218"/>
      <c r="G399" s="218"/>
      <c r="H399" s="218"/>
      <c r="I399" s="218"/>
      <c r="J399" s="218"/>
      <c r="K399" s="218"/>
      <c r="L399" s="218"/>
      <c r="M399" s="218"/>
      <c r="N399" s="218"/>
      <c r="O399" s="218"/>
      <c r="P399" s="218"/>
      <c r="Q399" s="218"/>
      <c r="R399" s="218"/>
      <c r="S399" s="218"/>
      <c r="T399" s="218"/>
      <c r="U399" s="218"/>
      <c r="V399" s="218"/>
      <c r="W399" s="218"/>
      <c r="X399" s="218"/>
      <c r="Y399" s="218"/>
      <c r="Z399" s="218"/>
      <c r="AA399" s="218"/>
      <c r="AB399" s="218"/>
    </row>
    <row r="400" spans="1:28" ht="14.25" customHeight="1" x14ac:dyDescent="0.2">
      <c r="A400" s="218"/>
      <c r="B400" s="218"/>
      <c r="C400" s="218"/>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c r="AA400" s="218"/>
      <c r="AB400" s="218"/>
    </row>
    <row r="401" spans="1:28" ht="14.25" customHeight="1" x14ac:dyDescent="0.2">
      <c r="A401" s="218"/>
      <c r="B401" s="218"/>
      <c r="C401" s="218"/>
      <c r="D401" s="218"/>
      <c r="E401" s="218"/>
      <c r="F401" s="218"/>
      <c r="G401" s="218"/>
      <c r="H401" s="218"/>
      <c r="I401" s="218"/>
      <c r="J401" s="218"/>
      <c r="K401" s="218"/>
      <c r="L401" s="218"/>
      <c r="M401" s="218"/>
      <c r="N401" s="218"/>
      <c r="O401" s="218"/>
      <c r="P401" s="218"/>
      <c r="Q401" s="218"/>
      <c r="R401" s="218"/>
      <c r="S401" s="218"/>
      <c r="T401" s="218"/>
      <c r="U401" s="218"/>
      <c r="V401" s="218"/>
      <c r="W401" s="218"/>
      <c r="X401" s="218"/>
      <c r="Y401" s="218"/>
      <c r="Z401" s="218"/>
      <c r="AA401" s="218"/>
      <c r="AB401" s="218"/>
    </row>
    <row r="402" spans="1:28" ht="14.25" customHeight="1" x14ac:dyDescent="0.2">
      <c r="A402" s="218"/>
      <c r="B402" s="218"/>
      <c r="C402" s="218"/>
      <c r="D402" s="218"/>
      <c r="E402" s="218"/>
      <c r="F402" s="218"/>
      <c r="G402" s="218"/>
      <c r="H402" s="218"/>
      <c r="I402" s="218"/>
      <c r="J402" s="218"/>
      <c r="K402" s="218"/>
      <c r="L402" s="218"/>
      <c r="M402" s="218"/>
      <c r="N402" s="218"/>
      <c r="O402" s="218"/>
      <c r="P402" s="218"/>
      <c r="Q402" s="218"/>
      <c r="R402" s="218"/>
      <c r="S402" s="218"/>
      <c r="T402" s="218"/>
      <c r="U402" s="218"/>
      <c r="V402" s="218"/>
      <c r="W402" s="218"/>
      <c r="X402" s="218"/>
      <c r="Y402" s="218"/>
      <c r="Z402" s="218"/>
      <c r="AA402" s="218"/>
      <c r="AB402" s="218"/>
    </row>
    <row r="403" spans="1:28" ht="14.25" customHeight="1" x14ac:dyDescent="0.2">
      <c r="A403" s="218"/>
      <c r="B403" s="218"/>
      <c r="C403" s="218"/>
      <c r="D403" s="218"/>
      <c r="E403" s="218"/>
      <c r="F403" s="218"/>
      <c r="G403" s="218"/>
      <c r="H403" s="218"/>
      <c r="I403" s="218"/>
      <c r="J403" s="218"/>
      <c r="K403" s="218"/>
      <c r="L403" s="218"/>
      <c r="M403" s="218"/>
      <c r="N403" s="218"/>
      <c r="O403" s="218"/>
      <c r="P403" s="218"/>
      <c r="Q403" s="218"/>
      <c r="R403" s="218"/>
      <c r="S403" s="218"/>
      <c r="T403" s="218"/>
      <c r="U403" s="218"/>
      <c r="V403" s="218"/>
      <c r="W403" s="218"/>
      <c r="X403" s="218"/>
      <c r="Y403" s="218"/>
      <c r="Z403" s="218"/>
      <c r="AA403" s="218"/>
      <c r="AB403" s="218"/>
    </row>
    <row r="404" spans="1:28" ht="14.25" customHeight="1" x14ac:dyDescent="0.2">
      <c r="A404" s="218"/>
      <c r="B404" s="218"/>
      <c r="C404" s="218"/>
      <c r="D404" s="218"/>
      <c r="E404" s="218"/>
      <c r="F404" s="218"/>
      <c r="G404" s="218"/>
      <c r="H404" s="218"/>
      <c r="I404" s="218"/>
      <c r="J404" s="218"/>
      <c r="K404" s="218"/>
      <c r="L404" s="218"/>
      <c r="M404" s="218"/>
      <c r="N404" s="218"/>
      <c r="O404" s="218"/>
      <c r="P404" s="218"/>
      <c r="Q404" s="218"/>
      <c r="R404" s="218"/>
      <c r="S404" s="218"/>
      <c r="T404" s="218"/>
      <c r="U404" s="218"/>
      <c r="V404" s="218"/>
      <c r="W404" s="218"/>
      <c r="X404" s="218"/>
      <c r="Y404" s="218"/>
      <c r="Z404" s="218"/>
      <c r="AA404" s="218"/>
      <c r="AB404" s="218"/>
    </row>
    <row r="405" spans="1:28" ht="14.25" customHeight="1" x14ac:dyDescent="0.2">
      <c r="A405" s="218"/>
      <c r="B405" s="218"/>
      <c r="C405" s="218"/>
      <c r="D405" s="218"/>
      <c r="E405" s="218"/>
      <c r="F405" s="218"/>
      <c r="G405" s="218"/>
      <c r="H405" s="218"/>
      <c r="I405" s="218"/>
      <c r="J405" s="218"/>
      <c r="K405" s="218"/>
      <c r="L405" s="218"/>
      <c r="M405" s="218"/>
      <c r="N405" s="218"/>
      <c r="O405" s="218"/>
      <c r="P405" s="218"/>
      <c r="Q405" s="218"/>
      <c r="R405" s="218"/>
      <c r="S405" s="218"/>
      <c r="T405" s="218"/>
      <c r="U405" s="218"/>
      <c r="V405" s="218"/>
      <c r="W405" s="218"/>
      <c r="X405" s="218"/>
      <c r="Y405" s="218"/>
      <c r="Z405" s="218"/>
      <c r="AA405" s="218"/>
      <c r="AB405" s="218"/>
    </row>
    <row r="406" spans="1:28" ht="14.25" customHeight="1" x14ac:dyDescent="0.2">
      <c r="A406" s="218"/>
      <c r="B406" s="218"/>
      <c r="C406" s="218"/>
      <c r="D406" s="218"/>
      <c r="E406" s="218"/>
      <c r="F406" s="218"/>
      <c r="G406" s="218"/>
      <c r="H406" s="218"/>
      <c r="I406" s="218"/>
      <c r="J406" s="218"/>
      <c r="K406" s="218"/>
      <c r="L406" s="218"/>
      <c r="M406" s="218"/>
      <c r="N406" s="218"/>
      <c r="O406" s="218"/>
      <c r="P406" s="218"/>
      <c r="Q406" s="218"/>
      <c r="R406" s="218"/>
      <c r="S406" s="218"/>
      <c r="T406" s="218"/>
      <c r="U406" s="218"/>
      <c r="V406" s="218"/>
      <c r="W406" s="218"/>
      <c r="X406" s="218"/>
      <c r="Y406" s="218"/>
      <c r="Z406" s="218"/>
      <c r="AA406" s="218"/>
      <c r="AB406" s="218"/>
    </row>
    <row r="407" spans="1:28" ht="14.25" customHeight="1" x14ac:dyDescent="0.2">
      <c r="A407" s="218"/>
      <c r="B407" s="218"/>
      <c r="C407" s="218"/>
      <c r="D407" s="218"/>
      <c r="E407" s="218"/>
      <c r="F407" s="218"/>
      <c r="G407" s="218"/>
      <c r="H407" s="218"/>
      <c r="I407" s="218"/>
      <c r="J407" s="218"/>
      <c r="K407" s="218"/>
      <c r="L407" s="218"/>
      <c r="M407" s="218"/>
      <c r="N407" s="218"/>
      <c r="O407" s="218"/>
      <c r="P407" s="218"/>
      <c r="Q407" s="218"/>
      <c r="R407" s="218"/>
      <c r="S407" s="218"/>
      <c r="T407" s="218"/>
      <c r="U407" s="218"/>
      <c r="V407" s="218"/>
      <c r="W407" s="218"/>
      <c r="X407" s="218"/>
      <c r="Y407" s="218"/>
      <c r="Z407" s="218"/>
      <c r="AA407" s="218"/>
      <c r="AB407" s="218"/>
    </row>
    <row r="408" spans="1:28" ht="14.25" customHeight="1" x14ac:dyDescent="0.2">
      <c r="A408" s="218"/>
      <c r="B408" s="218"/>
      <c r="C408" s="218"/>
      <c r="D408" s="218"/>
      <c r="E408" s="218"/>
      <c r="F408" s="218"/>
      <c r="G408" s="218"/>
      <c r="H408" s="218"/>
      <c r="I408" s="218"/>
      <c r="J408" s="218"/>
      <c r="K408" s="218"/>
      <c r="L408" s="218"/>
      <c r="M408" s="218"/>
      <c r="N408" s="218"/>
      <c r="O408" s="218"/>
      <c r="P408" s="218"/>
      <c r="Q408" s="218"/>
      <c r="R408" s="218"/>
      <c r="S408" s="218"/>
      <c r="T408" s="218"/>
      <c r="U408" s="218"/>
      <c r="V408" s="218"/>
      <c r="W408" s="218"/>
      <c r="X408" s="218"/>
      <c r="Y408" s="218"/>
      <c r="Z408" s="218"/>
      <c r="AA408" s="218"/>
      <c r="AB408" s="218"/>
    </row>
    <row r="409" spans="1:28" ht="14.25" customHeight="1" x14ac:dyDescent="0.2">
      <c r="A409" s="218"/>
      <c r="B409" s="218"/>
      <c r="C409" s="218"/>
      <c r="D409" s="218"/>
      <c r="E409" s="218"/>
      <c r="F409" s="218"/>
      <c r="G409" s="218"/>
      <c r="H409" s="218"/>
      <c r="I409" s="218"/>
      <c r="J409" s="218"/>
      <c r="K409" s="218"/>
      <c r="L409" s="218"/>
      <c r="M409" s="218"/>
      <c r="N409" s="218"/>
      <c r="O409" s="218"/>
      <c r="P409" s="218"/>
      <c r="Q409" s="218"/>
      <c r="R409" s="218"/>
      <c r="S409" s="218"/>
      <c r="T409" s="218"/>
      <c r="U409" s="218"/>
      <c r="V409" s="218"/>
      <c r="W409" s="218"/>
      <c r="X409" s="218"/>
      <c r="Y409" s="218"/>
      <c r="Z409" s="218"/>
      <c r="AA409" s="218"/>
      <c r="AB409" s="218"/>
    </row>
    <row r="410" spans="1:28" ht="14.25" customHeight="1" x14ac:dyDescent="0.2">
      <c r="A410" s="218"/>
      <c r="B410" s="218"/>
      <c r="C410" s="218"/>
      <c r="D410" s="218"/>
      <c r="E410" s="218"/>
      <c r="F410" s="218"/>
      <c r="G410" s="218"/>
      <c r="H410" s="218"/>
      <c r="I410" s="218"/>
      <c r="J410" s="218"/>
      <c r="K410" s="218"/>
      <c r="L410" s="218"/>
      <c r="M410" s="218"/>
      <c r="N410" s="218"/>
      <c r="O410" s="218"/>
      <c r="P410" s="218"/>
      <c r="Q410" s="218"/>
      <c r="R410" s="218"/>
      <c r="S410" s="218"/>
      <c r="T410" s="218"/>
      <c r="U410" s="218"/>
      <c r="V410" s="218"/>
      <c r="W410" s="218"/>
      <c r="X410" s="218"/>
      <c r="Y410" s="218"/>
      <c r="Z410" s="218"/>
      <c r="AA410" s="218"/>
      <c r="AB410" s="218"/>
    </row>
    <row r="411" spans="1:28" ht="14.25" customHeight="1" x14ac:dyDescent="0.2">
      <c r="A411" s="218"/>
      <c r="B411" s="218"/>
      <c r="C411" s="218"/>
      <c r="D411" s="218"/>
      <c r="E411" s="218"/>
      <c r="F411" s="218"/>
      <c r="G411" s="218"/>
      <c r="H411" s="218"/>
      <c r="I411" s="218"/>
      <c r="J411" s="218"/>
      <c r="K411" s="218"/>
      <c r="L411" s="218"/>
      <c r="M411" s="218"/>
      <c r="N411" s="218"/>
      <c r="O411" s="218"/>
      <c r="P411" s="218"/>
      <c r="Q411" s="218"/>
      <c r="R411" s="218"/>
      <c r="S411" s="218"/>
      <c r="T411" s="218"/>
      <c r="U411" s="218"/>
      <c r="V411" s="218"/>
      <c r="W411" s="218"/>
      <c r="X411" s="218"/>
      <c r="Y411" s="218"/>
      <c r="Z411" s="218"/>
      <c r="AA411" s="218"/>
      <c r="AB411" s="218"/>
    </row>
    <row r="412" spans="1:28" ht="14.25" customHeight="1" x14ac:dyDescent="0.2">
      <c r="A412" s="218"/>
      <c r="B412" s="218"/>
      <c r="C412" s="218"/>
      <c r="D412" s="218"/>
      <c r="E412" s="218"/>
      <c r="F412" s="218"/>
      <c r="G412" s="218"/>
      <c r="H412" s="218"/>
      <c r="I412" s="218"/>
      <c r="J412" s="218"/>
      <c r="K412" s="218"/>
      <c r="L412" s="218"/>
      <c r="M412" s="218"/>
      <c r="N412" s="218"/>
      <c r="O412" s="218"/>
      <c r="P412" s="218"/>
      <c r="Q412" s="218"/>
      <c r="R412" s="218"/>
      <c r="S412" s="218"/>
      <c r="T412" s="218"/>
      <c r="U412" s="218"/>
      <c r="V412" s="218"/>
      <c r="W412" s="218"/>
      <c r="X412" s="218"/>
      <c r="Y412" s="218"/>
      <c r="Z412" s="218"/>
      <c r="AA412" s="218"/>
      <c r="AB412" s="218"/>
    </row>
    <row r="413" spans="1:28" ht="14.25" customHeight="1" x14ac:dyDescent="0.2">
      <c r="A413" s="218"/>
      <c r="B413" s="218"/>
      <c r="C413" s="218"/>
      <c r="D413" s="218"/>
      <c r="E413" s="218"/>
      <c r="F413" s="218"/>
      <c r="G413" s="218"/>
      <c r="H413" s="218"/>
      <c r="I413" s="218"/>
      <c r="J413" s="218"/>
      <c r="K413" s="218"/>
      <c r="L413" s="218"/>
      <c r="M413" s="218"/>
      <c r="N413" s="218"/>
      <c r="O413" s="218"/>
      <c r="P413" s="218"/>
      <c r="Q413" s="218"/>
      <c r="R413" s="218"/>
      <c r="S413" s="218"/>
      <c r="T413" s="218"/>
      <c r="U413" s="218"/>
      <c r="V413" s="218"/>
      <c r="W413" s="218"/>
      <c r="X413" s="218"/>
      <c r="Y413" s="218"/>
      <c r="Z413" s="218"/>
      <c r="AA413" s="218"/>
      <c r="AB413" s="218"/>
    </row>
    <row r="414" spans="1:28" ht="14.25" customHeight="1" x14ac:dyDescent="0.2">
      <c r="A414" s="218"/>
      <c r="B414" s="218"/>
      <c r="C414" s="218"/>
      <c r="D414" s="218"/>
      <c r="E414" s="218"/>
      <c r="F414" s="218"/>
      <c r="G414" s="218"/>
      <c r="H414" s="218"/>
      <c r="I414" s="218"/>
      <c r="J414" s="218"/>
      <c r="K414" s="218"/>
      <c r="L414" s="218"/>
      <c r="M414" s="218"/>
      <c r="N414" s="218"/>
      <c r="O414" s="218"/>
      <c r="P414" s="218"/>
      <c r="Q414" s="218"/>
      <c r="R414" s="218"/>
      <c r="S414" s="218"/>
      <c r="T414" s="218"/>
      <c r="U414" s="218"/>
      <c r="V414" s="218"/>
      <c r="W414" s="218"/>
      <c r="X414" s="218"/>
      <c r="Y414" s="218"/>
      <c r="Z414" s="218"/>
      <c r="AA414" s="218"/>
      <c r="AB414" s="218"/>
    </row>
    <row r="415" spans="1:28" ht="14.25" customHeight="1" x14ac:dyDescent="0.2">
      <c r="A415" s="218"/>
      <c r="B415" s="218"/>
      <c r="C415" s="218"/>
      <c r="D415" s="218"/>
      <c r="E415" s="218"/>
      <c r="F415" s="218"/>
      <c r="G415" s="218"/>
      <c r="H415" s="218"/>
      <c r="I415" s="218"/>
      <c r="J415" s="218"/>
      <c r="K415" s="218"/>
      <c r="L415" s="218"/>
      <c r="M415" s="218"/>
      <c r="N415" s="218"/>
      <c r="O415" s="218"/>
      <c r="P415" s="218"/>
      <c r="Q415" s="218"/>
      <c r="R415" s="218"/>
      <c r="S415" s="218"/>
      <c r="T415" s="218"/>
      <c r="U415" s="218"/>
      <c r="V415" s="218"/>
      <c r="W415" s="218"/>
      <c r="X415" s="218"/>
      <c r="Y415" s="218"/>
      <c r="Z415" s="218"/>
      <c r="AA415" s="218"/>
      <c r="AB415" s="218"/>
    </row>
    <row r="416" spans="1:28" ht="14.25" customHeight="1" x14ac:dyDescent="0.2">
      <c r="A416" s="218"/>
      <c r="B416" s="218"/>
      <c r="C416" s="218"/>
      <c r="D416" s="218"/>
      <c r="E416" s="218"/>
      <c r="F416" s="218"/>
      <c r="G416" s="218"/>
      <c r="H416" s="218"/>
      <c r="I416" s="218"/>
      <c r="J416" s="218"/>
      <c r="K416" s="218"/>
      <c r="L416" s="218"/>
      <c r="M416" s="218"/>
      <c r="N416" s="218"/>
      <c r="O416" s="218"/>
      <c r="P416" s="218"/>
      <c r="Q416" s="218"/>
      <c r="R416" s="218"/>
      <c r="S416" s="218"/>
      <c r="T416" s="218"/>
      <c r="U416" s="218"/>
      <c r="V416" s="218"/>
      <c r="W416" s="218"/>
      <c r="X416" s="218"/>
      <c r="Y416" s="218"/>
      <c r="Z416" s="218"/>
      <c r="AA416" s="218"/>
      <c r="AB416" s="218"/>
    </row>
    <row r="417" spans="1:28" ht="14.25" customHeight="1" x14ac:dyDescent="0.2">
      <c r="A417" s="218"/>
      <c r="B417" s="218"/>
      <c r="C417" s="218"/>
      <c r="D417" s="218"/>
      <c r="E417" s="218"/>
      <c r="F417" s="218"/>
      <c r="G417" s="218"/>
      <c r="H417" s="218"/>
      <c r="I417" s="218"/>
      <c r="J417" s="218"/>
      <c r="K417" s="218"/>
      <c r="L417" s="218"/>
      <c r="M417" s="218"/>
      <c r="N417" s="218"/>
      <c r="O417" s="218"/>
      <c r="P417" s="218"/>
      <c r="Q417" s="218"/>
      <c r="R417" s="218"/>
      <c r="S417" s="218"/>
      <c r="T417" s="218"/>
      <c r="U417" s="218"/>
      <c r="V417" s="218"/>
      <c r="W417" s="218"/>
      <c r="X417" s="218"/>
      <c r="Y417" s="218"/>
      <c r="Z417" s="218"/>
      <c r="AA417" s="218"/>
      <c r="AB417" s="218"/>
    </row>
    <row r="418" spans="1:28" ht="14.25" customHeight="1" x14ac:dyDescent="0.2">
      <c r="A418" s="218"/>
      <c r="B418" s="218"/>
      <c r="C418" s="218"/>
      <c r="D418" s="218"/>
      <c r="E418" s="218"/>
      <c r="F418" s="218"/>
      <c r="G418" s="218"/>
      <c r="H418" s="218"/>
      <c r="I418" s="218"/>
      <c r="J418" s="218"/>
      <c r="K418" s="218"/>
      <c r="L418" s="218"/>
      <c r="M418" s="218"/>
      <c r="N418" s="218"/>
      <c r="O418" s="218"/>
      <c r="P418" s="218"/>
      <c r="Q418" s="218"/>
      <c r="R418" s="218"/>
      <c r="S418" s="218"/>
      <c r="T418" s="218"/>
      <c r="U418" s="218"/>
      <c r="V418" s="218"/>
      <c r="W418" s="218"/>
      <c r="X418" s="218"/>
      <c r="Y418" s="218"/>
      <c r="Z418" s="218"/>
      <c r="AA418" s="218"/>
      <c r="AB418" s="218"/>
    </row>
    <row r="419" spans="1:28" ht="14.25" customHeight="1" x14ac:dyDescent="0.2">
      <c r="A419" s="218"/>
      <c r="B419" s="218"/>
      <c r="C419" s="218"/>
      <c r="D419" s="218"/>
      <c r="E419" s="218"/>
      <c r="F419" s="218"/>
      <c r="G419" s="218"/>
      <c r="H419" s="218"/>
      <c r="I419" s="218"/>
      <c r="J419" s="218"/>
      <c r="K419" s="218"/>
      <c r="L419" s="218"/>
      <c r="M419" s="218"/>
      <c r="N419" s="218"/>
      <c r="O419" s="218"/>
      <c r="P419" s="218"/>
      <c r="Q419" s="218"/>
      <c r="R419" s="218"/>
      <c r="S419" s="218"/>
      <c r="T419" s="218"/>
      <c r="U419" s="218"/>
      <c r="V419" s="218"/>
      <c r="W419" s="218"/>
      <c r="X419" s="218"/>
      <c r="Y419" s="218"/>
      <c r="Z419" s="218"/>
      <c r="AA419" s="218"/>
      <c r="AB419" s="218"/>
    </row>
    <row r="420" spans="1:28" ht="14.25" customHeight="1" x14ac:dyDescent="0.2">
      <c r="A420" s="218"/>
      <c r="B420" s="218"/>
      <c r="C420" s="218"/>
      <c r="D420" s="218"/>
      <c r="E420" s="218"/>
      <c r="F420" s="218"/>
      <c r="G420" s="218"/>
      <c r="H420" s="218"/>
      <c r="I420" s="218"/>
      <c r="J420" s="218"/>
      <c r="K420" s="218"/>
      <c r="L420" s="218"/>
      <c r="M420" s="218"/>
      <c r="N420" s="218"/>
      <c r="O420" s="218"/>
      <c r="P420" s="218"/>
      <c r="Q420" s="218"/>
      <c r="R420" s="218"/>
      <c r="S420" s="218"/>
      <c r="T420" s="218"/>
      <c r="U420" s="218"/>
      <c r="V420" s="218"/>
      <c r="W420" s="218"/>
      <c r="X420" s="218"/>
      <c r="Y420" s="218"/>
      <c r="Z420" s="218"/>
      <c r="AA420" s="218"/>
      <c r="AB420" s="218"/>
    </row>
    <row r="421" spans="1:28" ht="14.25" customHeight="1" x14ac:dyDescent="0.2">
      <c r="A421" s="218"/>
      <c r="B421" s="218"/>
      <c r="C421" s="218"/>
      <c r="D421" s="218"/>
      <c r="E421" s="218"/>
      <c r="F421" s="218"/>
      <c r="G421" s="218"/>
      <c r="H421" s="218"/>
      <c r="I421" s="218"/>
      <c r="J421" s="218"/>
      <c r="K421" s="218"/>
      <c r="L421" s="218"/>
      <c r="M421" s="218"/>
      <c r="N421" s="218"/>
      <c r="O421" s="218"/>
      <c r="P421" s="218"/>
      <c r="Q421" s="218"/>
      <c r="R421" s="218"/>
      <c r="S421" s="218"/>
      <c r="T421" s="218"/>
      <c r="U421" s="218"/>
      <c r="V421" s="218"/>
      <c r="W421" s="218"/>
      <c r="X421" s="218"/>
      <c r="Y421" s="218"/>
      <c r="Z421" s="218"/>
      <c r="AA421" s="218"/>
      <c r="AB421" s="218"/>
    </row>
    <row r="422" spans="1:28" ht="14.25" customHeight="1" x14ac:dyDescent="0.2">
      <c r="A422" s="218"/>
      <c r="B422" s="218"/>
      <c r="C422" s="218"/>
      <c r="D422" s="218"/>
      <c r="E422" s="218"/>
      <c r="F422" s="218"/>
      <c r="G422" s="218"/>
      <c r="H422" s="218"/>
      <c r="I422" s="218"/>
      <c r="J422" s="218"/>
      <c r="K422" s="218"/>
      <c r="L422" s="218"/>
      <c r="M422" s="218"/>
      <c r="N422" s="218"/>
      <c r="O422" s="218"/>
      <c r="P422" s="218"/>
      <c r="Q422" s="218"/>
      <c r="R422" s="218"/>
      <c r="S422" s="218"/>
      <c r="T422" s="218"/>
      <c r="U422" s="218"/>
      <c r="V422" s="218"/>
      <c r="W422" s="218"/>
      <c r="X422" s="218"/>
      <c r="Y422" s="218"/>
      <c r="Z422" s="218"/>
      <c r="AA422" s="218"/>
      <c r="AB422" s="218"/>
    </row>
    <row r="423" spans="1:28" ht="14.25" customHeight="1" x14ac:dyDescent="0.2">
      <c r="A423" s="218"/>
      <c r="B423" s="218"/>
      <c r="C423" s="218"/>
      <c r="D423" s="218"/>
      <c r="E423" s="218"/>
      <c r="F423" s="218"/>
      <c r="G423" s="218"/>
      <c r="H423" s="218"/>
      <c r="I423" s="218"/>
      <c r="J423" s="218"/>
      <c r="K423" s="218"/>
      <c r="L423" s="218"/>
      <c r="M423" s="218"/>
      <c r="N423" s="218"/>
      <c r="O423" s="218"/>
      <c r="P423" s="218"/>
      <c r="Q423" s="218"/>
      <c r="R423" s="218"/>
      <c r="S423" s="218"/>
      <c r="T423" s="218"/>
      <c r="U423" s="218"/>
      <c r="V423" s="218"/>
      <c r="W423" s="218"/>
      <c r="X423" s="218"/>
      <c r="Y423" s="218"/>
      <c r="Z423" s="218"/>
      <c r="AA423" s="218"/>
      <c r="AB423" s="218"/>
    </row>
    <row r="424" spans="1:28" ht="14.25" customHeight="1" x14ac:dyDescent="0.2">
      <c r="A424" s="218"/>
      <c r="B424" s="218"/>
      <c r="C424" s="218"/>
      <c r="D424" s="218"/>
      <c r="E424" s="218"/>
      <c r="F424" s="218"/>
      <c r="G424" s="218"/>
      <c r="H424" s="218"/>
      <c r="I424" s="218"/>
      <c r="J424" s="218"/>
      <c r="K424" s="218"/>
      <c r="L424" s="218"/>
      <c r="M424" s="218"/>
      <c r="N424" s="218"/>
      <c r="O424" s="218"/>
      <c r="P424" s="218"/>
      <c r="Q424" s="218"/>
      <c r="R424" s="218"/>
      <c r="S424" s="218"/>
      <c r="T424" s="218"/>
      <c r="U424" s="218"/>
      <c r="V424" s="218"/>
      <c r="W424" s="218"/>
      <c r="X424" s="218"/>
      <c r="Y424" s="218"/>
      <c r="Z424" s="218"/>
      <c r="AA424" s="218"/>
      <c r="AB424" s="218"/>
    </row>
    <row r="425" spans="1:28" ht="14.25" customHeight="1" x14ac:dyDescent="0.2">
      <c r="A425" s="218"/>
      <c r="B425" s="218"/>
      <c r="C425" s="218"/>
      <c r="D425" s="218"/>
      <c r="E425" s="218"/>
      <c r="F425" s="218"/>
      <c r="G425" s="218"/>
      <c r="H425" s="218"/>
      <c r="I425" s="218"/>
      <c r="J425" s="218"/>
      <c r="K425" s="218"/>
      <c r="L425" s="218"/>
      <c r="M425" s="218"/>
      <c r="N425" s="218"/>
      <c r="O425" s="218"/>
      <c r="P425" s="218"/>
      <c r="Q425" s="218"/>
      <c r="R425" s="218"/>
      <c r="S425" s="218"/>
      <c r="T425" s="218"/>
      <c r="U425" s="218"/>
      <c r="V425" s="218"/>
      <c r="W425" s="218"/>
      <c r="X425" s="218"/>
      <c r="Y425" s="218"/>
      <c r="Z425" s="218"/>
      <c r="AA425" s="218"/>
      <c r="AB425" s="218"/>
    </row>
    <row r="426" spans="1:28" ht="14.25" customHeight="1" x14ac:dyDescent="0.2">
      <c r="A426" s="218"/>
      <c r="B426" s="218"/>
      <c r="C426" s="218"/>
      <c r="D426" s="218"/>
      <c r="E426" s="218"/>
      <c r="F426" s="218"/>
      <c r="G426" s="218"/>
      <c r="H426" s="218"/>
      <c r="I426" s="218"/>
      <c r="J426" s="218"/>
      <c r="K426" s="218"/>
      <c r="L426" s="218"/>
      <c r="M426" s="218"/>
      <c r="N426" s="218"/>
      <c r="O426" s="218"/>
      <c r="P426" s="218"/>
      <c r="Q426" s="218"/>
      <c r="R426" s="218"/>
      <c r="S426" s="218"/>
      <c r="T426" s="218"/>
      <c r="U426" s="218"/>
      <c r="V426" s="218"/>
      <c r="W426" s="218"/>
      <c r="X426" s="218"/>
      <c r="Y426" s="218"/>
      <c r="Z426" s="218"/>
      <c r="AA426" s="218"/>
      <c r="AB426" s="218"/>
    </row>
    <row r="427" spans="1:28" ht="14.25" customHeight="1" x14ac:dyDescent="0.2">
      <c r="A427" s="218"/>
      <c r="B427" s="218"/>
      <c r="C427" s="218"/>
      <c r="D427" s="218"/>
      <c r="E427" s="218"/>
      <c r="F427" s="218"/>
      <c r="G427" s="218"/>
      <c r="H427" s="218"/>
      <c r="I427" s="218"/>
      <c r="J427" s="218"/>
      <c r="K427" s="218"/>
      <c r="L427" s="218"/>
      <c r="M427" s="218"/>
      <c r="N427" s="218"/>
      <c r="O427" s="218"/>
      <c r="P427" s="218"/>
      <c r="Q427" s="218"/>
      <c r="R427" s="218"/>
      <c r="S427" s="218"/>
      <c r="T427" s="218"/>
      <c r="U427" s="218"/>
      <c r="V427" s="218"/>
      <c r="W427" s="218"/>
      <c r="X427" s="218"/>
      <c r="Y427" s="218"/>
      <c r="Z427" s="218"/>
      <c r="AA427" s="218"/>
      <c r="AB427" s="218"/>
    </row>
    <row r="428" spans="1:28" ht="14.25" customHeight="1" x14ac:dyDescent="0.2">
      <c r="A428" s="218"/>
      <c r="B428" s="218"/>
      <c r="C428" s="218"/>
      <c r="D428" s="218"/>
      <c r="E428" s="218"/>
      <c r="F428" s="218"/>
      <c r="G428" s="218"/>
      <c r="H428" s="218"/>
      <c r="I428" s="218"/>
      <c r="J428" s="218"/>
      <c r="K428" s="218"/>
      <c r="L428" s="218"/>
      <c r="M428" s="218"/>
      <c r="N428" s="218"/>
      <c r="O428" s="218"/>
      <c r="P428" s="218"/>
      <c r="Q428" s="218"/>
      <c r="R428" s="218"/>
      <c r="S428" s="218"/>
      <c r="T428" s="218"/>
      <c r="U428" s="218"/>
      <c r="V428" s="218"/>
      <c r="W428" s="218"/>
      <c r="X428" s="218"/>
      <c r="Y428" s="218"/>
      <c r="Z428" s="218"/>
      <c r="AA428" s="218"/>
      <c r="AB428" s="218"/>
    </row>
    <row r="429" spans="1:28" ht="14.25" customHeight="1" x14ac:dyDescent="0.2">
      <c r="A429" s="218"/>
      <c r="B429" s="218"/>
      <c r="C429" s="218"/>
      <c r="D429" s="218"/>
      <c r="E429" s="218"/>
      <c r="F429" s="218"/>
      <c r="G429" s="218"/>
      <c r="H429" s="218"/>
      <c r="I429" s="218"/>
      <c r="J429" s="218"/>
      <c r="K429" s="218"/>
      <c r="L429" s="218"/>
      <c r="M429" s="218"/>
      <c r="N429" s="218"/>
      <c r="O429" s="218"/>
      <c r="P429" s="218"/>
      <c r="Q429" s="218"/>
      <c r="R429" s="218"/>
      <c r="S429" s="218"/>
      <c r="T429" s="218"/>
      <c r="U429" s="218"/>
      <c r="V429" s="218"/>
      <c r="W429" s="218"/>
      <c r="X429" s="218"/>
      <c r="Y429" s="218"/>
      <c r="Z429" s="218"/>
      <c r="AA429" s="218"/>
      <c r="AB429" s="218"/>
    </row>
    <row r="430" spans="1:28" ht="14.25" customHeight="1" x14ac:dyDescent="0.2">
      <c r="A430" s="218"/>
      <c r="B430" s="218"/>
      <c r="C430" s="218"/>
      <c r="D430" s="218"/>
      <c r="E430" s="218"/>
      <c r="F430" s="218"/>
      <c r="G430" s="218"/>
      <c r="H430" s="218"/>
      <c r="I430" s="218"/>
      <c r="J430" s="218"/>
      <c r="K430" s="218"/>
      <c r="L430" s="218"/>
      <c r="M430" s="218"/>
      <c r="N430" s="218"/>
      <c r="O430" s="218"/>
      <c r="P430" s="218"/>
      <c r="Q430" s="218"/>
      <c r="R430" s="218"/>
      <c r="S430" s="218"/>
      <c r="T430" s="218"/>
      <c r="U430" s="218"/>
      <c r="V430" s="218"/>
      <c r="W430" s="218"/>
      <c r="X430" s="218"/>
      <c r="Y430" s="218"/>
      <c r="Z430" s="218"/>
      <c r="AA430" s="218"/>
      <c r="AB430" s="218"/>
    </row>
    <row r="431" spans="1:28" ht="14.25" customHeight="1" x14ac:dyDescent="0.2">
      <c r="A431" s="218"/>
      <c r="B431" s="218"/>
      <c r="C431" s="218"/>
      <c r="D431" s="218"/>
      <c r="E431" s="218"/>
      <c r="F431" s="218"/>
      <c r="G431" s="218"/>
      <c r="H431" s="218"/>
      <c r="I431" s="218"/>
      <c r="J431" s="218"/>
      <c r="K431" s="218"/>
      <c r="L431" s="218"/>
      <c r="M431" s="218"/>
      <c r="N431" s="218"/>
      <c r="O431" s="218"/>
      <c r="P431" s="218"/>
      <c r="Q431" s="218"/>
      <c r="R431" s="218"/>
      <c r="S431" s="218"/>
      <c r="T431" s="218"/>
      <c r="U431" s="218"/>
      <c r="V431" s="218"/>
      <c r="W431" s="218"/>
      <c r="X431" s="218"/>
      <c r="Y431" s="218"/>
      <c r="Z431" s="218"/>
      <c r="AA431" s="218"/>
      <c r="AB431" s="218"/>
    </row>
    <row r="432" spans="1:28" ht="14.25" customHeight="1" x14ac:dyDescent="0.2">
      <c r="A432" s="218"/>
      <c r="B432" s="218"/>
      <c r="C432" s="218"/>
      <c r="D432" s="218"/>
      <c r="E432" s="218"/>
      <c r="F432" s="218"/>
      <c r="G432" s="218"/>
      <c r="H432" s="218"/>
      <c r="I432" s="218"/>
      <c r="J432" s="218"/>
      <c r="K432" s="218"/>
      <c r="L432" s="218"/>
      <c r="M432" s="218"/>
      <c r="N432" s="218"/>
      <c r="O432" s="218"/>
      <c r="P432" s="218"/>
      <c r="Q432" s="218"/>
      <c r="R432" s="218"/>
      <c r="S432" s="218"/>
      <c r="T432" s="218"/>
      <c r="U432" s="218"/>
      <c r="V432" s="218"/>
      <c r="W432" s="218"/>
      <c r="X432" s="218"/>
      <c r="Y432" s="218"/>
      <c r="Z432" s="218"/>
      <c r="AA432" s="218"/>
      <c r="AB432" s="218"/>
    </row>
    <row r="433" spans="1:28" ht="14.25" customHeight="1" x14ac:dyDescent="0.2">
      <c r="A433" s="218"/>
      <c r="B433" s="218"/>
      <c r="C433" s="218"/>
      <c r="D433" s="218"/>
      <c r="E433" s="218"/>
      <c r="F433" s="218"/>
      <c r="G433" s="218"/>
      <c r="H433" s="218"/>
      <c r="I433" s="218"/>
      <c r="J433" s="218"/>
      <c r="K433" s="218"/>
      <c r="L433" s="218"/>
      <c r="M433" s="218"/>
      <c r="N433" s="218"/>
      <c r="O433" s="218"/>
      <c r="P433" s="218"/>
      <c r="Q433" s="218"/>
      <c r="R433" s="218"/>
      <c r="S433" s="218"/>
      <c r="T433" s="218"/>
      <c r="U433" s="218"/>
      <c r="V433" s="218"/>
      <c r="W433" s="218"/>
      <c r="X433" s="218"/>
      <c r="Y433" s="218"/>
      <c r="Z433" s="218"/>
      <c r="AA433" s="218"/>
      <c r="AB433" s="218"/>
    </row>
    <row r="434" spans="1:28" ht="14.25" customHeight="1" x14ac:dyDescent="0.2">
      <c r="A434" s="218"/>
      <c r="B434" s="218"/>
      <c r="C434" s="218"/>
      <c r="D434" s="218"/>
      <c r="E434" s="218"/>
      <c r="F434" s="218"/>
      <c r="G434" s="218"/>
      <c r="H434" s="218"/>
      <c r="I434" s="218"/>
      <c r="J434" s="218"/>
      <c r="K434" s="218"/>
      <c r="L434" s="218"/>
      <c r="M434" s="218"/>
      <c r="N434" s="218"/>
      <c r="O434" s="218"/>
      <c r="P434" s="218"/>
      <c r="Q434" s="218"/>
      <c r="R434" s="218"/>
      <c r="S434" s="218"/>
      <c r="T434" s="218"/>
      <c r="U434" s="218"/>
      <c r="V434" s="218"/>
      <c r="W434" s="218"/>
      <c r="X434" s="218"/>
      <c r="Y434" s="218"/>
      <c r="Z434" s="218"/>
      <c r="AA434" s="218"/>
      <c r="AB434" s="218"/>
    </row>
    <row r="435" spans="1:28" ht="14.25" customHeight="1" x14ac:dyDescent="0.2">
      <c r="A435" s="218"/>
      <c r="B435" s="218"/>
      <c r="C435" s="218"/>
      <c r="D435" s="218"/>
      <c r="E435" s="218"/>
      <c r="F435" s="218"/>
      <c r="G435" s="218"/>
      <c r="H435" s="218"/>
      <c r="I435" s="218"/>
      <c r="J435" s="218"/>
      <c r="K435" s="218"/>
      <c r="L435" s="218"/>
      <c r="M435" s="218"/>
      <c r="N435" s="218"/>
      <c r="O435" s="218"/>
      <c r="P435" s="218"/>
      <c r="Q435" s="218"/>
      <c r="R435" s="218"/>
      <c r="S435" s="218"/>
      <c r="T435" s="218"/>
      <c r="U435" s="218"/>
      <c r="V435" s="218"/>
      <c r="W435" s="218"/>
      <c r="X435" s="218"/>
      <c r="Y435" s="218"/>
      <c r="Z435" s="218"/>
      <c r="AA435" s="218"/>
      <c r="AB435" s="218"/>
    </row>
    <row r="436" spans="1:28" ht="14.25" customHeight="1" x14ac:dyDescent="0.2">
      <c r="A436" s="218"/>
      <c r="B436" s="218"/>
      <c r="C436" s="218"/>
      <c r="D436" s="218"/>
      <c r="E436" s="218"/>
      <c r="F436" s="218"/>
      <c r="G436" s="218"/>
      <c r="H436" s="218"/>
      <c r="I436" s="218"/>
      <c r="J436" s="218"/>
      <c r="K436" s="218"/>
      <c r="L436" s="218"/>
      <c r="M436" s="218"/>
      <c r="N436" s="218"/>
      <c r="O436" s="218"/>
      <c r="P436" s="218"/>
      <c r="Q436" s="218"/>
      <c r="R436" s="218"/>
      <c r="S436" s="218"/>
      <c r="T436" s="218"/>
      <c r="U436" s="218"/>
      <c r="V436" s="218"/>
      <c r="W436" s="218"/>
      <c r="X436" s="218"/>
      <c r="Y436" s="218"/>
      <c r="Z436" s="218"/>
      <c r="AA436" s="218"/>
      <c r="AB436" s="218"/>
    </row>
    <row r="437" spans="1:28" ht="14.25" customHeight="1" x14ac:dyDescent="0.2">
      <c r="A437" s="218"/>
      <c r="B437" s="218"/>
      <c r="C437" s="218"/>
      <c r="D437" s="218"/>
      <c r="E437" s="218"/>
      <c r="F437" s="218"/>
      <c r="G437" s="218"/>
      <c r="H437" s="218"/>
      <c r="I437" s="218"/>
      <c r="J437" s="218"/>
      <c r="K437" s="218"/>
      <c r="L437" s="218"/>
      <c r="M437" s="218"/>
      <c r="N437" s="218"/>
      <c r="O437" s="218"/>
      <c r="P437" s="218"/>
      <c r="Q437" s="218"/>
      <c r="R437" s="218"/>
      <c r="S437" s="218"/>
      <c r="T437" s="218"/>
      <c r="U437" s="218"/>
      <c r="V437" s="218"/>
      <c r="W437" s="218"/>
      <c r="X437" s="218"/>
      <c r="Y437" s="218"/>
      <c r="Z437" s="218"/>
      <c r="AA437" s="218"/>
      <c r="AB437" s="218"/>
    </row>
    <row r="438" spans="1:28" ht="14.25" customHeight="1" x14ac:dyDescent="0.2">
      <c r="A438" s="218"/>
      <c r="B438" s="218"/>
      <c r="C438" s="218"/>
      <c r="D438" s="218"/>
      <c r="E438" s="218"/>
      <c r="F438" s="218"/>
      <c r="G438" s="218"/>
      <c r="H438" s="218"/>
      <c r="I438" s="218"/>
      <c r="J438" s="218"/>
      <c r="K438" s="218"/>
      <c r="L438" s="218"/>
      <c r="M438" s="218"/>
      <c r="N438" s="218"/>
      <c r="O438" s="218"/>
      <c r="P438" s="218"/>
      <c r="Q438" s="218"/>
      <c r="R438" s="218"/>
      <c r="S438" s="218"/>
      <c r="T438" s="218"/>
      <c r="U438" s="218"/>
      <c r="V438" s="218"/>
      <c r="W438" s="218"/>
      <c r="X438" s="218"/>
      <c r="Y438" s="218"/>
      <c r="Z438" s="218"/>
      <c r="AA438" s="218"/>
      <c r="AB438" s="218"/>
    </row>
    <row r="439" spans="1:28" ht="14.25" customHeight="1" x14ac:dyDescent="0.2">
      <c r="A439" s="218"/>
      <c r="B439" s="218"/>
      <c r="C439" s="218"/>
      <c r="D439" s="218"/>
      <c r="E439" s="218"/>
      <c r="F439" s="218"/>
      <c r="G439" s="218"/>
      <c r="H439" s="218"/>
      <c r="I439" s="218"/>
      <c r="J439" s="218"/>
      <c r="K439" s="218"/>
      <c r="L439" s="218"/>
      <c r="M439" s="218"/>
      <c r="N439" s="218"/>
      <c r="O439" s="218"/>
      <c r="P439" s="218"/>
      <c r="Q439" s="218"/>
      <c r="R439" s="218"/>
      <c r="S439" s="218"/>
      <c r="T439" s="218"/>
      <c r="U439" s="218"/>
      <c r="V439" s="218"/>
      <c r="W439" s="218"/>
      <c r="X439" s="218"/>
      <c r="Y439" s="218"/>
      <c r="Z439" s="218"/>
      <c r="AA439" s="218"/>
      <c r="AB439" s="218"/>
    </row>
    <row r="440" spans="1:28" ht="14.25" customHeight="1" x14ac:dyDescent="0.2">
      <c r="A440" s="218"/>
      <c r="B440" s="218"/>
      <c r="C440" s="218"/>
      <c r="D440" s="218"/>
      <c r="E440" s="218"/>
      <c r="F440" s="218"/>
      <c r="G440" s="218"/>
      <c r="H440" s="218"/>
      <c r="I440" s="218"/>
      <c r="J440" s="218"/>
      <c r="K440" s="218"/>
      <c r="L440" s="218"/>
      <c r="M440" s="218"/>
      <c r="N440" s="218"/>
      <c r="O440" s="218"/>
      <c r="P440" s="218"/>
      <c r="Q440" s="218"/>
      <c r="R440" s="218"/>
      <c r="S440" s="218"/>
      <c r="T440" s="218"/>
      <c r="U440" s="218"/>
      <c r="V440" s="218"/>
      <c r="W440" s="218"/>
      <c r="X440" s="218"/>
      <c r="Y440" s="218"/>
      <c r="Z440" s="218"/>
      <c r="AA440" s="218"/>
      <c r="AB440" s="218"/>
    </row>
    <row r="441" spans="1:28" ht="14.25" customHeight="1" x14ac:dyDescent="0.2">
      <c r="A441" s="218"/>
      <c r="B441" s="218"/>
      <c r="C441" s="218"/>
      <c r="D441" s="218"/>
      <c r="E441" s="218"/>
      <c r="F441" s="218"/>
      <c r="G441" s="218"/>
      <c r="H441" s="218"/>
      <c r="I441" s="218"/>
      <c r="J441" s="218"/>
      <c r="K441" s="218"/>
      <c r="L441" s="218"/>
      <c r="M441" s="218"/>
      <c r="N441" s="218"/>
      <c r="O441" s="218"/>
      <c r="P441" s="218"/>
      <c r="Q441" s="218"/>
      <c r="R441" s="218"/>
      <c r="S441" s="218"/>
      <c r="T441" s="218"/>
      <c r="U441" s="218"/>
      <c r="V441" s="218"/>
      <c r="W441" s="218"/>
      <c r="X441" s="218"/>
      <c r="Y441" s="218"/>
      <c r="Z441" s="218"/>
      <c r="AA441" s="218"/>
      <c r="AB441" s="218"/>
    </row>
    <row r="442" spans="1:28" ht="14.25" customHeight="1" x14ac:dyDescent="0.2">
      <c r="A442" s="218"/>
      <c r="B442" s="218"/>
      <c r="C442" s="218"/>
      <c r="D442" s="218"/>
      <c r="E442" s="218"/>
      <c r="F442" s="218"/>
      <c r="G442" s="218"/>
      <c r="H442" s="218"/>
      <c r="I442" s="218"/>
      <c r="J442" s="218"/>
      <c r="K442" s="218"/>
      <c r="L442" s="218"/>
      <c r="M442" s="218"/>
      <c r="N442" s="218"/>
      <c r="O442" s="218"/>
      <c r="P442" s="218"/>
      <c r="Q442" s="218"/>
      <c r="R442" s="218"/>
      <c r="S442" s="218"/>
      <c r="T442" s="218"/>
      <c r="U442" s="218"/>
      <c r="V442" s="218"/>
      <c r="W442" s="218"/>
      <c r="X442" s="218"/>
      <c r="Y442" s="218"/>
      <c r="Z442" s="218"/>
      <c r="AA442" s="218"/>
      <c r="AB442" s="218"/>
    </row>
    <row r="443" spans="1:28" ht="14.25" customHeight="1" x14ac:dyDescent="0.2">
      <c r="A443" s="218"/>
      <c r="B443" s="218"/>
      <c r="C443" s="218"/>
      <c r="D443" s="218"/>
      <c r="E443" s="218"/>
      <c r="F443" s="218"/>
      <c r="G443" s="218"/>
      <c r="H443" s="218"/>
      <c r="I443" s="218"/>
      <c r="J443" s="218"/>
      <c r="K443" s="218"/>
      <c r="L443" s="218"/>
      <c r="M443" s="218"/>
      <c r="N443" s="218"/>
      <c r="O443" s="218"/>
      <c r="P443" s="218"/>
      <c r="Q443" s="218"/>
      <c r="R443" s="218"/>
      <c r="S443" s="218"/>
      <c r="T443" s="218"/>
      <c r="U443" s="218"/>
      <c r="V443" s="218"/>
      <c r="W443" s="218"/>
      <c r="X443" s="218"/>
      <c r="Y443" s="218"/>
      <c r="Z443" s="218"/>
      <c r="AA443" s="218"/>
      <c r="AB443" s="218"/>
    </row>
    <row r="444" spans="1:28" ht="14.25" customHeight="1" x14ac:dyDescent="0.2">
      <c r="A444" s="218"/>
      <c r="B444" s="218"/>
      <c r="C444" s="218"/>
      <c r="D444" s="218"/>
      <c r="E444" s="218"/>
      <c r="F444" s="218"/>
      <c r="G444" s="218"/>
      <c r="H444" s="218"/>
      <c r="I444" s="218"/>
      <c r="J444" s="218"/>
      <c r="K444" s="218"/>
      <c r="L444" s="218"/>
      <c r="M444" s="218"/>
      <c r="N444" s="218"/>
      <c r="O444" s="218"/>
      <c r="P444" s="218"/>
      <c r="Q444" s="218"/>
      <c r="R444" s="218"/>
      <c r="S444" s="218"/>
      <c r="T444" s="218"/>
      <c r="U444" s="218"/>
      <c r="V444" s="218"/>
      <c r="W444" s="218"/>
      <c r="X444" s="218"/>
      <c r="Y444" s="218"/>
      <c r="Z444" s="218"/>
      <c r="AA444" s="218"/>
      <c r="AB444" s="218"/>
    </row>
    <row r="445" spans="1:28" ht="14.25" customHeight="1" x14ac:dyDescent="0.2">
      <c r="A445" s="218"/>
      <c r="B445" s="218"/>
      <c r="C445" s="218"/>
      <c r="D445" s="218"/>
      <c r="E445" s="218"/>
      <c r="F445" s="218"/>
      <c r="G445" s="218"/>
      <c r="H445" s="218"/>
      <c r="I445" s="218"/>
      <c r="J445" s="218"/>
      <c r="K445" s="218"/>
      <c r="L445" s="218"/>
      <c r="M445" s="218"/>
      <c r="N445" s="218"/>
      <c r="O445" s="218"/>
      <c r="P445" s="218"/>
      <c r="Q445" s="218"/>
      <c r="R445" s="218"/>
      <c r="S445" s="218"/>
      <c r="T445" s="218"/>
      <c r="U445" s="218"/>
      <c r="V445" s="218"/>
      <c r="W445" s="218"/>
      <c r="X445" s="218"/>
      <c r="Y445" s="218"/>
      <c r="Z445" s="218"/>
      <c r="AA445" s="218"/>
      <c r="AB445" s="218"/>
    </row>
    <row r="446" spans="1:28" ht="14.25" customHeight="1" x14ac:dyDescent="0.2">
      <c r="A446" s="218"/>
      <c r="B446" s="218"/>
      <c r="C446" s="218"/>
      <c r="D446" s="218"/>
      <c r="E446" s="218"/>
      <c r="F446" s="218"/>
      <c r="G446" s="218"/>
      <c r="H446" s="218"/>
      <c r="I446" s="218"/>
      <c r="J446" s="218"/>
      <c r="K446" s="218"/>
      <c r="L446" s="218"/>
      <c r="M446" s="218"/>
      <c r="N446" s="218"/>
      <c r="O446" s="218"/>
      <c r="P446" s="218"/>
      <c r="Q446" s="218"/>
      <c r="R446" s="218"/>
      <c r="S446" s="218"/>
      <c r="T446" s="218"/>
      <c r="U446" s="218"/>
      <c r="V446" s="218"/>
      <c r="W446" s="218"/>
      <c r="X446" s="218"/>
      <c r="Y446" s="218"/>
      <c r="Z446" s="218"/>
      <c r="AA446" s="218"/>
      <c r="AB446" s="218"/>
    </row>
    <row r="447" spans="1:28" ht="14.25" customHeight="1" x14ac:dyDescent="0.2">
      <c r="A447" s="218"/>
      <c r="B447" s="218"/>
      <c r="C447" s="218"/>
      <c r="D447" s="218"/>
      <c r="E447" s="218"/>
      <c r="F447" s="218"/>
      <c r="G447" s="218"/>
      <c r="H447" s="218"/>
      <c r="I447" s="218"/>
      <c r="J447" s="218"/>
      <c r="K447" s="218"/>
      <c r="L447" s="218"/>
      <c r="M447" s="218"/>
      <c r="N447" s="218"/>
      <c r="O447" s="218"/>
      <c r="P447" s="218"/>
      <c r="Q447" s="218"/>
      <c r="R447" s="218"/>
      <c r="S447" s="218"/>
      <c r="T447" s="218"/>
      <c r="U447" s="218"/>
      <c r="V447" s="218"/>
      <c r="W447" s="218"/>
      <c r="X447" s="218"/>
      <c r="Y447" s="218"/>
      <c r="Z447" s="218"/>
      <c r="AA447" s="218"/>
      <c r="AB447" s="218"/>
    </row>
    <row r="448" spans="1:28" ht="14.25" customHeight="1" x14ac:dyDescent="0.2">
      <c r="A448" s="218"/>
      <c r="B448" s="218"/>
      <c r="C448" s="218"/>
      <c r="D448" s="218"/>
      <c r="E448" s="218"/>
      <c r="F448" s="218"/>
      <c r="G448" s="218"/>
      <c r="H448" s="218"/>
      <c r="I448" s="218"/>
      <c r="J448" s="218"/>
      <c r="K448" s="218"/>
      <c r="L448" s="218"/>
      <c r="M448" s="218"/>
      <c r="N448" s="218"/>
      <c r="O448" s="218"/>
      <c r="P448" s="218"/>
      <c r="Q448" s="218"/>
      <c r="R448" s="218"/>
      <c r="S448" s="218"/>
      <c r="T448" s="218"/>
      <c r="U448" s="218"/>
      <c r="V448" s="218"/>
      <c r="W448" s="218"/>
      <c r="X448" s="218"/>
      <c r="Y448" s="218"/>
      <c r="Z448" s="218"/>
      <c r="AA448" s="218"/>
      <c r="AB448" s="218"/>
    </row>
    <row r="449" spans="1:28" ht="14.25" customHeight="1" x14ac:dyDescent="0.2">
      <c r="A449" s="218"/>
      <c r="B449" s="218"/>
      <c r="C449" s="218"/>
      <c r="D449" s="218"/>
      <c r="E449" s="218"/>
      <c r="F449" s="218"/>
      <c r="G449" s="218"/>
      <c r="H449" s="218"/>
      <c r="I449" s="218"/>
      <c r="J449" s="218"/>
      <c r="K449" s="218"/>
      <c r="L449" s="218"/>
      <c r="M449" s="218"/>
      <c r="N449" s="218"/>
      <c r="O449" s="218"/>
      <c r="P449" s="218"/>
      <c r="Q449" s="218"/>
      <c r="R449" s="218"/>
      <c r="S449" s="218"/>
      <c r="T449" s="218"/>
      <c r="U449" s="218"/>
      <c r="V449" s="218"/>
      <c r="W449" s="218"/>
      <c r="X449" s="218"/>
      <c r="Y449" s="218"/>
      <c r="Z449" s="218"/>
      <c r="AA449" s="218"/>
      <c r="AB449" s="218"/>
    </row>
    <row r="450" spans="1:28" ht="14.25" customHeight="1" x14ac:dyDescent="0.2">
      <c r="A450" s="218"/>
      <c r="B450" s="218"/>
      <c r="C450" s="218"/>
      <c r="D450" s="218"/>
      <c r="E450" s="218"/>
      <c r="F450" s="218"/>
      <c r="G450" s="218"/>
      <c r="H450" s="218"/>
      <c r="I450" s="218"/>
      <c r="J450" s="218"/>
      <c r="K450" s="218"/>
      <c r="L450" s="218"/>
      <c r="M450" s="218"/>
      <c r="N450" s="218"/>
      <c r="O450" s="218"/>
      <c r="P450" s="218"/>
      <c r="Q450" s="218"/>
      <c r="R450" s="218"/>
      <c r="S450" s="218"/>
      <c r="T450" s="218"/>
      <c r="U450" s="218"/>
      <c r="V450" s="218"/>
      <c r="W450" s="218"/>
      <c r="X450" s="218"/>
      <c r="Y450" s="218"/>
      <c r="Z450" s="218"/>
      <c r="AA450" s="218"/>
      <c r="AB450" s="218"/>
    </row>
    <row r="451" spans="1:28" ht="14.25" customHeight="1" x14ac:dyDescent="0.2">
      <c r="A451" s="218"/>
      <c r="B451" s="218"/>
      <c r="C451" s="218"/>
      <c r="D451" s="218"/>
      <c r="E451" s="218"/>
      <c r="F451" s="218"/>
      <c r="G451" s="218"/>
      <c r="H451" s="218"/>
      <c r="I451" s="218"/>
      <c r="J451" s="218"/>
      <c r="K451" s="218"/>
      <c r="L451" s="218"/>
      <c r="M451" s="218"/>
      <c r="N451" s="218"/>
      <c r="O451" s="218"/>
      <c r="P451" s="218"/>
      <c r="Q451" s="218"/>
      <c r="R451" s="218"/>
      <c r="S451" s="218"/>
      <c r="T451" s="218"/>
      <c r="U451" s="218"/>
      <c r="V451" s="218"/>
      <c r="W451" s="218"/>
      <c r="X451" s="218"/>
      <c r="Y451" s="218"/>
      <c r="Z451" s="218"/>
      <c r="AA451" s="218"/>
      <c r="AB451" s="218"/>
    </row>
    <row r="452" spans="1:28" ht="14.25" customHeight="1" x14ac:dyDescent="0.2">
      <c r="A452" s="218"/>
      <c r="B452" s="218"/>
      <c r="C452" s="218"/>
      <c r="D452" s="218"/>
      <c r="E452" s="218"/>
      <c r="F452" s="218"/>
      <c r="G452" s="218"/>
      <c r="H452" s="218"/>
      <c r="I452" s="218"/>
      <c r="J452" s="218"/>
      <c r="K452" s="218"/>
      <c r="L452" s="218"/>
      <c r="M452" s="218"/>
      <c r="N452" s="218"/>
      <c r="O452" s="218"/>
      <c r="P452" s="218"/>
      <c r="Q452" s="218"/>
      <c r="R452" s="218"/>
      <c r="S452" s="218"/>
      <c r="T452" s="218"/>
      <c r="U452" s="218"/>
      <c r="V452" s="218"/>
      <c r="W452" s="218"/>
      <c r="X452" s="218"/>
      <c r="Y452" s="218"/>
      <c r="Z452" s="218"/>
      <c r="AA452" s="218"/>
      <c r="AB452" s="218"/>
    </row>
    <row r="453" spans="1:28" ht="14.25" customHeight="1" x14ac:dyDescent="0.2">
      <c r="A453" s="218"/>
      <c r="B453" s="218"/>
      <c r="C453" s="218"/>
      <c r="D453" s="218"/>
      <c r="E453" s="218"/>
      <c r="F453" s="218"/>
      <c r="G453" s="218"/>
      <c r="H453" s="218"/>
      <c r="I453" s="218"/>
      <c r="J453" s="218"/>
      <c r="K453" s="218"/>
      <c r="L453" s="218"/>
      <c r="M453" s="218"/>
      <c r="N453" s="218"/>
      <c r="O453" s="218"/>
      <c r="P453" s="218"/>
      <c r="Q453" s="218"/>
      <c r="R453" s="218"/>
      <c r="S453" s="218"/>
      <c r="T453" s="218"/>
      <c r="U453" s="218"/>
      <c r="V453" s="218"/>
      <c r="W453" s="218"/>
      <c r="X453" s="218"/>
      <c r="Y453" s="218"/>
      <c r="Z453" s="218"/>
      <c r="AA453" s="218"/>
      <c r="AB453" s="218"/>
    </row>
    <row r="454" spans="1:28" ht="14.25" customHeight="1" x14ac:dyDescent="0.2">
      <c r="A454" s="218"/>
      <c r="B454" s="218"/>
      <c r="C454" s="218"/>
      <c r="D454" s="218"/>
      <c r="E454" s="218"/>
      <c r="F454" s="218"/>
      <c r="G454" s="218"/>
      <c r="H454" s="218"/>
      <c r="I454" s="218"/>
      <c r="J454" s="218"/>
      <c r="K454" s="218"/>
      <c r="L454" s="218"/>
      <c r="M454" s="218"/>
      <c r="N454" s="218"/>
      <c r="O454" s="218"/>
      <c r="P454" s="218"/>
      <c r="Q454" s="218"/>
      <c r="R454" s="218"/>
      <c r="S454" s="218"/>
      <c r="T454" s="218"/>
      <c r="U454" s="218"/>
      <c r="V454" s="218"/>
      <c r="W454" s="218"/>
      <c r="X454" s="218"/>
      <c r="Y454" s="218"/>
      <c r="Z454" s="218"/>
      <c r="AA454" s="218"/>
      <c r="AB454" s="218"/>
    </row>
    <row r="455" spans="1:28" ht="14.25" customHeight="1" x14ac:dyDescent="0.2">
      <c r="A455" s="218"/>
      <c r="B455" s="218"/>
      <c r="C455" s="218"/>
      <c r="D455" s="218"/>
      <c r="E455" s="218"/>
      <c r="F455" s="218"/>
      <c r="G455" s="218"/>
      <c r="H455" s="218"/>
      <c r="I455" s="218"/>
      <c r="J455" s="218"/>
      <c r="K455" s="218"/>
      <c r="L455" s="218"/>
      <c r="M455" s="218"/>
      <c r="N455" s="218"/>
      <c r="O455" s="218"/>
      <c r="P455" s="218"/>
      <c r="Q455" s="218"/>
      <c r="R455" s="218"/>
      <c r="S455" s="218"/>
      <c r="T455" s="218"/>
      <c r="U455" s="218"/>
      <c r="V455" s="218"/>
      <c r="W455" s="218"/>
      <c r="X455" s="218"/>
      <c r="Y455" s="218"/>
      <c r="Z455" s="218"/>
      <c r="AA455" s="218"/>
      <c r="AB455" s="218"/>
    </row>
    <row r="456" spans="1:28" ht="14.25" customHeight="1" x14ac:dyDescent="0.2">
      <c r="A456" s="218"/>
      <c r="B456" s="218"/>
      <c r="C456" s="218"/>
      <c r="D456" s="218"/>
      <c r="E456" s="218"/>
      <c r="F456" s="218"/>
      <c r="G456" s="218"/>
      <c r="H456" s="218"/>
      <c r="I456" s="218"/>
      <c r="J456" s="218"/>
      <c r="K456" s="218"/>
      <c r="L456" s="218"/>
      <c r="M456" s="218"/>
      <c r="N456" s="218"/>
      <c r="O456" s="218"/>
      <c r="P456" s="218"/>
      <c r="Q456" s="218"/>
      <c r="R456" s="218"/>
      <c r="S456" s="218"/>
      <c r="T456" s="218"/>
      <c r="U456" s="218"/>
      <c r="V456" s="218"/>
      <c r="W456" s="218"/>
      <c r="X456" s="218"/>
      <c r="Y456" s="218"/>
      <c r="Z456" s="218"/>
      <c r="AA456" s="218"/>
      <c r="AB456" s="218"/>
    </row>
    <row r="457" spans="1:28" ht="14.25" customHeight="1" x14ac:dyDescent="0.2">
      <c r="A457" s="218"/>
      <c r="B457" s="218"/>
      <c r="C457" s="218"/>
      <c r="D457" s="218"/>
      <c r="E457" s="218"/>
      <c r="F457" s="218"/>
      <c r="G457" s="218"/>
      <c r="H457" s="218"/>
      <c r="I457" s="218"/>
      <c r="J457" s="218"/>
      <c r="K457" s="218"/>
      <c r="L457" s="218"/>
      <c r="M457" s="218"/>
      <c r="N457" s="218"/>
      <c r="O457" s="218"/>
      <c r="P457" s="218"/>
      <c r="Q457" s="218"/>
      <c r="R457" s="218"/>
      <c r="S457" s="218"/>
      <c r="T457" s="218"/>
      <c r="U457" s="218"/>
      <c r="V457" s="218"/>
      <c r="W457" s="218"/>
      <c r="X457" s="218"/>
      <c r="Y457" s="218"/>
      <c r="Z457" s="218"/>
      <c r="AA457" s="218"/>
      <c r="AB457" s="218"/>
    </row>
    <row r="458" spans="1:28" ht="14.25" customHeight="1" x14ac:dyDescent="0.2">
      <c r="A458" s="218"/>
      <c r="B458" s="218"/>
      <c r="C458" s="218"/>
      <c r="D458" s="218"/>
      <c r="E458" s="218"/>
      <c r="F458" s="218"/>
      <c r="G458" s="218"/>
      <c r="H458" s="218"/>
      <c r="I458" s="218"/>
      <c r="J458" s="218"/>
      <c r="K458" s="218"/>
      <c r="L458" s="218"/>
      <c r="M458" s="218"/>
      <c r="N458" s="218"/>
      <c r="O458" s="218"/>
      <c r="P458" s="218"/>
      <c r="Q458" s="218"/>
      <c r="R458" s="218"/>
      <c r="S458" s="218"/>
      <c r="T458" s="218"/>
      <c r="U458" s="218"/>
      <c r="V458" s="218"/>
      <c r="W458" s="218"/>
      <c r="X458" s="218"/>
      <c r="Y458" s="218"/>
      <c r="Z458" s="218"/>
      <c r="AA458" s="218"/>
      <c r="AB458" s="218"/>
    </row>
    <row r="459" spans="1:28" ht="14.25" customHeight="1" x14ac:dyDescent="0.2">
      <c r="A459" s="218"/>
      <c r="B459" s="218"/>
      <c r="C459" s="218"/>
      <c r="D459" s="218"/>
      <c r="E459" s="218"/>
      <c r="F459" s="218"/>
      <c r="G459" s="218"/>
      <c r="H459" s="218"/>
      <c r="I459" s="218"/>
      <c r="J459" s="218"/>
      <c r="K459" s="218"/>
      <c r="L459" s="218"/>
      <c r="M459" s="218"/>
      <c r="N459" s="218"/>
      <c r="O459" s="218"/>
      <c r="P459" s="218"/>
      <c r="Q459" s="218"/>
      <c r="R459" s="218"/>
      <c r="S459" s="218"/>
      <c r="T459" s="218"/>
      <c r="U459" s="218"/>
      <c r="V459" s="218"/>
      <c r="W459" s="218"/>
      <c r="X459" s="218"/>
      <c r="Y459" s="218"/>
      <c r="Z459" s="218"/>
      <c r="AA459" s="218"/>
      <c r="AB459" s="218"/>
    </row>
    <row r="460" spans="1:28" ht="14.25" customHeight="1" x14ac:dyDescent="0.2">
      <c r="A460" s="218"/>
      <c r="B460" s="218"/>
      <c r="C460" s="218"/>
      <c r="D460" s="218"/>
      <c r="E460" s="218"/>
      <c r="F460" s="218"/>
      <c r="G460" s="218"/>
      <c r="H460" s="218"/>
      <c r="I460" s="218"/>
      <c r="J460" s="218"/>
      <c r="K460" s="218"/>
      <c r="L460" s="218"/>
      <c r="M460" s="218"/>
      <c r="N460" s="218"/>
      <c r="O460" s="218"/>
      <c r="P460" s="218"/>
      <c r="Q460" s="218"/>
      <c r="R460" s="218"/>
      <c r="S460" s="218"/>
      <c r="T460" s="218"/>
      <c r="U460" s="218"/>
      <c r="V460" s="218"/>
      <c r="W460" s="218"/>
      <c r="X460" s="218"/>
      <c r="Y460" s="218"/>
      <c r="Z460" s="218"/>
      <c r="AA460" s="218"/>
      <c r="AB460" s="218"/>
    </row>
    <row r="461" spans="1:28" ht="14.25" customHeight="1" x14ac:dyDescent="0.2">
      <c r="A461" s="218"/>
      <c r="B461" s="218"/>
      <c r="C461" s="218"/>
      <c r="D461" s="218"/>
      <c r="E461" s="218"/>
      <c r="F461" s="218"/>
      <c r="G461" s="218"/>
      <c r="H461" s="218"/>
      <c r="I461" s="218"/>
      <c r="J461" s="218"/>
      <c r="K461" s="218"/>
      <c r="L461" s="218"/>
      <c r="M461" s="218"/>
      <c r="N461" s="218"/>
      <c r="O461" s="218"/>
      <c r="P461" s="218"/>
      <c r="Q461" s="218"/>
      <c r="R461" s="218"/>
      <c r="S461" s="218"/>
      <c r="T461" s="218"/>
      <c r="U461" s="218"/>
      <c r="V461" s="218"/>
      <c r="W461" s="218"/>
      <c r="X461" s="218"/>
      <c r="Y461" s="218"/>
      <c r="Z461" s="218"/>
      <c r="AA461" s="218"/>
      <c r="AB461" s="218"/>
    </row>
    <row r="462" spans="1:28" ht="14.25" customHeight="1" x14ac:dyDescent="0.2">
      <c r="A462" s="218"/>
      <c r="B462" s="218"/>
      <c r="C462" s="218"/>
      <c r="D462" s="218"/>
      <c r="E462" s="218"/>
      <c r="F462" s="218"/>
      <c r="G462" s="218"/>
      <c r="H462" s="218"/>
      <c r="I462" s="218"/>
      <c r="J462" s="218"/>
      <c r="K462" s="218"/>
      <c r="L462" s="218"/>
      <c r="M462" s="218"/>
      <c r="N462" s="218"/>
      <c r="O462" s="218"/>
      <c r="P462" s="218"/>
      <c r="Q462" s="218"/>
      <c r="R462" s="218"/>
      <c r="S462" s="218"/>
      <c r="T462" s="218"/>
      <c r="U462" s="218"/>
      <c r="V462" s="218"/>
      <c r="W462" s="218"/>
      <c r="X462" s="218"/>
      <c r="Y462" s="218"/>
      <c r="Z462" s="218"/>
      <c r="AA462" s="218"/>
      <c r="AB462" s="218"/>
    </row>
    <row r="463" spans="1:28" ht="14.25" customHeight="1" x14ac:dyDescent="0.2">
      <c r="A463" s="218"/>
      <c r="B463" s="218"/>
      <c r="C463" s="218"/>
      <c r="D463" s="218"/>
      <c r="E463" s="218"/>
      <c r="F463" s="218"/>
      <c r="G463" s="218"/>
      <c r="H463" s="218"/>
      <c r="I463" s="218"/>
      <c r="J463" s="218"/>
      <c r="K463" s="218"/>
      <c r="L463" s="218"/>
      <c r="M463" s="218"/>
      <c r="N463" s="218"/>
      <c r="O463" s="218"/>
      <c r="P463" s="218"/>
      <c r="Q463" s="218"/>
      <c r="R463" s="218"/>
      <c r="S463" s="218"/>
      <c r="T463" s="218"/>
      <c r="U463" s="218"/>
      <c r="V463" s="218"/>
      <c r="W463" s="218"/>
      <c r="X463" s="218"/>
      <c r="Y463" s="218"/>
      <c r="Z463" s="218"/>
      <c r="AA463" s="218"/>
      <c r="AB463" s="218"/>
    </row>
    <row r="464" spans="1:28" ht="14.25" customHeight="1" x14ac:dyDescent="0.2">
      <c r="A464" s="218"/>
      <c r="B464" s="218"/>
      <c r="C464" s="218"/>
      <c r="D464" s="218"/>
      <c r="E464" s="218"/>
      <c r="F464" s="218"/>
      <c r="G464" s="218"/>
      <c r="H464" s="218"/>
      <c r="I464" s="218"/>
      <c r="J464" s="218"/>
      <c r="K464" s="218"/>
      <c r="L464" s="218"/>
      <c r="M464" s="218"/>
      <c r="N464" s="218"/>
      <c r="O464" s="218"/>
      <c r="P464" s="218"/>
      <c r="Q464" s="218"/>
      <c r="R464" s="218"/>
      <c r="S464" s="218"/>
      <c r="T464" s="218"/>
      <c r="U464" s="218"/>
      <c r="V464" s="218"/>
      <c r="W464" s="218"/>
      <c r="X464" s="218"/>
      <c r="Y464" s="218"/>
      <c r="Z464" s="218"/>
      <c r="AA464" s="218"/>
      <c r="AB464" s="218"/>
    </row>
    <row r="465" spans="1:28" ht="14.25" customHeight="1" x14ac:dyDescent="0.2">
      <c r="A465" s="218"/>
      <c r="B465" s="218"/>
      <c r="C465" s="218"/>
      <c r="D465" s="218"/>
      <c r="E465" s="218"/>
      <c r="F465" s="218"/>
      <c r="G465" s="218"/>
      <c r="H465" s="218"/>
      <c r="I465" s="218"/>
      <c r="J465" s="218"/>
      <c r="K465" s="218"/>
      <c r="L465" s="218"/>
      <c r="M465" s="218"/>
      <c r="N465" s="218"/>
      <c r="O465" s="218"/>
      <c r="P465" s="218"/>
      <c r="Q465" s="218"/>
      <c r="R465" s="218"/>
      <c r="S465" s="218"/>
      <c r="T465" s="218"/>
      <c r="U465" s="218"/>
      <c r="V465" s="218"/>
      <c r="W465" s="218"/>
      <c r="X465" s="218"/>
      <c r="Y465" s="218"/>
      <c r="Z465" s="218"/>
      <c r="AA465" s="218"/>
      <c r="AB465" s="218"/>
    </row>
    <row r="466" spans="1:28" ht="14.25" customHeight="1" x14ac:dyDescent="0.2">
      <c r="A466" s="218"/>
      <c r="B466" s="218"/>
      <c r="C466" s="218"/>
      <c r="D466" s="218"/>
      <c r="E466" s="218"/>
      <c r="F466" s="218"/>
      <c r="G466" s="218"/>
      <c r="H466" s="218"/>
      <c r="I466" s="218"/>
      <c r="J466" s="218"/>
      <c r="K466" s="218"/>
      <c r="L466" s="218"/>
      <c r="M466" s="218"/>
      <c r="N466" s="218"/>
      <c r="O466" s="218"/>
      <c r="P466" s="218"/>
      <c r="Q466" s="218"/>
      <c r="R466" s="218"/>
      <c r="S466" s="218"/>
      <c r="T466" s="218"/>
      <c r="U466" s="218"/>
      <c r="V466" s="218"/>
      <c r="W466" s="218"/>
      <c r="X466" s="218"/>
      <c r="Y466" s="218"/>
      <c r="Z466" s="218"/>
      <c r="AA466" s="218"/>
      <c r="AB466" s="218"/>
    </row>
    <row r="467" spans="1:28" ht="14.25" customHeight="1" x14ac:dyDescent="0.2">
      <c r="A467" s="218"/>
      <c r="B467" s="218"/>
      <c r="C467" s="218"/>
      <c r="D467" s="218"/>
      <c r="E467" s="218"/>
      <c r="F467" s="218"/>
      <c r="G467" s="218"/>
      <c r="H467" s="218"/>
      <c r="I467" s="218"/>
      <c r="J467" s="218"/>
      <c r="K467" s="218"/>
      <c r="L467" s="218"/>
      <c r="M467" s="218"/>
      <c r="N467" s="218"/>
      <c r="O467" s="218"/>
      <c r="P467" s="218"/>
      <c r="Q467" s="218"/>
      <c r="R467" s="218"/>
      <c r="S467" s="218"/>
      <c r="T467" s="218"/>
      <c r="U467" s="218"/>
      <c r="V467" s="218"/>
      <c r="W467" s="218"/>
      <c r="X467" s="218"/>
      <c r="Y467" s="218"/>
      <c r="Z467" s="218"/>
      <c r="AA467" s="218"/>
      <c r="AB467" s="218"/>
    </row>
    <row r="468" spans="1:28" ht="14.25" customHeight="1" x14ac:dyDescent="0.2">
      <c r="A468" s="218"/>
      <c r="B468" s="218"/>
      <c r="C468" s="218"/>
      <c r="D468" s="218"/>
      <c r="E468" s="218"/>
      <c r="F468" s="218"/>
      <c r="G468" s="218"/>
      <c r="H468" s="218"/>
      <c r="I468" s="218"/>
      <c r="J468" s="218"/>
      <c r="K468" s="218"/>
      <c r="L468" s="218"/>
      <c r="M468" s="218"/>
      <c r="N468" s="218"/>
      <c r="O468" s="218"/>
      <c r="P468" s="218"/>
      <c r="Q468" s="218"/>
      <c r="R468" s="218"/>
      <c r="S468" s="218"/>
      <c r="T468" s="218"/>
      <c r="U468" s="218"/>
      <c r="V468" s="218"/>
      <c r="W468" s="218"/>
      <c r="X468" s="218"/>
      <c r="Y468" s="218"/>
      <c r="Z468" s="218"/>
      <c r="AA468" s="218"/>
      <c r="AB468" s="218"/>
    </row>
    <row r="469" spans="1:28" ht="14.25" customHeight="1" x14ac:dyDescent="0.2">
      <c r="A469" s="218"/>
      <c r="B469" s="218"/>
      <c r="C469" s="218"/>
      <c r="D469" s="218"/>
      <c r="E469" s="218"/>
      <c r="F469" s="218"/>
      <c r="G469" s="218"/>
      <c r="H469" s="218"/>
      <c r="I469" s="218"/>
      <c r="J469" s="218"/>
      <c r="K469" s="218"/>
      <c r="L469" s="218"/>
      <c r="M469" s="218"/>
      <c r="N469" s="218"/>
      <c r="O469" s="218"/>
      <c r="P469" s="218"/>
      <c r="Q469" s="218"/>
      <c r="R469" s="218"/>
      <c r="S469" s="218"/>
      <c r="T469" s="218"/>
      <c r="U469" s="218"/>
      <c r="V469" s="218"/>
      <c r="W469" s="218"/>
      <c r="X469" s="218"/>
      <c r="Y469" s="218"/>
      <c r="Z469" s="218"/>
      <c r="AA469" s="218"/>
      <c r="AB469" s="218"/>
    </row>
    <row r="470" spans="1:28" ht="14.25" customHeight="1" x14ac:dyDescent="0.2">
      <c r="A470" s="218"/>
      <c r="B470" s="218"/>
      <c r="C470" s="218"/>
      <c r="D470" s="218"/>
      <c r="E470" s="218"/>
      <c r="F470" s="218"/>
      <c r="G470" s="218"/>
      <c r="H470" s="218"/>
      <c r="I470" s="218"/>
      <c r="J470" s="218"/>
      <c r="K470" s="218"/>
      <c r="L470" s="218"/>
      <c r="M470" s="218"/>
      <c r="N470" s="218"/>
      <c r="O470" s="218"/>
      <c r="P470" s="218"/>
      <c r="Q470" s="218"/>
      <c r="R470" s="218"/>
      <c r="S470" s="218"/>
      <c r="T470" s="218"/>
      <c r="U470" s="218"/>
      <c r="V470" s="218"/>
      <c r="W470" s="218"/>
      <c r="X470" s="218"/>
      <c r="Y470" s="218"/>
      <c r="Z470" s="218"/>
      <c r="AA470" s="218"/>
      <c r="AB470" s="218"/>
    </row>
    <row r="471" spans="1:28" ht="14.25" customHeight="1" x14ac:dyDescent="0.2">
      <c r="A471" s="218"/>
      <c r="B471" s="218"/>
      <c r="C471" s="218"/>
      <c r="D471" s="218"/>
      <c r="E471" s="218"/>
      <c r="F471" s="218"/>
      <c r="G471" s="218"/>
      <c r="H471" s="218"/>
      <c r="I471" s="218"/>
      <c r="J471" s="218"/>
      <c r="K471" s="218"/>
      <c r="L471" s="218"/>
      <c r="M471" s="218"/>
      <c r="N471" s="218"/>
      <c r="O471" s="218"/>
      <c r="P471" s="218"/>
      <c r="Q471" s="218"/>
      <c r="R471" s="218"/>
      <c r="S471" s="218"/>
      <c r="T471" s="218"/>
      <c r="U471" s="218"/>
      <c r="V471" s="218"/>
      <c r="W471" s="218"/>
      <c r="X471" s="218"/>
      <c r="Y471" s="218"/>
      <c r="Z471" s="218"/>
      <c r="AA471" s="218"/>
      <c r="AB471" s="218"/>
    </row>
    <row r="472" spans="1:28" ht="14.25" customHeight="1" x14ac:dyDescent="0.2">
      <c r="A472" s="218"/>
      <c r="B472" s="218"/>
      <c r="C472" s="218"/>
      <c r="D472" s="218"/>
      <c r="E472" s="218"/>
      <c r="F472" s="218"/>
      <c r="G472" s="218"/>
      <c r="H472" s="218"/>
      <c r="I472" s="218"/>
      <c r="J472" s="218"/>
      <c r="K472" s="218"/>
      <c r="L472" s="218"/>
      <c r="M472" s="218"/>
      <c r="N472" s="218"/>
      <c r="O472" s="218"/>
      <c r="P472" s="218"/>
      <c r="Q472" s="218"/>
      <c r="R472" s="218"/>
      <c r="S472" s="218"/>
      <c r="T472" s="218"/>
      <c r="U472" s="218"/>
      <c r="V472" s="218"/>
      <c r="W472" s="218"/>
      <c r="X472" s="218"/>
      <c r="Y472" s="218"/>
      <c r="Z472" s="218"/>
      <c r="AA472" s="218"/>
      <c r="AB472" s="218"/>
    </row>
    <row r="473" spans="1:28" ht="14.25" customHeight="1" x14ac:dyDescent="0.2">
      <c r="A473" s="218"/>
      <c r="B473" s="218"/>
      <c r="C473" s="218"/>
      <c r="D473" s="218"/>
      <c r="E473" s="218"/>
      <c r="F473" s="218"/>
      <c r="G473" s="218"/>
      <c r="H473" s="218"/>
      <c r="I473" s="218"/>
      <c r="J473" s="218"/>
      <c r="K473" s="218"/>
      <c r="L473" s="218"/>
      <c r="M473" s="218"/>
      <c r="N473" s="218"/>
      <c r="O473" s="218"/>
      <c r="P473" s="218"/>
      <c r="Q473" s="218"/>
      <c r="R473" s="218"/>
      <c r="S473" s="218"/>
      <c r="T473" s="218"/>
      <c r="U473" s="218"/>
      <c r="V473" s="218"/>
      <c r="W473" s="218"/>
      <c r="X473" s="218"/>
      <c r="Y473" s="218"/>
      <c r="Z473" s="218"/>
      <c r="AA473" s="218"/>
      <c r="AB473" s="218"/>
    </row>
    <row r="474" spans="1:28" ht="14.25" customHeight="1" x14ac:dyDescent="0.2">
      <c r="A474" s="218"/>
      <c r="B474" s="218"/>
      <c r="C474" s="218"/>
      <c r="D474" s="218"/>
      <c r="E474" s="218"/>
      <c r="F474" s="218"/>
      <c r="G474" s="218"/>
      <c r="H474" s="218"/>
      <c r="I474" s="218"/>
      <c r="J474" s="218"/>
      <c r="K474" s="218"/>
      <c r="L474" s="218"/>
      <c r="M474" s="218"/>
      <c r="N474" s="218"/>
      <c r="O474" s="218"/>
      <c r="P474" s="218"/>
      <c r="Q474" s="218"/>
      <c r="R474" s="218"/>
      <c r="S474" s="218"/>
      <c r="T474" s="218"/>
      <c r="U474" s="218"/>
      <c r="V474" s="218"/>
      <c r="W474" s="218"/>
      <c r="X474" s="218"/>
      <c r="Y474" s="218"/>
      <c r="Z474" s="218"/>
      <c r="AA474" s="218"/>
      <c r="AB474" s="218"/>
    </row>
    <row r="475" spans="1:28" ht="14.25" customHeight="1" x14ac:dyDescent="0.2">
      <c r="A475" s="218"/>
      <c r="B475" s="218"/>
      <c r="C475" s="218"/>
      <c r="D475" s="218"/>
      <c r="E475" s="218"/>
      <c r="F475" s="218"/>
      <c r="G475" s="218"/>
      <c r="H475" s="218"/>
      <c r="I475" s="218"/>
      <c r="J475" s="218"/>
      <c r="K475" s="218"/>
      <c r="L475" s="218"/>
      <c r="M475" s="218"/>
      <c r="N475" s="218"/>
      <c r="O475" s="218"/>
      <c r="P475" s="218"/>
      <c r="Q475" s="218"/>
      <c r="R475" s="218"/>
      <c r="S475" s="218"/>
      <c r="T475" s="218"/>
      <c r="U475" s="218"/>
      <c r="V475" s="218"/>
      <c r="W475" s="218"/>
      <c r="X475" s="218"/>
      <c r="Y475" s="218"/>
      <c r="Z475" s="218"/>
      <c r="AA475" s="218"/>
      <c r="AB475" s="218"/>
    </row>
    <row r="476" spans="1:28" ht="14.25" customHeight="1" x14ac:dyDescent="0.2">
      <c r="A476" s="218"/>
      <c r="B476" s="218"/>
      <c r="C476" s="218"/>
      <c r="D476" s="218"/>
      <c r="E476" s="218"/>
      <c r="F476" s="218"/>
      <c r="G476" s="218"/>
      <c r="H476" s="218"/>
      <c r="I476" s="218"/>
      <c r="J476" s="218"/>
      <c r="K476" s="218"/>
      <c r="L476" s="218"/>
      <c r="M476" s="218"/>
      <c r="N476" s="218"/>
      <c r="O476" s="218"/>
      <c r="P476" s="218"/>
      <c r="Q476" s="218"/>
      <c r="R476" s="218"/>
      <c r="S476" s="218"/>
      <c r="T476" s="218"/>
      <c r="U476" s="218"/>
      <c r="V476" s="218"/>
      <c r="W476" s="218"/>
      <c r="X476" s="218"/>
      <c r="Y476" s="218"/>
      <c r="Z476" s="218"/>
      <c r="AA476" s="218"/>
      <c r="AB476" s="218"/>
    </row>
    <row r="477" spans="1:28" ht="14.25" customHeight="1" x14ac:dyDescent="0.2">
      <c r="A477" s="218"/>
      <c r="B477" s="218"/>
      <c r="C477" s="218"/>
      <c r="D477" s="218"/>
      <c r="E477" s="218"/>
      <c r="F477" s="218"/>
      <c r="G477" s="218"/>
      <c r="H477" s="218"/>
      <c r="I477" s="218"/>
      <c r="J477" s="218"/>
      <c r="K477" s="218"/>
      <c r="L477" s="218"/>
      <c r="M477" s="218"/>
      <c r="N477" s="218"/>
      <c r="O477" s="218"/>
      <c r="P477" s="218"/>
      <c r="Q477" s="218"/>
      <c r="R477" s="218"/>
      <c r="S477" s="218"/>
      <c r="T477" s="218"/>
      <c r="U477" s="218"/>
      <c r="V477" s="218"/>
      <c r="W477" s="218"/>
      <c r="X477" s="218"/>
      <c r="Y477" s="218"/>
      <c r="Z477" s="218"/>
      <c r="AA477" s="218"/>
      <c r="AB477" s="218"/>
    </row>
    <row r="478" spans="1:28" ht="14.25" customHeight="1" x14ac:dyDescent="0.2">
      <c r="A478" s="218"/>
      <c r="B478" s="218"/>
      <c r="C478" s="218"/>
      <c r="D478" s="218"/>
      <c r="E478" s="218"/>
      <c r="F478" s="218"/>
      <c r="G478" s="218"/>
      <c r="H478" s="218"/>
      <c r="I478" s="218"/>
      <c r="J478" s="218"/>
      <c r="K478" s="218"/>
      <c r="L478" s="218"/>
      <c r="M478" s="218"/>
      <c r="N478" s="218"/>
      <c r="O478" s="218"/>
      <c r="P478" s="218"/>
      <c r="Q478" s="218"/>
      <c r="R478" s="218"/>
      <c r="S478" s="218"/>
      <c r="T478" s="218"/>
      <c r="U478" s="218"/>
      <c r="V478" s="218"/>
      <c r="W478" s="218"/>
      <c r="X478" s="218"/>
      <c r="Y478" s="218"/>
      <c r="Z478" s="218"/>
      <c r="AA478" s="218"/>
      <c r="AB478" s="218"/>
    </row>
    <row r="479" spans="1:28" ht="14.25" customHeight="1" x14ac:dyDescent="0.2">
      <c r="A479" s="218"/>
      <c r="B479" s="218"/>
      <c r="C479" s="218"/>
      <c r="D479" s="218"/>
      <c r="E479" s="218"/>
      <c r="F479" s="218"/>
      <c r="G479" s="218"/>
      <c r="H479" s="218"/>
      <c r="I479" s="218"/>
      <c r="J479" s="218"/>
      <c r="K479" s="218"/>
      <c r="L479" s="218"/>
      <c r="M479" s="218"/>
      <c r="N479" s="218"/>
      <c r="O479" s="218"/>
      <c r="P479" s="218"/>
      <c r="Q479" s="218"/>
      <c r="R479" s="218"/>
      <c r="S479" s="218"/>
      <c r="T479" s="218"/>
      <c r="U479" s="218"/>
      <c r="V479" s="218"/>
      <c r="W479" s="218"/>
      <c r="X479" s="218"/>
      <c r="Y479" s="218"/>
      <c r="Z479" s="218"/>
      <c r="AA479" s="218"/>
      <c r="AB479" s="218"/>
    </row>
    <row r="480" spans="1:28" ht="14.25" customHeight="1" x14ac:dyDescent="0.2">
      <c r="A480" s="218"/>
      <c r="B480" s="218"/>
      <c r="C480" s="218"/>
      <c r="D480" s="218"/>
      <c r="E480" s="218"/>
      <c r="F480" s="218"/>
      <c r="G480" s="218"/>
      <c r="H480" s="218"/>
      <c r="I480" s="218"/>
      <c r="J480" s="218"/>
      <c r="K480" s="218"/>
      <c r="L480" s="218"/>
      <c r="M480" s="218"/>
      <c r="N480" s="218"/>
      <c r="O480" s="218"/>
      <c r="P480" s="218"/>
      <c r="Q480" s="218"/>
      <c r="R480" s="218"/>
      <c r="S480" s="218"/>
      <c r="T480" s="218"/>
      <c r="U480" s="218"/>
      <c r="V480" s="218"/>
      <c r="W480" s="218"/>
      <c r="X480" s="218"/>
      <c r="Y480" s="218"/>
      <c r="Z480" s="218"/>
      <c r="AA480" s="218"/>
      <c r="AB480" s="218"/>
    </row>
    <row r="481" spans="1:28" ht="14.25" customHeight="1" x14ac:dyDescent="0.2">
      <c r="A481" s="218"/>
      <c r="B481" s="218"/>
      <c r="C481" s="218"/>
      <c r="D481" s="218"/>
      <c r="E481" s="218"/>
      <c r="F481" s="218"/>
      <c r="G481" s="218"/>
      <c r="H481" s="218"/>
      <c r="I481" s="218"/>
      <c r="J481" s="218"/>
      <c r="K481" s="218"/>
      <c r="L481" s="218"/>
      <c r="M481" s="218"/>
      <c r="N481" s="218"/>
      <c r="O481" s="218"/>
      <c r="P481" s="218"/>
      <c r="Q481" s="218"/>
      <c r="R481" s="218"/>
      <c r="S481" s="218"/>
      <c r="T481" s="218"/>
      <c r="U481" s="218"/>
      <c r="V481" s="218"/>
      <c r="W481" s="218"/>
      <c r="X481" s="218"/>
      <c r="Y481" s="218"/>
      <c r="Z481" s="218"/>
      <c r="AA481" s="218"/>
      <c r="AB481" s="218"/>
    </row>
    <row r="482" spans="1:28" ht="14.25" customHeight="1" x14ac:dyDescent="0.2">
      <c r="A482" s="218"/>
      <c r="B482" s="218"/>
      <c r="C482" s="218"/>
      <c r="D482" s="218"/>
      <c r="E482" s="218"/>
      <c r="F482" s="218"/>
      <c r="G482" s="218"/>
      <c r="H482" s="218"/>
      <c r="I482" s="218"/>
      <c r="J482" s="218"/>
      <c r="K482" s="218"/>
      <c r="L482" s="218"/>
      <c r="M482" s="218"/>
      <c r="N482" s="218"/>
      <c r="O482" s="218"/>
      <c r="P482" s="218"/>
      <c r="Q482" s="218"/>
      <c r="R482" s="218"/>
      <c r="S482" s="218"/>
      <c r="T482" s="218"/>
      <c r="U482" s="218"/>
      <c r="V482" s="218"/>
      <c r="W482" s="218"/>
      <c r="X482" s="218"/>
      <c r="Y482" s="218"/>
      <c r="Z482" s="218"/>
      <c r="AA482" s="218"/>
      <c r="AB482" s="218"/>
    </row>
    <row r="483" spans="1:28" ht="14.25" customHeight="1" x14ac:dyDescent="0.2">
      <c r="A483" s="218"/>
      <c r="B483" s="218"/>
      <c r="C483" s="218"/>
      <c r="D483" s="218"/>
      <c r="E483" s="218"/>
      <c r="F483" s="218"/>
      <c r="G483" s="218"/>
      <c r="H483" s="218"/>
      <c r="I483" s="218"/>
      <c r="J483" s="218"/>
      <c r="K483" s="218"/>
      <c r="L483" s="218"/>
      <c r="M483" s="218"/>
      <c r="N483" s="218"/>
      <c r="O483" s="218"/>
      <c r="P483" s="218"/>
      <c r="Q483" s="218"/>
      <c r="R483" s="218"/>
      <c r="S483" s="218"/>
      <c r="T483" s="218"/>
      <c r="U483" s="218"/>
      <c r="V483" s="218"/>
      <c r="W483" s="218"/>
      <c r="X483" s="218"/>
      <c r="Y483" s="218"/>
      <c r="Z483" s="218"/>
      <c r="AA483" s="218"/>
      <c r="AB483" s="218"/>
    </row>
    <row r="484" spans="1:28" ht="14.25" customHeight="1" x14ac:dyDescent="0.2">
      <c r="A484" s="218"/>
      <c r="B484" s="218"/>
      <c r="C484" s="218"/>
      <c r="D484" s="218"/>
      <c r="E484" s="218"/>
      <c r="F484" s="218"/>
      <c r="G484" s="218"/>
      <c r="H484" s="218"/>
      <c r="I484" s="218"/>
      <c r="J484" s="218"/>
      <c r="K484" s="218"/>
      <c r="L484" s="218"/>
      <c r="M484" s="218"/>
      <c r="N484" s="218"/>
      <c r="O484" s="218"/>
      <c r="P484" s="218"/>
      <c r="Q484" s="218"/>
      <c r="R484" s="218"/>
      <c r="S484" s="218"/>
      <c r="T484" s="218"/>
      <c r="U484" s="218"/>
      <c r="V484" s="218"/>
      <c r="W484" s="218"/>
      <c r="X484" s="218"/>
      <c r="Y484" s="218"/>
      <c r="Z484" s="218"/>
      <c r="AA484" s="218"/>
      <c r="AB484" s="218"/>
    </row>
    <row r="485" spans="1:28" ht="14.25" customHeight="1" x14ac:dyDescent="0.2">
      <c r="A485" s="218"/>
      <c r="B485" s="218"/>
      <c r="C485" s="218"/>
      <c r="D485" s="218"/>
      <c r="E485" s="218"/>
      <c r="F485" s="218"/>
      <c r="G485" s="218"/>
      <c r="H485" s="218"/>
      <c r="I485" s="218"/>
      <c r="J485" s="218"/>
      <c r="K485" s="218"/>
      <c r="L485" s="218"/>
      <c r="M485" s="218"/>
      <c r="N485" s="218"/>
      <c r="O485" s="218"/>
      <c r="P485" s="218"/>
      <c r="Q485" s="218"/>
      <c r="R485" s="218"/>
      <c r="S485" s="218"/>
      <c r="T485" s="218"/>
      <c r="U485" s="218"/>
      <c r="V485" s="218"/>
      <c r="W485" s="218"/>
      <c r="X485" s="218"/>
      <c r="Y485" s="218"/>
      <c r="Z485" s="218"/>
      <c r="AA485" s="218"/>
      <c r="AB485" s="218"/>
    </row>
    <row r="486" spans="1:28" ht="14.25" customHeight="1" x14ac:dyDescent="0.2">
      <c r="A486" s="218"/>
      <c r="B486" s="218"/>
      <c r="C486" s="218"/>
      <c r="D486" s="218"/>
      <c r="E486" s="218"/>
      <c r="F486" s="218"/>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row>
    <row r="487" spans="1:28" ht="14.25" customHeight="1" x14ac:dyDescent="0.2">
      <c r="A487" s="218"/>
      <c r="B487" s="218"/>
      <c r="C487" s="218"/>
      <c r="D487" s="218"/>
      <c r="E487" s="218"/>
      <c r="F487" s="218"/>
      <c r="G487" s="218"/>
      <c r="H487" s="218"/>
      <c r="I487" s="218"/>
      <c r="J487" s="218"/>
      <c r="K487" s="218"/>
      <c r="L487" s="218"/>
      <c r="M487" s="218"/>
      <c r="N487" s="218"/>
      <c r="O487" s="218"/>
      <c r="P487" s="218"/>
      <c r="Q487" s="218"/>
      <c r="R487" s="218"/>
      <c r="S487" s="218"/>
      <c r="T487" s="218"/>
      <c r="U487" s="218"/>
      <c r="V487" s="218"/>
      <c r="W487" s="218"/>
      <c r="X487" s="218"/>
      <c r="Y487" s="218"/>
      <c r="Z487" s="218"/>
      <c r="AA487" s="218"/>
      <c r="AB487" s="218"/>
    </row>
    <row r="488" spans="1:28" ht="14.25" customHeight="1" x14ac:dyDescent="0.2">
      <c r="A488" s="218"/>
      <c r="B488" s="218"/>
      <c r="C488" s="218"/>
      <c r="D488" s="218"/>
      <c r="E488" s="218"/>
      <c r="F488" s="218"/>
      <c r="G488" s="218"/>
      <c r="H488" s="218"/>
      <c r="I488" s="218"/>
      <c r="J488" s="218"/>
      <c r="K488" s="218"/>
      <c r="L488" s="218"/>
      <c r="M488" s="218"/>
      <c r="N488" s="218"/>
      <c r="O488" s="218"/>
      <c r="P488" s="218"/>
      <c r="Q488" s="218"/>
      <c r="R488" s="218"/>
      <c r="S488" s="218"/>
      <c r="T488" s="218"/>
      <c r="U488" s="218"/>
      <c r="V488" s="218"/>
      <c r="W488" s="218"/>
      <c r="X488" s="218"/>
      <c r="Y488" s="218"/>
      <c r="Z488" s="218"/>
      <c r="AA488" s="218"/>
      <c r="AB488" s="218"/>
    </row>
    <row r="489" spans="1:28" ht="14.25" customHeight="1" x14ac:dyDescent="0.2">
      <c r="A489" s="218"/>
      <c r="B489" s="218"/>
      <c r="C489" s="218"/>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row>
    <row r="490" spans="1:28" ht="14.25" customHeight="1" x14ac:dyDescent="0.2">
      <c r="A490" s="218"/>
      <c r="B490" s="218"/>
      <c r="C490" s="218"/>
      <c r="D490" s="218"/>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c r="AA490" s="218"/>
      <c r="AB490" s="218"/>
    </row>
    <row r="491" spans="1:28" ht="14.25" customHeight="1" x14ac:dyDescent="0.2">
      <c r="A491" s="218"/>
      <c r="B491" s="218"/>
      <c r="C491" s="218"/>
      <c r="D491" s="218"/>
      <c r="E491" s="218"/>
      <c r="F491" s="218"/>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row>
    <row r="492" spans="1:28" ht="14.25" customHeight="1" x14ac:dyDescent="0.2">
      <c r="A492" s="218"/>
      <c r="B492" s="218"/>
      <c r="C492" s="218"/>
      <c r="D492" s="218"/>
      <c r="E492" s="218"/>
      <c r="F492" s="218"/>
      <c r="G492" s="218"/>
      <c r="H492" s="218"/>
      <c r="I492" s="218"/>
      <c r="J492" s="218"/>
      <c r="K492" s="218"/>
      <c r="L492" s="218"/>
      <c r="M492" s="218"/>
      <c r="N492" s="218"/>
      <c r="O492" s="218"/>
      <c r="P492" s="218"/>
      <c r="Q492" s="218"/>
      <c r="R492" s="218"/>
      <c r="S492" s="218"/>
      <c r="T492" s="218"/>
      <c r="U492" s="218"/>
      <c r="V492" s="218"/>
      <c r="W492" s="218"/>
      <c r="X492" s="218"/>
      <c r="Y492" s="218"/>
      <c r="Z492" s="218"/>
      <c r="AA492" s="218"/>
      <c r="AB492" s="218"/>
    </row>
    <row r="493" spans="1:28" ht="14.25" customHeight="1" x14ac:dyDescent="0.2">
      <c r="A493" s="218"/>
      <c r="B493" s="218"/>
      <c r="C493" s="218"/>
      <c r="D493" s="218"/>
      <c r="E493" s="218"/>
      <c r="F493" s="218"/>
      <c r="G493" s="218"/>
      <c r="H493" s="218"/>
      <c r="I493" s="218"/>
      <c r="J493" s="218"/>
      <c r="K493" s="218"/>
      <c r="L493" s="218"/>
      <c r="M493" s="218"/>
      <c r="N493" s="218"/>
      <c r="O493" s="218"/>
      <c r="P493" s="218"/>
      <c r="Q493" s="218"/>
      <c r="R493" s="218"/>
      <c r="S493" s="218"/>
      <c r="T493" s="218"/>
      <c r="U493" s="218"/>
      <c r="V493" s="218"/>
      <c r="W493" s="218"/>
      <c r="X493" s="218"/>
      <c r="Y493" s="218"/>
      <c r="Z493" s="218"/>
      <c r="AA493" s="218"/>
      <c r="AB493" s="218"/>
    </row>
    <row r="494" spans="1:28" ht="14.25" customHeight="1" x14ac:dyDescent="0.2">
      <c r="A494" s="218"/>
      <c r="B494" s="218"/>
      <c r="C494" s="218"/>
      <c r="D494" s="218"/>
      <c r="E494" s="218"/>
      <c r="F494" s="218"/>
      <c r="G494" s="218"/>
      <c r="H494" s="218"/>
      <c r="I494" s="218"/>
      <c r="J494" s="218"/>
      <c r="K494" s="218"/>
      <c r="L494" s="218"/>
      <c r="M494" s="218"/>
      <c r="N494" s="218"/>
      <c r="O494" s="218"/>
      <c r="P494" s="218"/>
      <c r="Q494" s="218"/>
      <c r="R494" s="218"/>
      <c r="S494" s="218"/>
      <c r="T494" s="218"/>
      <c r="U494" s="218"/>
      <c r="V494" s="218"/>
      <c r="W494" s="218"/>
      <c r="X494" s="218"/>
      <c r="Y494" s="218"/>
      <c r="Z494" s="218"/>
      <c r="AA494" s="218"/>
      <c r="AB494" s="218"/>
    </row>
    <row r="495" spans="1:28" ht="14.25" customHeight="1" x14ac:dyDescent="0.2">
      <c r="A495" s="218"/>
      <c r="B495" s="218"/>
      <c r="C495" s="218"/>
      <c r="D495" s="218"/>
      <c r="E495" s="218"/>
      <c r="F495" s="218"/>
      <c r="G495" s="218"/>
      <c r="H495" s="218"/>
      <c r="I495" s="218"/>
      <c r="J495" s="218"/>
      <c r="K495" s="218"/>
      <c r="L495" s="218"/>
      <c r="M495" s="218"/>
      <c r="N495" s="218"/>
      <c r="O495" s="218"/>
      <c r="P495" s="218"/>
      <c r="Q495" s="218"/>
      <c r="R495" s="218"/>
      <c r="S495" s="218"/>
      <c r="T495" s="218"/>
      <c r="U495" s="218"/>
      <c r="V495" s="218"/>
      <c r="W495" s="218"/>
      <c r="X495" s="218"/>
      <c r="Y495" s="218"/>
      <c r="Z495" s="218"/>
      <c r="AA495" s="218"/>
      <c r="AB495" s="218"/>
    </row>
    <row r="496" spans="1:28" ht="14.25" customHeight="1" x14ac:dyDescent="0.2">
      <c r="A496" s="218"/>
      <c r="B496" s="218"/>
      <c r="C496" s="218"/>
      <c r="D496" s="218"/>
      <c r="E496" s="218"/>
      <c r="F496" s="218"/>
      <c r="G496" s="218"/>
      <c r="H496" s="218"/>
      <c r="I496" s="218"/>
      <c r="J496" s="218"/>
      <c r="K496" s="218"/>
      <c r="L496" s="218"/>
      <c r="M496" s="218"/>
      <c r="N496" s="218"/>
      <c r="O496" s="218"/>
      <c r="P496" s="218"/>
      <c r="Q496" s="218"/>
      <c r="R496" s="218"/>
      <c r="S496" s="218"/>
      <c r="T496" s="218"/>
      <c r="U496" s="218"/>
      <c r="V496" s="218"/>
      <c r="W496" s="218"/>
      <c r="X496" s="218"/>
      <c r="Y496" s="218"/>
      <c r="Z496" s="218"/>
      <c r="AA496" s="218"/>
      <c r="AB496" s="218"/>
    </row>
    <row r="497" spans="1:28" ht="14.25" customHeight="1" x14ac:dyDescent="0.2">
      <c r="A497" s="218"/>
      <c r="B497" s="218"/>
      <c r="C497" s="218"/>
      <c r="D497" s="218"/>
      <c r="E497" s="218"/>
      <c r="F497" s="218"/>
      <c r="G497" s="218"/>
      <c r="H497" s="218"/>
      <c r="I497" s="218"/>
      <c r="J497" s="218"/>
      <c r="K497" s="218"/>
      <c r="L497" s="218"/>
      <c r="M497" s="218"/>
      <c r="N497" s="218"/>
      <c r="O497" s="218"/>
      <c r="P497" s="218"/>
      <c r="Q497" s="218"/>
      <c r="R497" s="218"/>
      <c r="S497" s="218"/>
      <c r="T497" s="218"/>
      <c r="U497" s="218"/>
      <c r="V497" s="218"/>
      <c r="W497" s="218"/>
      <c r="X497" s="218"/>
      <c r="Y497" s="218"/>
      <c r="Z497" s="218"/>
      <c r="AA497" s="218"/>
      <c r="AB497" s="218"/>
    </row>
    <row r="498" spans="1:28" ht="14.25" customHeight="1" x14ac:dyDescent="0.2">
      <c r="A498" s="218"/>
      <c r="B498" s="218"/>
      <c r="C498" s="218"/>
      <c r="D498" s="218"/>
      <c r="E498" s="218"/>
      <c r="F498" s="218"/>
      <c r="G498" s="218"/>
      <c r="H498" s="218"/>
      <c r="I498" s="218"/>
      <c r="J498" s="218"/>
      <c r="K498" s="218"/>
      <c r="L498" s="218"/>
      <c r="M498" s="218"/>
      <c r="N498" s="218"/>
      <c r="O498" s="218"/>
      <c r="P498" s="218"/>
      <c r="Q498" s="218"/>
      <c r="R498" s="218"/>
      <c r="S498" s="218"/>
      <c r="T498" s="218"/>
      <c r="U498" s="218"/>
      <c r="V498" s="218"/>
      <c r="W498" s="218"/>
      <c r="X498" s="218"/>
      <c r="Y498" s="218"/>
      <c r="Z498" s="218"/>
      <c r="AA498" s="218"/>
      <c r="AB498" s="218"/>
    </row>
    <row r="499" spans="1:28" ht="14.25" customHeight="1" x14ac:dyDescent="0.2">
      <c r="A499" s="218"/>
      <c r="B499" s="218"/>
      <c r="C499" s="218"/>
      <c r="D499" s="218"/>
      <c r="E499" s="218"/>
      <c r="F499" s="218"/>
      <c r="G499" s="218"/>
      <c r="H499" s="218"/>
      <c r="I499" s="218"/>
      <c r="J499" s="218"/>
      <c r="K499" s="218"/>
      <c r="L499" s="218"/>
      <c r="M499" s="218"/>
      <c r="N499" s="218"/>
      <c r="O499" s="218"/>
      <c r="P499" s="218"/>
      <c r="Q499" s="218"/>
      <c r="R499" s="218"/>
      <c r="S499" s="218"/>
      <c r="T499" s="218"/>
      <c r="U499" s="218"/>
      <c r="V499" s="218"/>
      <c r="W499" s="218"/>
      <c r="X499" s="218"/>
      <c r="Y499" s="218"/>
      <c r="Z499" s="218"/>
      <c r="AA499" s="218"/>
      <c r="AB499" s="218"/>
    </row>
    <row r="500" spans="1:28" ht="14.25" customHeight="1" x14ac:dyDescent="0.2">
      <c r="A500" s="218"/>
      <c r="B500" s="218"/>
      <c r="C500" s="218"/>
      <c r="D500" s="218"/>
      <c r="E500" s="218"/>
      <c r="F500" s="218"/>
      <c r="G500" s="218"/>
      <c r="H500" s="218"/>
      <c r="I500" s="218"/>
      <c r="J500" s="218"/>
      <c r="K500" s="218"/>
      <c r="L500" s="218"/>
      <c r="M500" s="218"/>
      <c r="N500" s="218"/>
      <c r="O500" s="218"/>
      <c r="P500" s="218"/>
      <c r="Q500" s="218"/>
      <c r="R500" s="218"/>
      <c r="S500" s="218"/>
      <c r="T500" s="218"/>
      <c r="U500" s="218"/>
      <c r="V500" s="218"/>
      <c r="W500" s="218"/>
      <c r="X500" s="218"/>
      <c r="Y500" s="218"/>
      <c r="Z500" s="218"/>
      <c r="AA500" s="218"/>
      <c r="AB500" s="218"/>
    </row>
    <row r="501" spans="1:28" ht="14.25" customHeight="1" x14ac:dyDescent="0.2">
      <c r="A501" s="218"/>
      <c r="B501" s="218"/>
      <c r="C501" s="218"/>
      <c r="D501" s="218"/>
      <c r="E501" s="218"/>
      <c r="F501" s="218"/>
      <c r="G501" s="218"/>
      <c r="H501" s="218"/>
      <c r="I501" s="218"/>
      <c r="J501" s="218"/>
      <c r="K501" s="218"/>
      <c r="L501" s="218"/>
      <c r="M501" s="218"/>
      <c r="N501" s="218"/>
      <c r="O501" s="218"/>
      <c r="P501" s="218"/>
      <c r="Q501" s="218"/>
      <c r="R501" s="218"/>
      <c r="S501" s="218"/>
      <c r="T501" s="218"/>
      <c r="U501" s="218"/>
      <c r="V501" s="218"/>
      <c r="W501" s="218"/>
      <c r="X501" s="218"/>
      <c r="Y501" s="218"/>
      <c r="Z501" s="218"/>
      <c r="AA501" s="218"/>
      <c r="AB501" s="218"/>
    </row>
    <row r="502" spans="1:28" ht="14.25" customHeight="1" x14ac:dyDescent="0.2">
      <c r="A502" s="218"/>
      <c r="B502" s="218"/>
      <c r="C502" s="218"/>
      <c r="D502" s="218"/>
      <c r="E502" s="218"/>
      <c r="F502" s="218"/>
      <c r="G502" s="218"/>
      <c r="H502" s="218"/>
      <c r="I502" s="218"/>
      <c r="J502" s="218"/>
      <c r="K502" s="218"/>
      <c r="L502" s="218"/>
      <c r="M502" s="218"/>
      <c r="N502" s="218"/>
      <c r="O502" s="218"/>
      <c r="P502" s="218"/>
      <c r="Q502" s="218"/>
      <c r="R502" s="218"/>
      <c r="S502" s="218"/>
      <c r="T502" s="218"/>
      <c r="U502" s="218"/>
      <c r="V502" s="218"/>
      <c r="W502" s="218"/>
      <c r="X502" s="218"/>
      <c r="Y502" s="218"/>
      <c r="Z502" s="218"/>
      <c r="AA502" s="218"/>
      <c r="AB502" s="218"/>
    </row>
    <row r="503" spans="1:28" ht="14.25" customHeight="1" x14ac:dyDescent="0.2">
      <c r="A503" s="218"/>
      <c r="B503" s="218"/>
      <c r="C503" s="218"/>
      <c r="D503" s="218"/>
      <c r="E503" s="218"/>
      <c r="F503" s="218"/>
      <c r="G503" s="218"/>
      <c r="H503" s="218"/>
      <c r="I503" s="218"/>
      <c r="J503" s="218"/>
      <c r="K503" s="218"/>
      <c r="L503" s="218"/>
      <c r="M503" s="218"/>
      <c r="N503" s="218"/>
      <c r="O503" s="218"/>
      <c r="P503" s="218"/>
      <c r="Q503" s="218"/>
      <c r="R503" s="218"/>
      <c r="S503" s="218"/>
      <c r="T503" s="218"/>
      <c r="U503" s="218"/>
      <c r="V503" s="218"/>
      <c r="W503" s="218"/>
      <c r="X503" s="218"/>
      <c r="Y503" s="218"/>
      <c r="Z503" s="218"/>
      <c r="AA503" s="218"/>
      <c r="AB503" s="218"/>
    </row>
    <row r="504" spans="1:28" ht="14.25" customHeight="1" x14ac:dyDescent="0.2">
      <c r="A504" s="218"/>
      <c r="B504" s="218"/>
      <c r="C504" s="218"/>
      <c r="D504" s="218"/>
      <c r="E504" s="218"/>
      <c r="F504" s="218"/>
      <c r="G504" s="218"/>
      <c r="H504" s="218"/>
      <c r="I504" s="218"/>
      <c r="J504" s="218"/>
      <c r="K504" s="218"/>
      <c r="L504" s="218"/>
      <c r="M504" s="218"/>
      <c r="N504" s="218"/>
      <c r="O504" s="218"/>
      <c r="P504" s="218"/>
      <c r="Q504" s="218"/>
      <c r="R504" s="218"/>
      <c r="S504" s="218"/>
      <c r="T504" s="218"/>
      <c r="U504" s="218"/>
      <c r="V504" s="218"/>
      <c r="W504" s="218"/>
      <c r="X504" s="218"/>
      <c r="Y504" s="218"/>
      <c r="Z504" s="218"/>
      <c r="AA504" s="218"/>
      <c r="AB504" s="218"/>
    </row>
    <row r="505" spans="1:28" ht="14.25" customHeight="1" x14ac:dyDescent="0.2">
      <c r="A505" s="218"/>
      <c r="B505" s="218"/>
      <c r="C505" s="218"/>
      <c r="D505" s="218"/>
      <c r="E505" s="218"/>
      <c r="F505" s="218"/>
      <c r="G505" s="218"/>
      <c r="H505" s="218"/>
      <c r="I505" s="218"/>
      <c r="J505" s="218"/>
      <c r="K505" s="218"/>
      <c r="L505" s="218"/>
      <c r="M505" s="218"/>
      <c r="N505" s="218"/>
      <c r="O505" s="218"/>
      <c r="P505" s="218"/>
      <c r="Q505" s="218"/>
      <c r="R505" s="218"/>
      <c r="S505" s="218"/>
      <c r="T505" s="218"/>
      <c r="U505" s="218"/>
      <c r="V505" s="218"/>
      <c r="W505" s="218"/>
      <c r="X505" s="218"/>
      <c r="Y505" s="218"/>
      <c r="Z505" s="218"/>
      <c r="AA505" s="218"/>
      <c r="AB505" s="218"/>
    </row>
    <row r="506" spans="1:28" ht="14.25" customHeight="1" x14ac:dyDescent="0.2">
      <c r="A506" s="218"/>
      <c r="B506" s="218"/>
      <c r="C506" s="218"/>
      <c r="D506" s="218"/>
      <c r="E506" s="218"/>
      <c r="F506" s="218"/>
      <c r="G506" s="218"/>
      <c r="H506" s="218"/>
      <c r="I506" s="218"/>
      <c r="J506" s="218"/>
      <c r="K506" s="218"/>
      <c r="L506" s="218"/>
      <c r="M506" s="218"/>
      <c r="N506" s="218"/>
      <c r="O506" s="218"/>
      <c r="P506" s="218"/>
      <c r="Q506" s="218"/>
      <c r="R506" s="218"/>
      <c r="S506" s="218"/>
      <c r="T506" s="218"/>
      <c r="U506" s="218"/>
      <c r="V506" s="218"/>
      <c r="W506" s="218"/>
      <c r="X506" s="218"/>
      <c r="Y506" s="218"/>
      <c r="Z506" s="218"/>
      <c r="AA506" s="218"/>
      <c r="AB506" s="218"/>
    </row>
    <row r="507" spans="1:28" ht="14.25" customHeight="1" x14ac:dyDescent="0.2">
      <c r="A507" s="218"/>
      <c r="B507" s="218"/>
      <c r="C507" s="218"/>
      <c r="D507" s="218"/>
      <c r="E507" s="218"/>
      <c r="F507" s="218"/>
      <c r="G507" s="218"/>
      <c r="H507" s="218"/>
      <c r="I507" s="218"/>
      <c r="J507" s="218"/>
      <c r="K507" s="218"/>
      <c r="L507" s="218"/>
      <c r="M507" s="218"/>
      <c r="N507" s="218"/>
      <c r="O507" s="218"/>
      <c r="P507" s="218"/>
      <c r="Q507" s="218"/>
      <c r="R507" s="218"/>
      <c r="S507" s="218"/>
      <c r="T507" s="218"/>
      <c r="U507" s="218"/>
      <c r="V507" s="218"/>
      <c r="W507" s="218"/>
      <c r="X507" s="218"/>
      <c r="Y507" s="218"/>
      <c r="Z507" s="218"/>
      <c r="AA507" s="218"/>
      <c r="AB507" s="218"/>
    </row>
    <row r="508" spans="1:28" ht="14.25" customHeight="1" x14ac:dyDescent="0.2">
      <c r="A508" s="218"/>
      <c r="B508" s="218"/>
      <c r="C508" s="218"/>
      <c r="D508" s="218"/>
      <c r="E508" s="218"/>
      <c r="F508" s="218"/>
      <c r="G508" s="218"/>
      <c r="H508" s="218"/>
      <c r="I508" s="218"/>
      <c r="J508" s="218"/>
      <c r="K508" s="218"/>
      <c r="L508" s="218"/>
      <c r="M508" s="218"/>
      <c r="N508" s="218"/>
      <c r="O508" s="218"/>
      <c r="P508" s="218"/>
      <c r="Q508" s="218"/>
      <c r="R508" s="218"/>
      <c r="S508" s="218"/>
      <c r="T508" s="218"/>
      <c r="U508" s="218"/>
      <c r="V508" s="218"/>
      <c r="W508" s="218"/>
      <c r="X508" s="218"/>
      <c r="Y508" s="218"/>
      <c r="Z508" s="218"/>
      <c r="AA508" s="218"/>
      <c r="AB508" s="218"/>
    </row>
    <row r="509" spans="1:28" ht="14.25" customHeight="1" x14ac:dyDescent="0.2">
      <c r="A509" s="218"/>
      <c r="B509" s="218"/>
      <c r="C509" s="218"/>
      <c r="D509" s="218"/>
      <c r="E509" s="218"/>
      <c r="F509" s="218"/>
      <c r="G509" s="218"/>
      <c r="H509" s="218"/>
      <c r="I509" s="218"/>
      <c r="J509" s="218"/>
      <c r="K509" s="218"/>
      <c r="L509" s="218"/>
      <c r="M509" s="218"/>
      <c r="N509" s="218"/>
      <c r="O509" s="218"/>
      <c r="P509" s="218"/>
      <c r="Q509" s="218"/>
      <c r="R509" s="218"/>
      <c r="S509" s="218"/>
      <c r="T509" s="218"/>
      <c r="U509" s="218"/>
      <c r="V509" s="218"/>
      <c r="W509" s="218"/>
      <c r="X509" s="218"/>
      <c r="Y509" s="218"/>
      <c r="Z509" s="218"/>
      <c r="AA509" s="218"/>
      <c r="AB509" s="218"/>
    </row>
    <row r="510" spans="1:28" ht="14.25" customHeight="1" x14ac:dyDescent="0.2">
      <c r="A510" s="218"/>
      <c r="B510" s="218"/>
      <c r="C510" s="218"/>
      <c r="D510" s="218"/>
      <c r="E510" s="218"/>
      <c r="F510" s="218"/>
      <c r="G510" s="218"/>
      <c r="H510" s="218"/>
      <c r="I510" s="218"/>
      <c r="J510" s="218"/>
      <c r="K510" s="218"/>
      <c r="L510" s="218"/>
      <c r="M510" s="218"/>
      <c r="N510" s="218"/>
      <c r="O510" s="218"/>
      <c r="P510" s="218"/>
      <c r="Q510" s="218"/>
      <c r="R510" s="218"/>
      <c r="S510" s="218"/>
      <c r="T510" s="218"/>
      <c r="U510" s="218"/>
      <c r="V510" s="218"/>
      <c r="W510" s="218"/>
      <c r="X510" s="218"/>
      <c r="Y510" s="218"/>
      <c r="Z510" s="218"/>
      <c r="AA510" s="218"/>
      <c r="AB510" s="218"/>
    </row>
    <row r="511" spans="1:28" ht="14.25" customHeight="1" x14ac:dyDescent="0.2">
      <c r="A511" s="218"/>
      <c r="B511" s="218"/>
      <c r="C511" s="218"/>
      <c r="D511" s="218"/>
      <c r="E511" s="218"/>
      <c r="F511" s="218"/>
      <c r="G511" s="218"/>
      <c r="H511" s="218"/>
      <c r="I511" s="218"/>
      <c r="J511" s="218"/>
      <c r="K511" s="218"/>
      <c r="L511" s="218"/>
      <c r="M511" s="218"/>
      <c r="N511" s="218"/>
      <c r="O511" s="218"/>
      <c r="P511" s="218"/>
      <c r="Q511" s="218"/>
      <c r="R511" s="218"/>
      <c r="S511" s="218"/>
      <c r="T511" s="218"/>
      <c r="U511" s="218"/>
      <c r="V511" s="218"/>
      <c r="W511" s="218"/>
      <c r="X511" s="218"/>
      <c r="Y511" s="218"/>
      <c r="Z511" s="218"/>
      <c r="AA511" s="218"/>
      <c r="AB511" s="218"/>
    </row>
    <row r="512" spans="1:28" ht="14.25" customHeight="1" x14ac:dyDescent="0.2">
      <c r="A512" s="218"/>
      <c r="B512" s="218"/>
      <c r="C512" s="218"/>
      <c r="D512" s="218"/>
      <c r="E512" s="218"/>
      <c r="F512" s="218"/>
      <c r="G512" s="218"/>
      <c r="H512" s="218"/>
      <c r="I512" s="218"/>
      <c r="J512" s="218"/>
      <c r="K512" s="218"/>
      <c r="L512" s="218"/>
      <c r="M512" s="218"/>
      <c r="N512" s="218"/>
      <c r="O512" s="218"/>
      <c r="P512" s="218"/>
      <c r="Q512" s="218"/>
      <c r="R512" s="218"/>
      <c r="S512" s="218"/>
      <c r="T512" s="218"/>
      <c r="U512" s="218"/>
      <c r="V512" s="218"/>
      <c r="W512" s="218"/>
      <c r="X512" s="218"/>
      <c r="Y512" s="218"/>
      <c r="Z512" s="218"/>
      <c r="AA512" s="218"/>
      <c r="AB512" s="218"/>
    </row>
    <row r="513" spans="1:28" ht="14.25" customHeight="1" x14ac:dyDescent="0.2">
      <c r="A513" s="218"/>
      <c r="B513" s="218"/>
      <c r="C513" s="218"/>
      <c r="D513" s="218"/>
      <c r="E513" s="218"/>
      <c r="F513" s="218"/>
      <c r="G513" s="218"/>
      <c r="H513" s="218"/>
      <c r="I513" s="218"/>
      <c r="J513" s="218"/>
      <c r="K513" s="218"/>
      <c r="L513" s="218"/>
      <c r="M513" s="218"/>
      <c r="N513" s="218"/>
      <c r="O513" s="218"/>
      <c r="P513" s="218"/>
      <c r="Q513" s="218"/>
      <c r="R513" s="218"/>
      <c r="S513" s="218"/>
      <c r="T513" s="218"/>
      <c r="U513" s="218"/>
      <c r="V513" s="218"/>
      <c r="W513" s="218"/>
      <c r="X513" s="218"/>
      <c r="Y513" s="218"/>
      <c r="Z513" s="218"/>
      <c r="AA513" s="218"/>
      <c r="AB513" s="218"/>
    </row>
    <row r="514" spans="1:28" ht="14.25" customHeight="1" x14ac:dyDescent="0.2">
      <c r="A514" s="218"/>
      <c r="B514" s="218"/>
      <c r="C514" s="218"/>
      <c r="D514" s="218"/>
      <c r="E514" s="218"/>
      <c r="F514" s="218"/>
      <c r="G514" s="218"/>
      <c r="H514" s="218"/>
      <c r="I514" s="218"/>
      <c r="J514" s="218"/>
      <c r="K514" s="218"/>
      <c r="L514" s="218"/>
      <c r="M514" s="218"/>
      <c r="N514" s="218"/>
      <c r="O514" s="218"/>
      <c r="P514" s="218"/>
      <c r="Q514" s="218"/>
      <c r="R514" s="218"/>
      <c r="S514" s="218"/>
      <c r="T514" s="218"/>
      <c r="U514" s="218"/>
      <c r="V514" s="218"/>
      <c r="W514" s="218"/>
      <c r="X514" s="218"/>
      <c r="Y514" s="218"/>
      <c r="Z514" s="218"/>
      <c r="AA514" s="218"/>
      <c r="AB514" s="218"/>
    </row>
    <row r="515" spans="1:28" ht="14.25" customHeight="1" x14ac:dyDescent="0.2">
      <c r="A515" s="218"/>
      <c r="B515" s="218"/>
      <c r="C515" s="218"/>
      <c r="D515" s="218"/>
      <c r="E515" s="218"/>
      <c r="F515" s="218"/>
      <c r="G515" s="218"/>
      <c r="H515" s="218"/>
      <c r="I515" s="218"/>
      <c r="J515" s="218"/>
      <c r="K515" s="218"/>
      <c r="L515" s="218"/>
      <c r="M515" s="218"/>
      <c r="N515" s="218"/>
      <c r="O515" s="218"/>
      <c r="P515" s="218"/>
      <c r="Q515" s="218"/>
      <c r="R515" s="218"/>
      <c r="S515" s="218"/>
      <c r="T515" s="218"/>
      <c r="U515" s="218"/>
      <c r="V515" s="218"/>
      <c r="W515" s="218"/>
      <c r="X515" s="218"/>
      <c r="Y515" s="218"/>
      <c r="Z515" s="218"/>
      <c r="AA515" s="218"/>
      <c r="AB515" s="218"/>
    </row>
    <row r="516" spans="1:28" ht="14.25" customHeight="1" x14ac:dyDescent="0.2">
      <c r="A516" s="218"/>
      <c r="B516" s="218"/>
      <c r="C516" s="218"/>
      <c r="D516" s="218"/>
      <c r="E516" s="218"/>
      <c r="F516" s="218"/>
      <c r="G516" s="218"/>
      <c r="H516" s="218"/>
      <c r="I516" s="218"/>
      <c r="J516" s="218"/>
      <c r="K516" s="218"/>
      <c r="L516" s="218"/>
      <c r="M516" s="218"/>
      <c r="N516" s="218"/>
      <c r="O516" s="218"/>
      <c r="P516" s="218"/>
      <c r="Q516" s="218"/>
      <c r="R516" s="218"/>
      <c r="S516" s="218"/>
      <c r="T516" s="218"/>
      <c r="U516" s="218"/>
      <c r="V516" s="218"/>
      <c r="W516" s="218"/>
      <c r="X516" s="218"/>
      <c r="Y516" s="218"/>
      <c r="Z516" s="218"/>
      <c r="AA516" s="218"/>
      <c r="AB516" s="218"/>
    </row>
    <row r="517" spans="1:28" ht="14.25" customHeight="1" x14ac:dyDescent="0.2">
      <c r="A517" s="218"/>
      <c r="B517" s="218"/>
      <c r="C517" s="218"/>
      <c r="D517" s="218"/>
      <c r="E517" s="218"/>
      <c r="F517" s="218"/>
      <c r="G517" s="218"/>
      <c r="H517" s="218"/>
      <c r="I517" s="218"/>
      <c r="J517" s="218"/>
      <c r="K517" s="218"/>
      <c r="L517" s="218"/>
      <c r="M517" s="218"/>
      <c r="N517" s="218"/>
      <c r="O517" s="218"/>
      <c r="P517" s="218"/>
      <c r="Q517" s="218"/>
      <c r="R517" s="218"/>
      <c r="S517" s="218"/>
      <c r="T517" s="218"/>
      <c r="U517" s="218"/>
      <c r="V517" s="218"/>
      <c r="W517" s="218"/>
      <c r="X517" s="218"/>
      <c r="Y517" s="218"/>
      <c r="Z517" s="218"/>
      <c r="AA517" s="218"/>
      <c r="AB517" s="218"/>
    </row>
    <row r="518" spans="1:28" ht="14.25" customHeight="1" x14ac:dyDescent="0.2">
      <c r="A518" s="218"/>
      <c r="B518" s="218"/>
      <c r="C518" s="218"/>
      <c r="D518" s="218"/>
      <c r="E518" s="218"/>
      <c r="F518" s="218"/>
      <c r="G518" s="218"/>
      <c r="H518" s="218"/>
      <c r="I518" s="218"/>
      <c r="J518" s="218"/>
      <c r="K518" s="218"/>
      <c r="L518" s="218"/>
      <c r="M518" s="218"/>
      <c r="N518" s="218"/>
      <c r="O518" s="218"/>
      <c r="P518" s="218"/>
      <c r="Q518" s="218"/>
      <c r="R518" s="218"/>
      <c r="S518" s="218"/>
      <c r="T518" s="218"/>
      <c r="U518" s="218"/>
      <c r="V518" s="218"/>
      <c r="W518" s="218"/>
      <c r="X518" s="218"/>
      <c r="Y518" s="218"/>
      <c r="Z518" s="218"/>
      <c r="AA518" s="218"/>
      <c r="AB518" s="218"/>
    </row>
    <row r="519" spans="1:28" ht="14.25" customHeight="1" x14ac:dyDescent="0.2">
      <c r="A519" s="218"/>
      <c r="B519" s="218"/>
      <c r="C519" s="218"/>
      <c r="D519" s="218"/>
      <c r="E519" s="218"/>
      <c r="F519" s="218"/>
      <c r="G519" s="218"/>
      <c r="H519" s="218"/>
      <c r="I519" s="218"/>
      <c r="J519" s="218"/>
      <c r="K519" s="218"/>
      <c r="L519" s="218"/>
      <c r="M519" s="218"/>
      <c r="N519" s="218"/>
      <c r="O519" s="218"/>
      <c r="P519" s="218"/>
      <c r="Q519" s="218"/>
      <c r="R519" s="218"/>
      <c r="S519" s="218"/>
      <c r="T519" s="218"/>
      <c r="U519" s="218"/>
      <c r="V519" s="218"/>
      <c r="W519" s="218"/>
      <c r="X519" s="218"/>
      <c r="Y519" s="218"/>
      <c r="Z519" s="218"/>
      <c r="AA519" s="218"/>
      <c r="AB519" s="218"/>
    </row>
    <row r="520" spans="1:28" ht="14.25" customHeight="1" x14ac:dyDescent="0.2">
      <c r="A520" s="218"/>
      <c r="B520" s="218"/>
      <c r="C520" s="218"/>
      <c r="D520" s="218"/>
      <c r="E520" s="218"/>
      <c r="F520" s="218"/>
      <c r="G520" s="218"/>
      <c r="H520" s="218"/>
      <c r="I520" s="218"/>
      <c r="J520" s="218"/>
      <c r="K520" s="218"/>
      <c r="L520" s="218"/>
      <c r="M520" s="218"/>
      <c r="N520" s="218"/>
      <c r="O520" s="218"/>
      <c r="P520" s="218"/>
      <c r="Q520" s="218"/>
      <c r="R520" s="218"/>
      <c r="S520" s="218"/>
      <c r="T520" s="218"/>
      <c r="U520" s="218"/>
      <c r="V520" s="218"/>
      <c r="W520" s="218"/>
      <c r="X520" s="218"/>
      <c r="Y520" s="218"/>
      <c r="Z520" s="218"/>
      <c r="AA520" s="218"/>
      <c r="AB520" s="218"/>
    </row>
    <row r="521" spans="1:28" ht="14.25" customHeight="1" x14ac:dyDescent="0.2">
      <c r="A521" s="218"/>
      <c r="B521" s="218"/>
      <c r="C521" s="218"/>
      <c r="D521" s="218"/>
      <c r="E521" s="218"/>
      <c r="F521" s="218"/>
      <c r="G521" s="218"/>
      <c r="H521" s="218"/>
      <c r="I521" s="218"/>
      <c r="J521" s="218"/>
      <c r="K521" s="218"/>
      <c r="L521" s="218"/>
      <c r="M521" s="218"/>
      <c r="N521" s="218"/>
      <c r="O521" s="218"/>
      <c r="P521" s="218"/>
      <c r="Q521" s="218"/>
      <c r="R521" s="218"/>
      <c r="S521" s="218"/>
      <c r="T521" s="218"/>
      <c r="U521" s="218"/>
      <c r="V521" s="218"/>
      <c r="W521" s="218"/>
      <c r="X521" s="218"/>
      <c r="Y521" s="218"/>
      <c r="Z521" s="218"/>
      <c r="AA521" s="218"/>
      <c r="AB521" s="218"/>
    </row>
    <row r="522" spans="1:28" ht="14.25" customHeight="1" x14ac:dyDescent="0.2">
      <c r="A522" s="218"/>
      <c r="B522" s="218"/>
      <c r="C522" s="218"/>
      <c r="D522" s="218"/>
      <c r="E522" s="218"/>
      <c r="F522" s="218"/>
      <c r="G522" s="218"/>
      <c r="H522" s="218"/>
      <c r="I522" s="218"/>
      <c r="J522" s="218"/>
      <c r="K522" s="218"/>
      <c r="L522" s="218"/>
      <c r="M522" s="218"/>
      <c r="N522" s="218"/>
      <c r="O522" s="218"/>
      <c r="P522" s="218"/>
      <c r="Q522" s="218"/>
      <c r="R522" s="218"/>
      <c r="S522" s="218"/>
      <c r="T522" s="218"/>
      <c r="U522" s="218"/>
      <c r="V522" s="218"/>
      <c r="W522" s="218"/>
      <c r="X522" s="218"/>
      <c r="Y522" s="218"/>
      <c r="Z522" s="218"/>
      <c r="AA522" s="218"/>
      <c r="AB522" s="218"/>
    </row>
    <row r="523" spans="1:28" ht="14.25" customHeight="1" x14ac:dyDescent="0.2">
      <c r="A523" s="218"/>
      <c r="B523" s="218"/>
      <c r="C523" s="218"/>
      <c r="D523" s="218"/>
      <c r="E523" s="218"/>
      <c r="F523" s="218"/>
      <c r="G523" s="218"/>
      <c r="H523" s="218"/>
      <c r="I523" s="218"/>
      <c r="J523" s="218"/>
      <c r="K523" s="218"/>
      <c r="L523" s="218"/>
      <c r="M523" s="218"/>
      <c r="N523" s="218"/>
      <c r="O523" s="218"/>
      <c r="P523" s="218"/>
      <c r="Q523" s="218"/>
      <c r="R523" s="218"/>
      <c r="S523" s="218"/>
      <c r="T523" s="218"/>
      <c r="U523" s="218"/>
      <c r="V523" s="218"/>
      <c r="W523" s="218"/>
      <c r="X523" s="218"/>
      <c r="Y523" s="218"/>
      <c r="Z523" s="218"/>
      <c r="AA523" s="218"/>
      <c r="AB523" s="218"/>
    </row>
    <row r="524" spans="1:28" ht="14.25" customHeight="1" x14ac:dyDescent="0.2">
      <c r="A524" s="218"/>
      <c r="B524" s="218"/>
      <c r="C524" s="218"/>
      <c r="D524" s="218"/>
      <c r="E524" s="218"/>
      <c r="F524" s="218"/>
      <c r="G524" s="218"/>
      <c r="H524" s="218"/>
      <c r="I524" s="218"/>
      <c r="J524" s="218"/>
      <c r="K524" s="218"/>
      <c r="L524" s="218"/>
      <c r="M524" s="218"/>
      <c r="N524" s="218"/>
      <c r="O524" s="218"/>
      <c r="P524" s="218"/>
      <c r="Q524" s="218"/>
      <c r="R524" s="218"/>
      <c r="S524" s="218"/>
      <c r="T524" s="218"/>
      <c r="U524" s="218"/>
      <c r="V524" s="218"/>
      <c r="W524" s="218"/>
      <c r="X524" s="218"/>
      <c r="Y524" s="218"/>
      <c r="Z524" s="218"/>
      <c r="AA524" s="218"/>
      <c r="AB524" s="218"/>
    </row>
    <row r="525" spans="1:28" ht="14.25" customHeight="1" x14ac:dyDescent="0.2">
      <c r="A525" s="218"/>
      <c r="B525" s="218"/>
      <c r="C525" s="218"/>
      <c r="D525" s="218"/>
      <c r="E525" s="218"/>
      <c r="F525" s="218"/>
      <c r="G525" s="218"/>
      <c r="H525" s="218"/>
      <c r="I525" s="218"/>
      <c r="J525" s="218"/>
      <c r="K525" s="218"/>
      <c r="L525" s="218"/>
      <c r="M525" s="218"/>
      <c r="N525" s="218"/>
      <c r="O525" s="218"/>
      <c r="P525" s="218"/>
      <c r="Q525" s="218"/>
      <c r="R525" s="218"/>
      <c r="S525" s="218"/>
      <c r="T525" s="218"/>
      <c r="U525" s="218"/>
      <c r="V525" s="218"/>
      <c r="W525" s="218"/>
      <c r="X525" s="218"/>
      <c r="Y525" s="218"/>
      <c r="Z525" s="218"/>
      <c r="AA525" s="218"/>
      <c r="AB525" s="218"/>
    </row>
    <row r="526" spans="1:28" ht="14.25" customHeight="1" x14ac:dyDescent="0.2">
      <c r="A526" s="218"/>
      <c r="B526" s="218"/>
      <c r="C526" s="218"/>
      <c r="D526" s="218"/>
      <c r="E526" s="218"/>
      <c r="F526" s="218"/>
      <c r="G526" s="218"/>
      <c r="H526" s="218"/>
      <c r="I526" s="218"/>
      <c r="J526" s="218"/>
      <c r="K526" s="218"/>
      <c r="L526" s="218"/>
      <c r="M526" s="218"/>
      <c r="N526" s="218"/>
      <c r="O526" s="218"/>
      <c r="P526" s="218"/>
      <c r="Q526" s="218"/>
      <c r="R526" s="218"/>
      <c r="S526" s="218"/>
      <c r="T526" s="218"/>
      <c r="U526" s="218"/>
      <c r="V526" s="218"/>
      <c r="W526" s="218"/>
      <c r="X526" s="218"/>
      <c r="Y526" s="218"/>
      <c r="Z526" s="218"/>
      <c r="AA526" s="218"/>
      <c r="AB526" s="218"/>
    </row>
    <row r="527" spans="1:28" ht="14.25" customHeight="1" x14ac:dyDescent="0.2">
      <c r="A527" s="218"/>
      <c r="B527" s="218"/>
      <c r="C527" s="218"/>
      <c r="D527" s="218"/>
      <c r="E527" s="218"/>
      <c r="F527" s="218"/>
      <c r="G527" s="218"/>
      <c r="H527" s="218"/>
      <c r="I527" s="218"/>
      <c r="J527" s="218"/>
      <c r="K527" s="218"/>
      <c r="L527" s="218"/>
      <c r="M527" s="218"/>
      <c r="N527" s="218"/>
      <c r="O527" s="218"/>
      <c r="P527" s="218"/>
      <c r="Q527" s="218"/>
      <c r="R527" s="218"/>
      <c r="S527" s="218"/>
      <c r="T527" s="218"/>
      <c r="U527" s="218"/>
      <c r="V527" s="218"/>
      <c r="W527" s="218"/>
      <c r="X527" s="218"/>
      <c r="Y527" s="218"/>
      <c r="Z527" s="218"/>
      <c r="AA527" s="218"/>
      <c r="AB527" s="218"/>
    </row>
    <row r="528" spans="1:28" ht="14.25" customHeight="1" x14ac:dyDescent="0.2">
      <c r="A528" s="218"/>
      <c r="B528" s="218"/>
      <c r="C528" s="218"/>
      <c r="D528" s="218"/>
      <c r="E528" s="218"/>
      <c r="F528" s="218"/>
      <c r="G528" s="218"/>
      <c r="H528" s="218"/>
      <c r="I528" s="218"/>
      <c r="J528" s="218"/>
      <c r="K528" s="218"/>
      <c r="L528" s="218"/>
      <c r="M528" s="218"/>
      <c r="N528" s="218"/>
      <c r="O528" s="218"/>
      <c r="P528" s="218"/>
      <c r="Q528" s="218"/>
      <c r="R528" s="218"/>
      <c r="S528" s="218"/>
      <c r="T528" s="218"/>
      <c r="U528" s="218"/>
      <c r="V528" s="218"/>
      <c r="W528" s="218"/>
      <c r="X528" s="218"/>
      <c r="Y528" s="218"/>
      <c r="Z528" s="218"/>
      <c r="AA528" s="218"/>
      <c r="AB528" s="218"/>
    </row>
    <row r="529" spans="1:28" ht="14.25" customHeight="1" x14ac:dyDescent="0.2">
      <c r="A529" s="218"/>
      <c r="B529" s="218"/>
      <c r="C529" s="218"/>
      <c r="D529" s="218"/>
      <c r="E529" s="218"/>
      <c r="F529" s="218"/>
      <c r="G529" s="218"/>
      <c r="H529" s="218"/>
      <c r="I529" s="218"/>
      <c r="J529" s="218"/>
      <c r="K529" s="218"/>
      <c r="L529" s="218"/>
      <c r="M529" s="218"/>
      <c r="N529" s="218"/>
      <c r="O529" s="218"/>
      <c r="P529" s="218"/>
      <c r="Q529" s="218"/>
      <c r="R529" s="218"/>
      <c r="S529" s="218"/>
      <c r="T529" s="218"/>
      <c r="U529" s="218"/>
      <c r="V529" s="218"/>
      <c r="W529" s="218"/>
      <c r="X529" s="218"/>
      <c r="Y529" s="218"/>
      <c r="Z529" s="218"/>
      <c r="AA529" s="218"/>
      <c r="AB529" s="218"/>
    </row>
    <row r="530" spans="1:28" ht="14.25" customHeight="1" x14ac:dyDescent="0.2">
      <c r="A530" s="218"/>
      <c r="B530" s="218"/>
      <c r="C530" s="218"/>
      <c r="D530" s="218"/>
      <c r="E530" s="218"/>
      <c r="F530" s="218"/>
      <c r="G530" s="218"/>
      <c r="H530" s="218"/>
      <c r="I530" s="218"/>
      <c r="J530" s="218"/>
      <c r="K530" s="218"/>
      <c r="L530" s="218"/>
      <c r="M530" s="218"/>
      <c r="N530" s="218"/>
      <c r="O530" s="218"/>
      <c r="P530" s="218"/>
      <c r="Q530" s="218"/>
      <c r="R530" s="218"/>
      <c r="S530" s="218"/>
      <c r="T530" s="218"/>
      <c r="U530" s="218"/>
      <c r="V530" s="218"/>
      <c r="W530" s="218"/>
      <c r="X530" s="218"/>
      <c r="Y530" s="218"/>
      <c r="Z530" s="218"/>
      <c r="AA530" s="218"/>
      <c r="AB530" s="218"/>
    </row>
    <row r="531" spans="1:28" ht="14.25" customHeight="1" x14ac:dyDescent="0.2">
      <c r="A531" s="218"/>
      <c r="B531" s="218"/>
      <c r="C531" s="218"/>
      <c r="D531" s="218"/>
      <c r="E531" s="218"/>
      <c r="F531" s="218"/>
      <c r="G531" s="218"/>
      <c r="H531" s="218"/>
      <c r="I531" s="218"/>
      <c r="J531" s="218"/>
      <c r="K531" s="218"/>
      <c r="L531" s="218"/>
      <c r="M531" s="218"/>
      <c r="N531" s="218"/>
      <c r="O531" s="218"/>
      <c r="P531" s="218"/>
      <c r="Q531" s="218"/>
      <c r="R531" s="218"/>
      <c r="S531" s="218"/>
      <c r="T531" s="218"/>
      <c r="U531" s="218"/>
      <c r="V531" s="218"/>
      <c r="W531" s="218"/>
      <c r="X531" s="218"/>
      <c r="Y531" s="218"/>
      <c r="Z531" s="218"/>
      <c r="AA531" s="218"/>
      <c r="AB531" s="218"/>
    </row>
    <row r="532" spans="1:28" ht="14.25" customHeight="1" x14ac:dyDescent="0.2">
      <c r="A532" s="218"/>
      <c r="B532" s="218"/>
      <c r="C532" s="218"/>
      <c r="D532" s="218"/>
      <c r="E532" s="218"/>
      <c r="F532" s="218"/>
      <c r="G532" s="218"/>
      <c r="H532" s="218"/>
      <c r="I532" s="218"/>
      <c r="J532" s="218"/>
      <c r="K532" s="218"/>
      <c r="L532" s="218"/>
      <c r="M532" s="218"/>
      <c r="N532" s="218"/>
      <c r="O532" s="218"/>
      <c r="P532" s="218"/>
      <c r="Q532" s="218"/>
      <c r="R532" s="218"/>
      <c r="S532" s="218"/>
      <c r="T532" s="218"/>
      <c r="U532" s="218"/>
      <c r="V532" s="218"/>
      <c r="W532" s="218"/>
      <c r="X532" s="218"/>
      <c r="Y532" s="218"/>
      <c r="Z532" s="218"/>
      <c r="AA532" s="218"/>
      <c r="AB532" s="218"/>
    </row>
    <row r="533" spans="1:28" ht="14.25" customHeight="1" x14ac:dyDescent="0.2">
      <c r="A533" s="218"/>
      <c r="B533" s="218"/>
      <c r="C533" s="218"/>
      <c r="D533" s="218"/>
      <c r="E533" s="218"/>
      <c r="F533" s="218"/>
      <c r="G533" s="218"/>
      <c r="H533" s="218"/>
      <c r="I533" s="218"/>
      <c r="J533" s="218"/>
      <c r="K533" s="218"/>
      <c r="L533" s="218"/>
      <c r="M533" s="218"/>
      <c r="N533" s="218"/>
      <c r="O533" s="218"/>
      <c r="P533" s="218"/>
      <c r="Q533" s="218"/>
      <c r="R533" s="218"/>
      <c r="S533" s="218"/>
      <c r="T533" s="218"/>
      <c r="U533" s="218"/>
      <c r="V533" s="218"/>
      <c r="W533" s="218"/>
      <c r="X533" s="218"/>
      <c r="Y533" s="218"/>
      <c r="Z533" s="218"/>
      <c r="AA533" s="218"/>
      <c r="AB533" s="218"/>
    </row>
    <row r="534" spans="1:28" ht="14.25" customHeight="1" x14ac:dyDescent="0.2">
      <c r="A534" s="218"/>
      <c r="B534" s="218"/>
      <c r="C534" s="218"/>
      <c r="D534" s="218"/>
      <c r="E534" s="218"/>
      <c r="F534" s="218"/>
      <c r="G534" s="218"/>
      <c r="H534" s="218"/>
      <c r="I534" s="218"/>
      <c r="J534" s="218"/>
      <c r="K534" s="218"/>
      <c r="L534" s="218"/>
      <c r="M534" s="218"/>
      <c r="N534" s="218"/>
      <c r="O534" s="218"/>
      <c r="P534" s="218"/>
      <c r="Q534" s="218"/>
      <c r="R534" s="218"/>
      <c r="S534" s="218"/>
      <c r="T534" s="218"/>
      <c r="U534" s="218"/>
      <c r="V534" s="218"/>
      <c r="W534" s="218"/>
      <c r="X534" s="218"/>
      <c r="Y534" s="218"/>
      <c r="Z534" s="218"/>
      <c r="AA534" s="218"/>
      <c r="AB534" s="218"/>
    </row>
    <row r="535" spans="1:28" ht="14.25" customHeight="1" x14ac:dyDescent="0.2">
      <c r="A535" s="218"/>
      <c r="B535" s="218"/>
      <c r="C535" s="218"/>
      <c r="D535" s="218"/>
      <c r="E535" s="218"/>
      <c r="F535" s="218"/>
      <c r="G535" s="218"/>
      <c r="H535" s="218"/>
      <c r="I535" s="218"/>
      <c r="J535" s="218"/>
      <c r="K535" s="218"/>
      <c r="L535" s="218"/>
      <c r="M535" s="218"/>
      <c r="N535" s="218"/>
      <c r="O535" s="218"/>
      <c r="P535" s="218"/>
      <c r="Q535" s="218"/>
      <c r="R535" s="218"/>
      <c r="S535" s="218"/>
      <c r="T535" s="218"/>
      <c r="U535" s="218"/>
      <c r="V535" s="218"/>
      <c r="W535" s="218"/>
      <c r="X535" s="218"/>
      <c r="Y535" s="218"/>
      <c r="Z535" s="218"/>
      <c r="AA535" s="218"/>
      <c r="AB535" s="218"/>
    </row>
    <row r="536" spans="1:28" ht="14.25" customHeight="1" x14ac:dyDescent="0.2">
      <c r="A536" s="218"/>
      <c r="B536" s="218"/>
      <c r="C536" s="218"/>
      <c r="D536" s="218"/>
      <c r="E536" s="218"/>
      <c r="F536" s="218"/>
      <c r="G536" s="218"/>
      <c r="H536" s="218"/>
      <c r="I536" s="218"/>
      <c r="J536" s="218"/>
      <c r="K536" s="218"/>
      <c r="L536" s="218"/>
      <c r="M536" s="218"/>
      <c r="N536" s="218"/>
      <c r="O536" s="218"/>
      <c r="P536" s="218"/>
      <c r="Q536" s="218"/>
      <c r="R536" s="218"/>
      <c r="S536" s="218"/>
      <c r="T536" s="218"/>
      <c r="U536" s="218"/>
      <c r="V536" s="218"/>
      <c r="W536" s="218"/>
      <c r="X536" s="218"/>
      <c r="Y536" s="218"/>
      <c r="Z536" s="218"/>
      <c r="AA536" s="218"/>
      <c r="AB536" s="218"/>
    </row>
    <row r="537" spans="1:28" ht="14.25" customHeight="1" x14ac:dyDescent="0.2">
      <c r="A537" s="218"/>
      <c r="B537" s="218"/>
      <c r="C537" s="218"/>
      <c r="D537" s="218"/>
      <c r="E537" s="218"/>
      <c r="F537" s="218"/>
      <c r="G537" s="218"/>
      <c r="H537" s="218"/>
      <c r="I537" s="218"/>
      <c r="J537" s="218"/>
      <c r="K537" s="218"/>
      <c r="L537" s="218"/>
      <c r="M537" s="218"/>
      <c r="N537" s="218"/>
      <c r="O537" s="218"/>
      <c r="P537" s="218"/>
      <c r="Q537" s="218"/>
      <c r="R537" s="218"/>
      <c r="S537" s="218"/>
      <c r="T537" s="218"/>
      <c r="U537" s="218"/>
      <c r="V537" s="218"/>
      <c r="W537" s="218"/>
      <c r="X537" s="218"/>
      <c r="Y537" s="218"/>
      <c r="Z537" s="218"/>
      <c r="AA537" s="218"/>
      <c r="AB537" s="218"/>
    </row>
    <row r="538" spans="1:28" ht="14.25" customHeight="1" x14ac:dyDescent="0.2">
      <c r="A538" s="218"/>
      <c r="B538" s="218"/>
      <c r="C538" s="218"/>
      <c r="D538" s="218"/>
      <c r="E538" s="218"/>
      <c r="F538" s="218"/>
      <c r="G538" s="218"/>
      <c r="H538" s="218"/>
      <c r="I538" s="218"/>
      <c r="J538" s="218"/>
      <c r="K538" s="218"/>
      <c r="L538" s="218"/>
      <c r="M538" s="218"/>
      <c r="N538" s="218"/>
      <c r="O538" s="218"/>
      <c r="P538" s="218"/>
      <c r="Q538" s="218"/>
      <c r="R538" s="218"/>
      <c r="S538" s="218"/>
      <c r="T538" s="218"/>
      <c r="U538" s="218"/>
      <c r="V538" s="218"/>
      <c r="W538" s="218"/>
      <c r="X538" s="218"/>
      <c r="Y538" s="218"/>
      <c r="Z538" s="218"/>
      <c r="AA538" s="218"/>
      <c r="AB538" s="218"/>
    </row>
    <row r="539" spans="1:28" ht="14.25" customHeight="1" x14ac:dyDescent="0.2">
      <c r="A539" s="218"/>
      <c r="B539" s="218"/>
      <c r="C539" s="218"/>
      <c r="D539" s="218"/>
      <c r="E539" s="218"/>
      <c r="F539" s="218"/>
      <c r="G539" s="218"/>
      <c r="H539" s="218"/>
      <c r="I539" s="218"/>
      <c r="J539" s="218"/>
      <c r="K539" s="218"/>
      <c r="L539" s="218"/>
      <c r="M539" s="218"/>
      <c r="N539" s="218"/>
      <c r="O539" s="218"/>
      <c r="P539" s="218"/>
      <c r="Q539" s="218"/>
      <c r="R539" s="218"/>
      <c r="S539" s="218"/>
      <c r="T539" s="218"/>
      <c r="U539" s="218"/>
      <c r="V539" s="218"/>
      <c r="W539" s="218"/>
      <c r="X539" s="218"/>
      <c r="Y539" s="218"/>
      <c r="Z539" s="218"/>
      <c r="AA539" s="218"/>
      <c r="AB539" s="218"/>
    </row>
    <row r="540" spans="1:28" ht="14.25" customHeight="1" x14ac:dyDescent="0.2">
      <c r="A540" s="218"/>
      <c r="B540" s="218"/>
      <c r="C540" s="218"/>
      <c r="D540" s="218"/>
      <c r="E540" s="218"/>
      <c r="F540" s="218"/>
      <c r="G540" s="218"/>
      <c r="H540" s="218"/>
      <c r="I540" s="218"/>
      <c r="J540" s="218"/>
      <c r="K540" s="218"/>
      <c r="L540" s="218"/>
      <c r="M540" s="218"/>
      <c r="N540" s="218"/>
      <c r="O540" s="218"/>
      <c r="P540" s="218"/>
      <c r="Q540" s="218"/>
      <c r="R540" s="218"/>
      <c r="S540" s="218"/>
      <c r="T540" s="218"/>
      <c r="U540" s="218"/>
      <c r="V540" s="218"/>
      <c r="W540" s="218"/>
      <c r="X540" s="218"/>
      <c r="Y540" s="218"/>
      <c r="Z540" s="218"/>
      <c r="AA540" s="218"/>
      <c r="AB540" s="218"/>
    </row>
    <row r="541" spans="1:28" ht="14.25" customHeight="1" x14ac:dyDescent="0.2">
      <c r="A541" s="218"/>
      <c r="B541" s="218"/>
      <c r="C541" s="218"/>
      <c r="D541" s="218"/>
      <c r="E541" s="218"/>
      <c r="F541" s="218"/>
      <c r="G541" s="218"/>
      <c r="H541" s="218"/>
      <c r="I541" s="218"/>
      <c r="J541" s="218"/>
      <c r="K541" s="218"/>
      <c r="L541" s="218"/>
      <c r="M541" s="218"/>
      <c r="N541" s="218"/>
      <c r="O541" s="218"/>
      <c r="P541" s="218"/>
      <c r="Q541" s="218"/>
      <c r="R541" s="218"/>
      <c r="S541" s="218"/>
      <c r="T541" s="218"/>
      <c r="U541" s="218"/>
      <c r="V541" s="218"/>
      <c r="W541" s="218"/>
      <c r="X541" s="218"/>
      <c r="Y541" s="218"/>
      <c r="Z541" s="218"/>
      <c r="AA541" s="218"/>
      <c r="AB541" s="218"/>
    </row>
    <row r="542" spans="1:28" ht="14.25" customHeight="1" x14ac:dyDescent="0.2">
      <c r="A542" s="218"/>
      <c r="B542" s="218"/>
      <c r="C542" s="218"/>
      <c r="D542" s="218"/>
      <c r="E542" s="218"/>
      <c r="F542" s="218"/>
      <c r="G542" s="218"/>
      <c r="H542" s="218"/>
      <c r="I542" s="218"/>
      <c r="J542" s="218"/>
      <c r="K542" s="218"/>
      <c r="L542" s="218"/>
      <c r="M542" s="218"/>
      <c r="N542" s="218"/>
      <c r="O542" s="218"/>
      <c r="P542" s="218"/>
      <c r="Q542" s="218"/>
      <c r="R542" s="218"/>
      <c r="S542" s="218"/>
      <c r="T542" s="218"/>
      <c r="U542" s="218"/>
      <c r="V542" s="218"/>
      <c r="W542" s="218"/>
      <c r="X542" s="218"/>
      <c r="Y542" s="218"/>
      <c r="Z542" s="218"/>
      <c r="AA542" s="218"/>
      <c r="AB542" s="218"/>
    </row>
    <row r="543" spans="1:28" ht="14.25" customHeight="1" x14ac:dyDescent="0.2">
      <c r="A543" s="218"/>
      <c r="B543" s="218"/>
      <c r="C543" s="218"/>
      <c r="D543" s="218"/>
      <c r="E543" s="218"/>
      <c r="F543" s="218"/>
      <c r="G543" s="218"/>
      <c r="H543" s="218"/>
      <c r="I543" s="218"/>
      <c r="J543" s="218"/>
      <c r="K543" s="218"/>
      <c r="L543" s="218"/>
      <c r="M543" s="218"/>
      <c r="N543" s="218"/>
      <c r="O543" s="218"/>
      <c r="P543" s="218"/>
      <c r="Q543" s="218"/>
      <c r="R543" s="218"/>
      <c r="S543" s="218"/>
      <c r="T543" s="218"/>
      <c r="U543" s="218"/>
      <c r="V543" s="218"/>
      <c r="W543" s="218"/>
      <c r="X543" s="218"/>
      <c r="Y543" s="218"/>
      <c r="Z543" s="218"/>
      <c r="AA543" s="218"/>
      <c r="AB543" s="218"/>
    </row>
    <row r="544" spans="1:28" ht="14.25" customHeight="1" x14ac:dyDescent="0.2">
      <c r="A544" s="218"/>
      <c r="B544" s="218"/>
      <c r="C544" s="218"/>
      <c r="D544" s="218"/>
      <c r="E544" s="218"/>
      <c r="F544" s="218"/>
      <c r="G544" s="218"/>
      <c r="H544" s="218"/>
      <c r="I544" s="218"/>
      <c r="J544" s="218"/>
      <c r="K544" s="218"/>
      <c r="L544" s="218"/>
      <c r="M544" s="218"/>
      <c r="N544" s="218"/>
      <c r="O544" s="218"/>
      <c r="P544" s="218"/>
      <c r="Q544" s="218"/>
      <c r="R544" s="218"/>
      <c r="S544" s="218"/>
      <c r="T544" s="218"/>
      <c r="U544" s="218"/>
      <c r="V544" s="218"/>
      <c r="W544" s="218"/>
      <c r="X544" s="218"/>
      <c r="Y544" s="218"/>
      <c r="Z544" s="218"/>
      <c r="AA544" s="218"/>
      <c r="AB544" s="218"/>
    </row>
    <row r="545" spans="1:28" ht="14.25" customHeight="1" x14ac:dyDescent="0.2">
      <c r="A545" s="218"/>
      <c r="B545" s="218"/>
      <c r="C545" s="218"/>
      <c r="D545" s="218"/>
      <c r="E545" s="218"/>
      <c r="F545" s="218"/>
      <c r="G545" s="218"/>
      <c r="H545" s="218"/>
      <c r="I545" s="218"/>
      <c r="J545" s="218"/>
      <c r="K545" s="218"/>
      <c r="L545" s="218"/>
      <c r="M545" s="218"/>
      <c r="N545" s="218"/>
      <c r="O545" s="218"/>
      <c r="P545" s="218"/>
      <c r="Q545" s="218"/>
      <c r="R545" s="218"/>
      <c r="S545" s="218"/>
      <c r="T545" s="218"/>
      <c r="U545" s="218"/>
      <c r="V545" s="218"/>
      <c r="W545" s="218"/>
      <c r="X545" s="218"/>
      <c r="Y545" s="218"/>
      <c r="Z545" s="218"/>
      <c r="AA545" s="218"/>
      <c r="AB545" s="218"/>
    </row>
    <row r="546" spans="1:28" ht="14.25" customHeight="1" x14ac:dyDescent="0.2">
      <c r="A546" s="218"/>
      <c r="B546" s="218"/>
      <c r="C546" s="218"/>
      <c r="D546" s="218"/>
      <c r="E546" s="218"/>
      <c r="F546" s="218"/>
      <c r="G546" s="218"/>
      <c r="H546" s="218"/>
      <c r="I546" s="218"/>
      <c r="J546" s="218"/>
      <c r="K546" s="218"/>
      <c r="L546" s="218"/>
      <c r="M546" s="218"/>
      <c r="N546" s="218"/>
      <c r="O546" s="218"/>
      <c r="P546" s="218"/>
      <c r="Q546" s="218"/>
      <c r="R546" s="218"/>
      <c r="S546" s="218"/>
      <c r="T546" s="218"/>
      <c r="U546" s="218"/>
      <c r="V546" s="218"/>
      <c r="W546" s="218"/>
      <c r="X546" s="218"/>
      <c r="Y546" s="218"/>
      <c r="Z546" s="218"/>
      <c r="AA546" s="218"/>
      <c r="AB546" s="218"/>
    </row>
    <row r="547" spans="1:28" ht="14.25" customHeight="1" x14ac:dyDescent="0.2">
      <c r="A547" s="218"/>
      <c r="B547" s="218"/>
      <c r="C547" s="218"/>
      <c r="D547" s="218"/>
      <c r="E547" s="218"/>
      <c r="F547" s="218"/>
      <c r="G547" s="218"/>
      <c r="H547" s="218"/>
      <c r="I547" s="218"/>
      <c r="J547" s="218"/>
      <c r="K547" s="218"/>
      <c r="L547" s="218"/>
      <c r="M547" s="218"/>
      <c r="N547" s="218"/>
      <c r="O547" s="218"/>
      <c r="P547" s="218"/>
      <c r="Q547" s="218"/>
      <c r="R547" s="218"/>
      <c r="S547" s="218"/>
      <c r="T547" s="218"/>
      <c r="U547" s="218"/>
      <c r="V547" s="218"/>
      <c r="W547" s="218"/>
      <c r="X547" s="218"/>
      <c r="Y547" s="218"/>
      <c r="Z547" s="218"/>
      <c r="AA547" s="218"/>
      <c r="AB547" s="218"/>
    </row>
    <row r="548" spans="1:28" ht="14.25" customHeight="1" x14ac:dyDescent="0.2">
      <c r="A548" s="218"/>
      <c r="B548" s="218"/>
      <c r="C548" s="218"/>
      <c r="D548" s="218"/>
      <c r="E548" s="218"/>
      <c r="F548" s="218"/>
      <c r="G548" s="218"/>
      <c r="H548" s="218"/>
      <c r="I548" s="218"/>
      <c r="J548" s="218"/>
      <c r="K548" s="218"/>
      <c r="L548" s="218"/>
      <c r="M548" s="218"/>
      <c r="N548" s="218"/>
      <c r="O548" s="218"/>
      <c r="P548" s="218"/>
      <c r="Q548" s="218"/>
      <c r="R548" s="218"/>
      <c r="S548" s="218"/>
      <c r="T548" s="218"/>
      <c r="U548" s="218"/>
      <c r="V548" s="218"/>
      <c r="W548" s="218"/>
      <c r="X548" s="218"/>
      <c r="Y548" s="218"/>
      <c r="Z548" s="218"/>
      <c r="AA548" s="218"/>
      <c r="AB548" s="218"/>
    </row>
    <row r="549" spans="1:28" ht="14.25" customHeight="1" x14ac:dyDescent="0.2">
      <c r="A549" s="218"/>
      <c r="B549" s="218"/>
      <c r="C549" s="218"/>
      <c r="D549" s="218"/>
      <c r="E549" s="218"/>
      <c r="F549" s="218"/>
      <c r="G549" s="218"/>
      <c r="H549" s="218"/>
      <c r="I549" s="218"/>
      <c r="J549" s="218"/>
      <c r="K549" s="218"/>
      <c r="L549" s="218"/>
      <c r="M549" s="218"/>
      <c r="N549" s="218"/>
      <c r="O549" s="218"/>
      <c r="P549" s="218"/>
      <c r="Q549" s="218"/>
      <c r="R549" s="218"/>
      <c r="S549" s="218"/>
      <c r="T549" s="218"/>
      <c r="U549" s="218"/>
      <c r="V549" s="218"/>
      <c r="W549" s="218"/>
      <c r="X549" s="218"/>
      <c r="Y549" s="218"/>
      <c r="Z549" s="218"/>
      <c r="AA549" s="218"/>
      <c r="AB549" s="218"/>
    </row>
    <row r="550" spans="1:28" ht="14.25" customHeight="1" x14ac:dyDescent="0.2">
      <c r="A550" s="218"/>
      <c r="B550" s="218"/>
      <c r="C550" s="218"/>
      <c r="D550" s="218"/>
      <c r="E550" s="218"/>
      <c r="F550" s="218"/>
      <c r="G550" s="218"/>
      <c r="H550" s="218"/>
      <c r="I550" s="218"/>
      <c r="J550" s="218"/>
      <c r="K550" s="218"/>
      <c r="L550" s="218"/>
      <c r="M550" s="218"/>
      <c r="N550" s="218"/>
      <c r="O550" s="218"/>
      <c r="P550" s="218"/>
      <c r="Q550" s="218"/>
      <c r="R550" s="218"/>
      <c r="S550" s="218"/>
      <c r="T550" s="218"/>
      <c r="U550" s="218"/>
      <c r="V550" s="218"/>
      <c r="W550" s="218"/>
      <c r="X550" s="218"/>
      <c r="Y550" s="218"/>
      <c r="Z550" s="218"/>
      <c r="AA550" s="218"/>
      <c r="AB550" s="218"/>
    </row>
    <row r="551" spans="1:28" ht="14.25" customHeight="1" x14ac:dyDescent="0.2">
      <c r="A551" s="218"/>
      <c r="B551" s="218"/>
      <c r="C551" s="218"/>
      <c r="D551" s="218"/>
      <c r="E551" s="218"/>
      <c r="F551" s="218"/>
      <c r="G551" s="218"/>
      <c r="H551" s="218"/>
      <c r="I551" s="218"/>
      <c r="J551" s="218"/>
      <c r="K551" s="218"/>
      <c r="L551" s="218"/>
      <c r="M551" s="218"/>
      <c r="N551" s="218"/>
      <c r="O551" s="218"/>
      <c r="P551" s="218"/>
      <c r="Q551" s="218"/>
      <c r="R551" s="218"/>
      <c r="S551" s="218"/>
      <c r="T551" s="218"/>
      <c r="U551" s="218"/>
      <c r="V551" s="218"/>
      <c r="W551" s="218"/>
      <c r="X551" s="218"/>
      <c r="Y551" s="218"/>
      <c r="Z551" s="218"/>
      <c r="AA551" s="218"/>
      <c r="AB551" s="218"/>
    </row>
    <row r="552" spans="1:28" ht="14.25" customHeight="1" x14ac:dyDescent="0.2">
      <c r="A552" s="218"/>
      <c r="B552" s="218"/>
      <c r="C552" s="218"/>
      <c r="D552" s="218"/>
      <c r="E552" s="218"/>
      <c r="F552" s="218"/>
      <c r="G552" s="218"/>
      <c r="H552" s="218"/>
      <c r="I552" s="218"/>
      <c r="J552" s="218"/>
      <c r="K552" s="218"/>
      <c r="L552" s="218"/>
      <c r="M552" s="218"/>
      <c r="N552" s="218"/>
      <c r="O552" s="218"/>
      <c r="P552" s="218"/>
      <c r="Q552" s="218"/>
      <c r="R552" s="218"/>
      <c r="S552" s="218"/>
      <c r="T552" s="218"/>
      <c r="U552" s="218"/>
      <c r="V552" s="218"/>
      <c r="W552" s="218"/>
      <c r="X552" s="218"/>
      <c r="Y552" s="218"/>
      <c r="Z552" s="218"/>
      <c r="AA552" s="218"/>
      <c r="AB552" s="218"/>
    </row>
    <row r="553" spans="1:28" ht="14.25" customHeight="1" x14ac:dyDescent="0.2">
      <c r="A553" s="218"/>
      <c r="B553" s="218"/>
      <c r="C553" s="218"/>
      <c r="D553" s="218"/>
      <c r="E553" s="218"/>
      <c r="F553" s="218"/>
      <c r="G553" s="218"/>
      <c r="H553" s="218"/>
      <c r="I553" s="218"/>
      <c r="J553" s="218"/>
      <c r="K553" s="218"/>
      <c r="L553" s="218"/>
      <c r="M553" s="218"/>
      <c r="N553" s="218"/>
      <c r="O553" s="218"/>
      <c r="P553" s="218"/>
      <c r="Q553" s="218"/>
      <c r="R553" s="218"/>
      <c r="S553" s="218"/>
      <c r="T553" s="218"/>
      <c r="U553" s="218"/>
      <c r="V553" s="218"/>
      <c r="W553" s="218"/>
      <c r="X553" s="218"/>
      <c r="Y553" s="218"/>
      <c r="Z553" s="218"/>
      <c r="AA553" s="218"/>
      <c r="AB553" s="218"/>
    </row>
    <row r="554" spans="1:28" ht="14.25" customHeight="1" x14ac:dyDescent="0.2">
      <c r="A554" s="218"/>
      <c r="B554" s="218"/>
      <c r="C554" s="218"/>
      <c r="D554" s="218"/>
      <c r="E554" s="218"/>
      <c r="F554" s="218"/>
      <c r="G554" s="218"/>
      <c r="H554" s="218"/>
      <c r="I554" s="218"/>
      <c r="J554" s="218"/>
      <c r="K554" s="218"/>
      <c r="L554" s="218"/>
      <c r="M554" s="218"/>
      <c r="N554" s="218"/>
      <c r="O554" s="218"/>
      <c r="P554" s="218"/>
      <c r="Q554" s="218"/>
      <c r="R554" s="218"/>
      <c r="S554" s="218"/>
      <c r="T554" s="218"/>
      <c r="U554" s="218"/>
      <c r="V554" s="218"/>
      <c r="W554" s="218"/>
      <c r="X554" s="218"/>
      <c r="Y554" s="218"/>
      <c r="Z554" s="218"/>
      <c r="AA554" s="218"/>
      <c r="AB554" s="218"/>
    </row>
    <row r="555" spans="1:28" ht="14.25" customHeight="1" x14ac:dyDescent="0.2">
      <c r="A555" s="218"/>
      <c r="B555" s="218"/>
      <c r="C555" s="218"/>
      <c r="D555" s="218"/>
      <c r="E555" s="218"/>
      <c r="F555" s="218"/>
      <c r="G555" s="218"/>
      <c r="H555" s="218"/>
      <c r="I555" s="218"/>
      <c r="J555" s="218"/>
      <c r="K555" s="218"/>
      <c r="L555" s="218"/>
      <c r="M555" s="218"/>
      <c r="N555" s="218"/>
      <c r="O555" s="218"/>
      <c r="P555" s="218"/>
      <c r="Q555" s="218"/>
      <c r="R555" s="218"/>
      <c r="S555" s="218"/>
      <c r="T555" s="218"/>
      <c r="U555" s="218"/>
      <c r="V555" s="218"/>
      <c r="W555" s="218"/>
      <c r="X555" s="218"/>
      <c r="Y555" s="218"/>
      <c r="Z555" s="218"/>
      <c r="AA555" s="218"/>
      <c r="AB555" s="218"/>
    </row>
    <row r="556" spans="1:28" ht="14.25" customHeight="1" x14ac:dyDescent="0.2">
      <c r="A556" s="218"/>
      <c r="B556" s="218"/>
      <c r="C556" s="218"/>
      <c r="D556" s="218"/>
      <c r="E556" s="218"/>
      <c r="F556" s="218"/>
      <c r="G556" s="218"/>
      <c r="H556" s="218"/>
      <c r="I556" s="218"/>
      <c r="J556" s="218"/>
      <c r="K556" s="218"/>
      <c r="L556" s="218"/>
      <c r="M556" s="218"/>
      <c r="N556" s="218"/>
      <c r="O556" s="218"/>
      <c r="P556" s="218"/>
      <c r="Q556" s="218"/>
      <c r="R556" s="218"/>
      <c r="S556" s="218"/>
      <c r="T556" s="218"/>
      <c r="U556" s="218"/>
      <c r="V556" s="218"/>
      <c r="W556" s="218"/>
      <c r="X556" s="218"/>
      <c r="Y556" s="218"/>
      <c r="Z556" s="218"/>
      <c r="AA556" s="218"/>
      <c r="AB556" s="218"/>
    </row>
    <row r="557" spans="1:28" ht="14.25" customHeight="1" x14ac:dyDescent="0.2">
      <c r="A557" s="218"/>
      <c r="B557" s="218"/>
      <c r="C557" s="218"/>
      <c r="D557" s="218"/>
      <c r="E557" s="218"/>
      <c r="F557" s="218"/>
      <c r="G557" s="218"/>
      <c r="H557" s="218"/>
      <c r="I557" s="218"/>
      <c r="J557" s="218"/>
      <c r="K557" s="218"/>
      <c r="L557" s="218"/>
      <c r="M557" s="218"/>
      <c r="N557" s="218"/>
      <c r="O557" s="218"/>
      <c r="P557" s="218"/>
      <c r="Q557" s="218"/>
      <c r="R557" s="218"/>
      <c r="S557" s="218"/>
      <c r="T557" s="218"/>
      <c r="U557" s="218"/>
      <c r="V557" s="218"/>
      <c r="W557" s="218"/>
      <c r="X557" s="218"/>
      <c r="Y557" s="218"/>
      <c r="Z557" s="218"/>
      <c r="AA557" s="218"/>
      <c r="AB557" s="218"/>
    </row>
    <row r="558" spans="1:28" ht="14.25" customHeight="1" x14ac:dyDescent="0.2">
      <c r="A558" s="218"/>
      <c r="B558" s="218"/>
      <c r="C558" s="218"/>
      <c r="D558" s="218"/>
      <c r="E558" s="218"/>
      <c r="F558" s="218"/>
      <c r="G558" s="218"/>
      <c r="H558" s="218"/>
      <c r="I558" s="218"/>
      <c r="J558" s="218"/>
      <c r="K558" s="218"/>
      <c r="L558" s="218"/>
      <c r="M558" s="218"/>
      <c r="N558" s="218"/>
      <c r="O558" s="218"/>
      <c r="P558" s="218"/>
      <c r="Q558" s="218"/>
      <c r="R558" s="218"/>
      <c r="S558" s="218"/>
      <c r="T558" s="218"/>
      <c r="U558" s="218"/>
      <c r="V558" s="218"/>
      <c r="W558" s="218"/>
      <c r="X558" s="218"/>
      <c r="Y558" s="218"/>
      <c r="Z558" s="218"/>
      <c r="AA558" s="218"/>
      <c r="AB558" s="218"/>
    </row>
    <row r="559" spans="1:28" ht="14.25" customHeight="1" x14ac:dyDescent="0.2">
      <c r="A559" s="218"/>
      <c r="B559" s="218"/>
      <c r="C559" s="218"/>
      <c r="D559" s="218"/>
      <c r="E559" s="218"/>
      <c r="F559" s="218"/>
      <c r="G559" s="218"/>
      <c r="H559" s="218"/>
      <c r="I559" s="218"/>
      <c r="J559" s="218"/>
      <c r="K559" s="218"/>
      <c r="L559" s="218"/>
      <c r="M559" s="218"/>
      <c r="N559" s="218"/>
      <c r="O559" s="218"/>
      <c r="P559" s="218"/>
      <c r="Q559" s="218"/>
      <c r="R559" s="218"/>
      <c r="S559" s="218"/>
      <c r="T559" s="218"/>
      <c r="U559" s="218"/>
      <c r="V559" s="218"/>
      <c r="W559" s="218"/>
      <c r="X559" s="218"/>
      <c r="Y559" s="218"/>
      <c r="Z559" s="218"/>
      <c r="AA559" s="218"/>
      <c r="AB559" s="218"/>
    </row>
    <row r="560" spans="1:28" ht="14.25" customHeight="1" x14ac:dyDescent="0.2">
      <c r="A560" s="218"/>
      <c r="B560" s="218"/>
      <c r="C560" s="218"/>
      <c r="D560" s="218"/>
      <c r="E560" s="218"/>
      <c r="F560" s="218"/>
      <c r="G560" s="218"/>
      <c r="H560" s="218"/>
      <c r="I560" s="218"/>
      <c r="J560" s="218"/>
      <c r="K560" s="218"/>
      <c r="L560" s="218"/>
      <c r="M560" s="218"/>
      <c r="N560" s="218"/>
      <c r="O560" s="218"/>
      <c r="P560" s="218"/>
      <c r="Q560" s="218"/>
      <c r="R560" s="218"/>
      <c r="S560" s="218"/>
      <c r="T560" s="218"/>
      <c r="U560" s="218"/>
      <c r="V560" s="218"/>
      <c r="W560" s="218"/>
      <c r="X560" s="218"/>
      <c r="Y560" s="218"/>
      <c r="Z560" s="218"/>
      <c r="AA560" s="218"/>
      <c r="AB560" s="218"/>
    </row>
    <row r="561" spans="1:28" ht="14.25" customHeight="1" x14ac:dyDescent="0.2">
      <c r="A561" s="218"/>
      <c r="B561" s="218"/>
      <c r="C561" s="218"/>
      <c r="D561" s="218"/>
      <c r="E561" s="218"/>
      <c r="F561" s="218"/>
      <c r="G561" s="218"/>
      <c r="H561" s="218"/>
      <c r="I561" s="218"/>
      <c r="J561" s="218"/>
      <c r="K561" s="218"/>
      <c r="L561" s="218"/>
      <c r="M561" s="218"/>
      <c r="N561" s="218"/>
      <c r="O561" s="218"/>
      <c r="P561" s="218"/>
      <c r="Q561" s="218"/>
      <c r="R561" s="218"/>
      <c r="S561" s="218"/>
      <c r="T561" s="218"/>
      <c r="U561" s="218"/>
      <c r="V561" s="218"/>
      <c r="W561" s="218"/>
      <c r="X561" s="218"/>
      <c r="Y561" s="218"/>
      <c r="Z561" s="218"/>
      <c r="AA561" s="218"/>
      <c r="AB561" s="218"/>
    </row>
    <row r="562" spans="1:28" ht="14.25" customHeight="1" x14ac:dyDescent="0.2">
      <c r="A562" s="218"/>
      <c r="B562" s="218"/>
      <c r="C562" s="218"/>
      <c r="D562" s="218"/>
      <c r="E562" s="218"/>
      <c r="F562" s="218"/>
      <c r="G562" s="218"/>
      <c r="H562" s="218"/>
      <c r="I562" s="218"/>
      <c r="J562" s="218"/>
      <c r="K562" s="218"/>
      <c r="L562" s="218"/>
      <c r="M562" s="218"/>
      <c r="N562" s="218"/>
      <c r="O562" s="218"/>
      <c r="P562" s="218"/>
      <c r="Q562" s="218"/>
      <c r="R562" s="218"/>
      <c r="S562" s="218"/>
      <c r="T562" s="218"/>
      <c r="U562" s="218"/>
      <c r="V562" s="218"/>
      <c r="W562" s="218"/>
      <c r="X562" s="218"/>
      <c r="Y562" s="218"/>
      <c r="Z562" s="218"/>
      <c r="AA562" s="218"/>
      <c r="AB562" s="218"/>
    </row>
    <row r="563" spans="1:28" ht="14.25" customHeight="1" x14ac:dyDescent="0.2">
      <c r="A563" s="218"/>
      <c r="B563" s="218"/>
      <c r="C563" s="218"/>
      <c r="D563" s="218"/>
      <c r="E563" s="218"/>
      <c r="F563" s="218"/>
      <c r="G563" s="218"/>
      <c r="H563" s="218"/>
      <c r="I563" s="218"/>
      <c r="J563" s="218"/>
      <c r="K563" s="218"/>
      <c r="L563" s="218"/>
      <c r="M563" s="218"/>
      <c r="N563" s="218"/>
      <c r="O563" s="218"/>
      <c r="P563" s="218"/>
      <c r="Q563" s="218"/>
      <c r="R563" s="218"/>
      <c r="S563" s="218"/>
      <c r="T563" s="218"/>
      <c r="U563" s="218"/>
      <c r="V563" s="218"/>
      <c r="W563" s="218"/>
      <c r="X563" s="218"/>
      <c r="Y563" s="218"/>
      <c r="Z563" s="218"/>
      <c r="AA563" s="218"/>
      <c r="AB563" s="218"/>
    </row>
    <row r="564" spans="1:28" ht="14.25" customHeight="1" x14ac:dyDescent="0.2">
      <c r="A564" s="218"/>
      <c r="B564" s="218"/>
      <c r="C564" s="218"/>
      <c r="D564" s="218"/>
      <c r="E564" s="218"/>
      <c r="F564" s="218"/>
      <c r="G564" s="218"/>
      <c r="H564" s="218"/>
      <c r="I564" s="218"/>
      <c r="J564" s="218"/>
      <c r="K564" s="218"/>
      <c r="L564" s="218"/>
      <c r="M564" s="218"/>
      <c r="N564" s="218"/>
      <c r="O564" s="218"/>
      <c r="P564" s="218"/>
      <c r="Q564" s="218"/>
      <c r="R564" s="218"/>
      <c r="S564" s="218"/>
      <c r="T564" s="218"/>
      <c r="U564" s="218"/>
      <c r="V564" s="218"/>
      <c r="W564" s="218"/>
      <c r="X564" s="218"/>
      <c r="Y564" s="218"/>
      <c r="Z564" s="218"/>
      <c r="AA564" s="218"/>
      <c r="AB564" s="218"/>
    </row>
    <row r="565" spans="1:28" ht="14.25" customHeight="1" x14ac:dyDescent="0.2">
      <c r="A565" s="218"/>
      <c r="B565" s="218"/>
      <c r="C565" s="218"/>
      <c r="D565" s="218"/>
      <c r="E565" s="218"/>
      <c r="F565" s="218"/>
      <c r="G565" s="218"/>
      <c r="H565" s="218"/>
      <c r="I565" s="218"/>
      <c r="J565" s="218"/>
      <c r="K565" s="218"/>
      <c r="L565" s="218"/>
      <c r="M565" s="218"/>
      <c r="N565" s="218"/>
      <c r="O565" s="218"/>
      <c r="P565" s="218"/>
      <c r="Q565" s="218"/>
      <c r="R565" s="218"/>
      <c r="S565" s="218"/>
      <c r="T565" s="218"/>
      <c r="U565" s="218"/>
      <c r="V565" s="218"/>
      <c r="W565" s="218"/>
      <c r="X565" s="218"/>
      <c r="Y565" s="218"/>
      <c r="Z565" s="218"/>
      <c r="AA565" s="218"/>
      <c r="AB565" s="218"/>
    </row>
    <row r="566" spans="1:28" ht="14.25" customHeight="1" x14ac:dyDescent="0.2">
      <c r="A566" s="218"/>
      <c r="B566" s="218"/>
      <c r="C566" s="218"/>
      <c r="D566" s="218"/>
      <c r="E566" s="218"/>
      <c r="F566" s="218"/>
      <c r="G566" s="218"/>
      <c r="H566" s="218"/>
      <c r="I566" s="218"/>
      <c r="J566" s="218"/>
      <c r="K566" s="218"/>
      <c r="L566" s="218"/>
      <c r="M566" s="218"/>
      <c r="N566" s="218"/>
      <c r="O566" s="218"/>
      <c r="P566" s="218"/>
      <c r="Q566" s="218"/>
      <c r="R566" s="218"/>
      <c r="S566" s="218"/>
      <c r="T566" s="218"/>
      <c r="U566" s="218"/>
      <c r="V566" s="218"/>
      <c r="W566" s="218"/>
      <c r="X566" s="218"/>
      <c r="Y566" s="218"/>
      <c r="Z566" s="218"/>
      <c r="AA566" s="218"/>
      <c r="AB566" s="218"/>
    </row>
    <row r="567" spans="1:28" ht="14.25" customHeight="1" x14ac:dyDescent="0.2">
      <c r="A567" s="218"/>
      <c r="B567" s="218"/>
      <c r="C567" s="218"/>
      <c r="D567" s="218"/>
      <c r="E567" s="218"/>
      <c r="F567" s="218"/>
      <c r="G567" s="218"/>
      <c r="H567" s="218"/>
      <c r="I567" s="218"/>
      <c r="J567" s="218"/>
      <c r="K567" s="218"/>
      <c r="L567" s="218"/>
      <c r="M567" s="218"/>
      <c r="N567" s="218"/>
      <c r="O567" s="218"/>
      <c r="P567" s="218"/>
      <c r="Q567" s="218"/>
      <c r="R567" s="218"/>
      <c r="S567" s="218"/>
      <c r="T567" s="218"/>
      <c r="U567" s="218"/>
      <c r="V567" s="218"/>
      <c r="W567" s="218"/>
      <c r="X567" s="218"/>
      <c r="Y567" s="218"/>
      <c r="Z567" s="218"/>
      <c r="AA567" s="218"/>
      <c r="AB567" s="218"/>
    </row>
    <row r="568" spans="1:28" ht="14.25" customHeight="1" x14ac:dyDescent="0.2">
      <c r="A568" s="218"/>
      <c r="B568" s="218"/>
      <c r="C568" s="218"/>
      <c r="D568" s="218"/>
      <c r="E568" s="218"/>
      <c r="F568" s="218"/>
      <c r="G568" s="218"/>
      <c r="H568" s="218"/>
      <c r="I568" s="218"/>
      <c r="J568" s="218"/>
      <c r="K568" s="218"/>
      <c r="L568" s="218"/>
      <c r="M568" s="218"/>
      <c r="N568" s="218"/>
      <c r="O568" s="218"/>
      <c r="P568" s="218"/>
      <c r="Q568" s="218"/>
      <c r="R568" s="218"/>
      <c r="S568" s="218"/>
      <c r="T568" s="218"/>
      <c r="U568" s="218"/>
      <c r="V568" s="218"/>
      <c r="W568" s="218"/>
      <c r="X568" s="218"/>
      <c r="Y568" s="218"/>
      <c r="Z568" s="218"/>
      <c r="AA568" s="218"/>
      <c r="AB568" s="218"/>
    </row>
    <row r="569" spans="1:28" ht="14.25" customHeight="1" x14ac:dyDescent="0.2">
      <c r="A569" s="218"/>
      <c r="B569" s="218"/>
      <c r="C569" s="218"/>
      <c r="D569" s="218"/>
      <c r="E569" s="218"/>
      <c r="F569" s="218"/>
      <c r="G569" s="218"/>
      <c r="H569" s="218"/>
      <c r="I569" s="218"/>
      <c r="J569" s="218"/>
      <c r="K569" s="218"/>
      <c r="L569" s="218"/>
      <c r="M569" s="218"/>
      <c r="N569" s="218"/>
      <c r="O569" s="218"/>
      <c r="P569" s="218"/>
      <c r="Q569" s="218"/>
      <c r="R569" s="218"/>
      <c r="S569" s="218"/>
      <c r="T569" s="218"/>
      <c r="U569" s="218"/>
      <c r="V569" s="218"/>
      <c r="W569" s="218"/>
      <c r="X569" s="218"/>
      <c r="Y569" s="218"/>
      <c r="Z569" s="218"/>
      <c r="AA569" s="218"/>
      <c r="AB569" s="218"/>
    </row>
    <row r="570" spans="1:28" ht="14.25" customHeight="1" x14ac:dyDescent="0.2">
      <c r="A570" s="218"/>
      <c r="B570" s="218"/>
      <c r="C570" s="218"/>
      <c r="D570" s="218"/>
      <c r="E570" s="218"/>
      <c r="F570" s="218"/>
      <c r="G570" s="218"/>
      <c r="H570" s="218"/>
      <c r="I570" s="218"/>
      <c r="J570" s="218"/>
      <c r="K570" s="218"/>
      <c r="L570" s="218"/>
      <c r="M570" s="218"/>
      <c r="N570" s="218"/>
      <c r="O570" s="218"/>
      <c r="P570" s="218"/>
      <c r="Q570" s="218"/>
      <c r="R570" s="218"/>
      <c r="S570" s="218"/>
      <c r="T570" s="218"/>
      <c r="U570" s="218"/>
      <c r="V570" s="218"/>
      <c r="W570" s="218"/>
      <c r="X570" s="218"/>
      <c r="Y570" s="218"/>
      <c r="Z570" s="218"/>
      <c r="AA570" s="218"/>
      <c r="AB570" s="218"/>
    </row>
    <row r="571" spans="1:28" ht="14.25" customHeight="1" x14ac:dyDescent="0.2">
      <c r="A571" s="218"/>
      <c r="B571" s="218"/>
      <c r="C571" s="218"/>
      <c r="D571" s="218"/>
      <c r="E571" s="218"/>
      <c r="F571" s="218"/>
      <c r="G571" s="218"/>
      <c r="H571" s="218"/>
      <c r="I571" s="218"/>
      <c r="J571" s="218"/>
      <c r="K571" s="218"/>
      <c r="L571" s="218"/>
      <c r="M571" s="218"/>
      <c r="N571" s="218"/>
      <c r="O571" s="218"/>
      <c r="P571" s="218"/>
      <c r="Q571" s="218"/>
      <c r="R571" s="218"/>
      <c r="S571" s="218"/>
      <c r="T571" s="218"/>
      <c r="U571" s="218"/>
      <c r="V571" s="218"/>
      <c r="W571" s="218"/>
      <c r="X571" s="218"/>
      <c r="Y571" s="218"/>
      <c r="Z571" s="218"/>
      <c r="AA571" s="218"/>
      <c r="AB571" s="218"/>
    </row>
    <row r="572" spans="1:28" ht="14.25" customHeight="1" x14ac:dyDescent="0.2">
      <c r="A572" s="218"/>
      <c r="B572" s="218"/>
      <c r="C572" s="218"/>
      <c r="D572" s="218"/>
      <c r="E572" s="218"/>
      <c r="F572" s="218"/>
      <c r="G572" s="218"/>
      <c r="H572" s="218"/>
      <c r="I572" s="218"/>
      <c r="J572" s="218"/>
      <c r="K572" s="218"/>
      <c r="L572" s="218"/>
      <c r="M572" s="218"/>
      <c r="N572" s="218"/>
      <c r="O572" s="218"/>
      <c r="P572" s="218"/>
      <c r="Q572" s="218"/>
      <c r="R572" s="218"/>
      <c r="S572" s="218"/>
      <c r="T572" s="218"/>
      <c r="U572" s="218"/>
      <c r="V572" s="218"/>
      <c r="W572" s="218"/>
      <c r="X572" s="218"/>
      <c r="Y572" s="218"/>
      <c r="Z572" s="218"/>
      <c r="AA572" s="218"/>
      <c r="AB572" s="218"/>
    </row>
    <row r="573" spans="1:28" ht="14.25" customHeight="1" x14ac:dyDescent="0.2">
      <c r="A573" s="218"/>
      <c r="B573" s="218"/>
      <c r="C573" s="218"/>
      <c r="D573" s="218"/>
      <c r="E573" s="218"/>
      <c r="F573" s="218"/>
      <c r="G573" s="218"/>
      <c r="H573" s="218"/>
      <c r="I573" s="218"/>
      <c r="J573" s="218"/>
      <c r="K573" s="218"/>
      <c r="L573" s="218"/>
      <c r="M573" s="218"/>
      <c r="N573" s="218"/>
      <c r="O573" s="218"/>
      <c r="P573" s="218"/>
      <c r="Q573" s="218"/>
      <c r="R573" s="218"/>
      <c r="S573" s="218"/>
      <c r="T573" s="218"/>
      <c r="U573" s="218"/>
      <c r="V573" s="218"/>
      <c r="W573" s="218"/>
      <c r="X573" s="218"/>
      <c r="Y573" s="218"/>
      <c r="Z573" s="218"/>
      <c r="AA573" s="218"/>
      <c r="AB573" s="218"/>
    </row>
    <row r="574" spans="1:28" ht="14.25" customHeight="1" x14ac:dyDescent="0.2">
      <c r="A574" s="218"/>
      <c r="B574" s="218"/>
      <c r="C574" s="218"/>
      <c r="D574" s="218"/>
      <c r="E574" s="218"/>
      <c r="F574" s="218"/>
      <c r="G574" s="218"/>
      <c r="H574" s="218"/>
      <c r="I574" s="218"/>
      <c r="J574" s="218"/>
      <c r="K574" s="218"/>
      <c r="L574" s="218"/>
      <c r="M574" s="218"/>
      <c r="N574" s="218"/>
      <c r="O574" s="218"/>
      <c r="P574" s="218"/>
      <c r="Q574" s="218"/>
      <c r="R574" s="218"/>
      <c r="S574" s="218"/>
      <c r="T574" s="218"/>
      <c r="U574" s="218"/>
      <c r="V574" s="218"/>
      <c r="W574" s="218"/>
      <c r="X574" s="218"/>
      <c r="Y574" s="218"/>
      <c r="Z574" s="218"/>
      <c r="AA574" s="218"/>
      <c r="AB574" s="218"/>
    </row>
    <row r="575" spans="1:28" ht="14.25" customHeight="1" x14ac:dyDescent="0.2">
      <c r="A575" s="218"/>
      <c r="B575" s="218"/>
      <c r="C575" s="218"/>
      <c r="D575" s="218"/>
      <c r="E575" s="218"/>
      <c r="F575" s="218"/>
      <c r="G575" s="218"/>
      <c r="H575" s="218"/>
      <c r="I575" s="218"/>
      <c r="J575" s="218"/>
      <c r="K575" s="218"/>
      <c r="L575" s="218"/>
      <c r="M575" s="218"/>
      <c r="N575" s="218"/>
      <c r="O575" s="218"/>
      <c r="P575" s="218"/>
      <c r="Q575" s="218"/>
      <c r="R575" s="218"/>
      <c r="S575" s="218"/>
      <c r="T575" s="218"/>
      <c r="U575" s="218"/>
      <c r="V575" s="218"/>
      <c r="W575" s="218"/>
      <c r="X575" s="218"/>
      <c r="Y575" s="218"/>
      <c r="Z575" s="218"/>
      <c r="AA575" s="218"/>
      <c r="AB575" s="218"/>
    </row>
    <row r="576" spans="1:28" ht="14.25" customHeight="1" x14ac:dyDescent="0.2">
      <c r="A576" s="218"/>
      <c r="B576" s="218"/>
      <c r="C576" s="218"/>
      <c r="D576" s="218"/>
      <c r="E576" s="218"/>
      <c r="F576" s="218"/>
      <c r="G576" s="218"/>
      <c r="H576" s="218"/>
      <c r="I576" s="218"/>
      <c r="J576" s="218"/>
      <c r="K576" s="218"/>
      <c r="L576" s="218"/>
      <c r="M576" s="218"/>
      <c r="N576" s="218"/>
      <c r="O576" s="218"/>
      <c r="P576" s="218"/>
      <c r="Q576" s="218"/>
      <c r="R576" s="218"/>
      <c r="S576" s="218"/>
      <c r="T576" s="218"/>
      <c r="U576" s="218"/>
      <c r="V576" s="218"/>
      <c r="W576" s="218"/>
      <c r="X576" s="218"/>
      <c r="Y576" s="218"/>
      <c r="Z576" s="218"/>
      <c r="AA576" s="218"/>
      <c r="AB576" s="218"/>
    </row>
    <row r="577" spans="1:28" ht="14.25" customHeight="1" x14ac:dyDescent="0.2">
      <c r="A577" s="218"/>
      <c r="B577" s="218"/>
      <c r="C577" s="218"/>
      <c r="D577" s="218"/>
      <c r="E577" s="218"/>
      <c r="F577" s="218"/>
      <c r="G577" s="218"/>
      <c r="H577" s="218"/>
      <c r="I577" s="218"/>
      <c r="J577" s="218"/>
      <c r="K577" s="218"/>
      <c r="L577" s="218"/>
      <c r="M577" s="218"/>
      <c r="N577" s="218"/>
      <c r="O577" s="218"/>
      <c r="P577" s="218"/>
      <c r="Q577" s="218"/>
      <c r="R577" s="218"/>
      <c r="S577" s="218"/>
      <c r="T577" s="218"/>
      <c r="U577" s="218"/>
      <c r="V577" s="218"/>
      <c r="W577" s="218"/>
      <c r="X577" s="218"/>
      <c r="Y577" s="218"/>
      <c r="Z577" s="218"/>
      <c r="AA577" s="218"/>
      <c r="AB577" s="218"/>
    </row>
    <row r="578" spans="1:28" ht="14.25" customHeight="1" x14ac:dyDescent="0.2">
      <c r="A578" s="218"/>
      <c r="B578" s="218"/>
      <c r="C578" s="218"/>
      <c r="D578" s="218"/>
      <c r="E578" s="218"/>
      <c r="F578" s="218"/>
      <c r="G578" s="218"/>
      <c r="H578" s="218"/>
      <c r="I578" s="218"/>
      <c r="J578" s="218"/>
      <c r="K578" s="218"/>
      <c r="L578" s="218"/>
      <c r="M578" s="218"/>
      <c r="N578" s="218"/>
      <c r="O578" s="218"/>
      <c r="P578" s="218"/>
      <c r="Q578" s="218"/>
      <c r="R578" s="218"/>
      <c r="S578" s="218"/>
      <c r="T578" s="218"/>
      <c r="U578" s="218"/>
      <c r="V578" s="218"/>
      <c r="W578" s="218"/>
      <c r="X578" s="218"/>
      <c r="Y578" s="218"/>
      <c r="Z578" s="218"/>
      <c r="AA578" s="218"/>
      <c r="AB578" s="218"/>
    </row>
    <row r="579" spans="1:28" ht="14.25" customHeight="1" x14ac:dyDescent="0.2">
      <c r="A579" s="218"/>
      <c r="B579" s="218"/>
      <c r="C579" s="218"/>
      <c r="D579" s="218"/>
      <c r="E579" s="218"/>
      <c r="F579" s="218"/>
      <c r="G579" s="218"/>
      <c r="H579" s="218"/>
      <c r="I579" s="218"/>
      <c r="J579" s="218"/>
      <c r="K579" s="218"/>
      <c r="L579" s="218"/>
      <c r="M579" s="218"/>
      <c r="N579" s="218"/>
      <c r="O579" s="218"/>
      <c r="P579" s="218"/>
      <c r="Q579" s="218"/>
      <c r="R579" s="218"/>
      <c r="S579" s="218"/>
      <c r="T579" s="218"/>
      <c r="U579" s="218"/>
      <c r="V579" s="218"/>
      <c r="W579" s="218"/>
      <c r="X579" s="218"/>
      <c r="Y579" s="218"/>
      <c r="Z579" s="218"/>
      <c r="AA579" s="218"/>
      <c r="AB579" s="218"/>
    </row>
    <row r="580" spans="1:28" ht="14.25" customHeight="1" x14ac:dyDescent="0.2">
      <c r="A580" s="218"/>
      <c r="B580" s="218"/>
      <c r="C580" s="218"/>
      <c r="D580" s="218"/>
      <c r="E580" s="218"/>
      <c r="F580" s="218"/>
      <c r="G580" s="218"/>
      <c r="H580" s="218"/>
      <c r="I580" s="218"/>
      <c r="J580" s="218"/>
      <c r="K580" s="218"/>
      <c r="L580" s="218"/>
      <c r="M580" s="218"/>
      <c r="N580" s="218"/>
      <c r="O580" s="218"/>
      <c r="P580" s="218"/>
      <c r="Q580" s="218"/>
      <c r="R580" s="218"/>
      <c r="S580" s="218"/>
      <c r="T580" s="218"/>
      <c r="U580" s="218"/>
      <c r="V580" s="218"/>
      <c r="W580" s="218"/>
      <c r="X580" s="218"/>
      <c r="Y580" s="218"/>
      <c r="Z580" s="218"/>
      <c r="AA580" s="218"/>
      <c r="AB580" s="218"/>
    </row>
    <row r="581" spans="1:28" ht="14.25" customHeight="1" x14ac:dyDescent="0.2">
      <c r="A581" s="218"/>
      <c r="B581" s="218"/>
      <c r="C581" s="218"/>
      <c r="D581" s="218"/>
      <c r="E581" s="218"/>
      <c r="F581" s="218"/>
      <c r="G581" s="218"/>
      <c r="H581" s="218"/>
      <c r="I581" s="218"/>
      <c r="J581" s="218"/>
      <c r="K581" s="218"/>
      <c r="L581" s="218"/>
      <c r="M581" s="218"/>
      <c r="N581" s="218"/>
      <c r="O581" s="218"/>
      <c r="P581" s="218"/>
      <c r="Q581" s="218"/>
      <c r="R581" s="218"/>
      <c r="S581" s="218"/>
      <c r="T581" s="218"/>
      <c r="U581" s="218"/>
      <c r="V581" s="218"/>
      <c r="W581" s="218"/>
      <c r="X581" s="218"/>
      <c r="Y581" s="218"/>
      <c r="Z581" s="218"/>
      <c r="AA581" s="218"/>
      <c r="AB581" s="218"/>
    </row>
    <row r="582" spans="1:28" ht="14.25" customHeight="1" x14ac:dyDescent="0.2">
      <c r="A582" s="218"/>
      <c r="B582" s="218"/>
      <c r="C582" s="218"/>
      <c r="D582" s="218"/>
      <c r="E582" s="218"/>
      <c r="F582" s="218"/>
      <c r="G582" s="218"/>
      <c r="H582" s="218"/>
      <c r="I582" s="218"/>
      <c r="J582" s="218"/>
      <c r="K582" s="218"/>
      <c r="L582" s="218"/>
      <c r="M582" s="218"/>
      <c r="N582" s="218"/>
      <c r="O582" s="218"/>
      <c r="P582" s="218"/>
      <c r="Q582" s="218"/>
      <c r="R582" s="218"/>
      <c r="S582" s="218"/>
      <c r="T582" s="218"/>
      <c r="U582" s="218"/>
      <c r="V582" s="218"/>
      <c r="W582" s="218"/>
      <c r="X582" s="218"/>
      <c r="Y582" s="218"/>
      <c r="Z582" s="218"/>
      <c r="AA582" s="218"/>
      <c r="AB582" s="218"/>
    </row>
    <row r="583" spans="1:28" ht="14.25" customHeight="1" x14ac:dyDescent="0.2">
      <c r="A583" s="218"/>
      <c r="B583" s="218"/>
      <c r="C583" s="218"/>
      <c r="D583" s="218"/>
      <c r="E583" s="218"/>
      <c r="F583" s="218"/>
      <c r="G583" s="218"/>
      <c r="H583" s="218"/>
      <c r="I583" s="218"/>
      <c r="J583" s="218"/>
      <c r="K583" s="218"/>
      <c r="L583" s="218"/>
      <c r="M583" s="218"/>
      <c r="N583" s="218"/>
      <c r="O583" s="218"/>
      <c r="P583" s="218"/>
      <c r="Q583" s="218"/>
      <c r="R583" s="218"/>
      <c r="S583" s="218"/>
      <c r="T583" s="218"/>
      <c r="U583" s="218"/>
      <c r="V583" s="218"/>
      <c r="W583" s="218"/>
      <c r="X583" s="218"/>
      <c r="Y583" s="218"/>
      <c r="Z583" s="218"/>
      <c r="AA583" s="218"/>
      <c r="AB583" s="218"/>
    </row>
    <row r="584" spans="1:28" ht="14.25" customHeight="1" x14ac:dyDescent="0.2">
      <c r="A584" s="218"/>
      <c r="B584" s="218"/>
      <c r="C584" s="218"/>
      <c r="D584" s="218"/>
      <c r="E584" s="218"/>
      <c r="F584" s="218"/>
      <c r="G584" s="218"/>
      <c r="H584" s="218"/>
      <c r="I584" s="218"/>
      <c r="J584" s="218"/>
      <c r="K584" s="218"/>
      <c r="L584" s="218"/>
      <c r="M584" s="218"/>
      <c r="N584" s="218"/>
      <c r="O584" s="218"/>
      <c r="P584" s="218"/>
      <c r="Q584" s="218"/>
      <c r="R584" s="218"/>
      <c r="S584" s="218"/>
      <c r="T584" s="218"/>
      <c r="U584" s="218"/>
      <c r="V584" s="218"/>
      <c r="W584" s="218"/>
      <c r="X584" s="218"/>
      <c r="Y584" s="218"/>
      <c r="Z584" s="218"/>
      <c r="AA584" s="218"/>
      <c r="AB584" s="218"/>
    </row>
    <row r="585" spans="1:28" ht="14.25" customHeight="1" x14ac:dyDescent="0.2">
      <c r="A585" s="218"/>
      <c r="B585" s="218"/>
      <c r="C585" s="218"/>
      <c r="D585" s="218"/>
      <c r="E585" s="218"/>
      <c r="F585" s="218"/>
      <c r="G585" s="218"/>
      <c r="H585" s="218"/>
      <c r="I585" s="218"/>
      <c r="J585" s="218"/>
      <c r="K585" s="218"/>
      <c r="L585" s="218"/>
      <c r="M585" s="218"/>
      <c r="N585" s="218"/>
      <c r="O585" s="218"/>
      <c r="P585" s="218"/>
      <c r="Q585" s="218"/>
      <c r="R585" s="218"/>
      <c r="S585" s="218"/>
      <c r="T585" s="218"/>
      <c r="U585" s="218"/>
      <c r="V585" s="218"/>
      <c r="W585" s="218"/>
      <c r="X585" s="218"/>
      <c r="Y585" s="218"/>
      <c r="Z585" s="218"/>
      <c r="AA585" s="218"/>
      <c r="AB585" s="218"/>
    </row>
    <row r="586" spans="1:28" ht="14.25" customHeight="1" x14ac:dyDescent="0.2">
      <c r="A586" s="218"/>
      <c r="B586" s="218"/>
      <c r="C586" s="218"/>
      <c r="D586" s="218"/>
      <c r="E586" s="218"/>
      <c r="F586" s="218"/>
      <c r="G586" s="218"/>
      <c r="H586" s="218"/>
      <c r="I586" s="218"/>
      <c r="J586" s="218"/>
      <c r="K586" s="218"/>
      <c r="L586" s="218"/>
      <c r="M586" s="218"/>
      <c r="N586" s="218"/>
      <c r="O586" s="218"/>
      <c r="P586" s="218"/>
      <c r="Q586" s="218"/>
      <c r="R586" s="218"/>
      <c r="S586" s="218"/>
      <c r="T586" s="218"/>
      <c r="U586" s="218"/>
      <c r="V586" s="218"/>
      <c r="W586" s="218"/>
      <c r="X586" s="218"/>
      <c r="Y586" s="218"/>
      <c r="Z586" s="218"/>
      <c r="AA586" s="218"/>
      <c r="AB586" s="218"/>
    </row>
    <row r="587" spans="1:28" ht="14.25" customHeight="1" x14ac:dyDescent="0.2">
      <c r="A587" s="218"/>
      <c r="B587" s="218"/>
      <c r="C587" s="218"/>
      <c r="D587" s="218"/>
      <c r="E587" s="218"/>
      <c r="F587" s="218"/>
      <c r="G587" s="218"/>
      <c r="H587" s="218"/>
      <c r="I587" s="218"/>
      <c r="J587" s="218"/>
      <c r="K587" s="218"/>
      <c r="L587" s="218"/>
      <c r="M587" s="218"/>
      <c r="N587" s="218"/>
      <c r="O587" s="218"/>
      <c r="P587" s="218"/>
      <c r="Q587" s="218"/>
      <c r="R587" s="218"/>
      <c r="S587" s="218"/>
      <c r="T587" s="218"/>
      <c r="U587" s="218"/>
      <c r="V587" s="218"/>
      <c r="W587" s="218"/>
      <c r="X587" s="218"/>
      <c r="Y587" s="218"/>
      <c r="Z587" s="218"/>
      <c r="AA587" s="218"/>
      <c r="AB587" s="218"/>
    </row>
    <row r="588" spans="1:28" ht="14.25" customHeight="1" x14ac:dyDescent="0.2">
      <c r="A588" s="218"/>
      <c r="B588" s="218"/>
      <c r="C588" s="218"/>
      <c r="D588" s="218"/>
      <c r="E588" s="218"/>
      <c r="F588" s="218"/>
      <c r="G588" s="218"/>
      <c r="H588" s="218"/>
      <c r="I588" s="218"/>
      <c r="J588" s="218"/>
      <c r="K588" s="218"/>
      <c r="L588" s="218"/>
      <c r="M588" s="218"/>
      <c r="N588" s="218"/>
      <c r="O588" s="218"/>
      <c r="P588" s="218"/>
      <c r="Q588" s="218"/>
      <c r="R588" s="218"/>
      <c r="S588" s="218"/>
      <c r="T588" s="218"/>
      <c r="U588" s="218"/>
      <c r="V588" s="218"/>
      <c r="W588" s="218"/>
      <c r="X588" s="218"/>
      <c r="Y588" s="218"/>
      <c r="Z588" s="218"/>
      <c r="AA588" s="218"/>
      <c r="AB588" s="218"/>
    </row>
    <row r="589" spans="1:28" ht="14.25" customHeight="1" x14ac:dyDescent="0.2">
      <c r="A589" s="218"/>
      <c r="B589" s="218"/>
      <c r="C589" s="218"/>
      <c r="D589" s="218"/>
      <c r="E589" s="218"/>
      <c r="F589" s="218"/>
      <c r="G589" s="218"/>
      <c r="H589" s="218"/>
      <c r="I589" s="218"/>
      <c r="J589" s="218"/>
      <c r="K589" s="218"/>
      <c r="L589" s="218"/>
      <c r="M589" s="218"/>
      <c r="N589" s="218"/>
      <c r="O589" s="218"/>
      <c r="P589" s="218"/>
      <c r="Q589" s="218"/>
      <c r="R589" s="218"/>
      <c r="S589" s="218"/>
      <c r="T589" s="218"/>
      <c r="U589" s="218"/>
      <c r="V589" s="218"/>
      <c r="W589" s="218"/>
      <c r="X589" s="218"/>
      <c r="Y589" s="218"/>
      <c r="Z589" s="218"/>
      <c r="AA589" s="218"/>
      <c r="AB589" s="218"/>
    </row>
    <row r="590" spans="1:28" ht="14.25" customHeight="1" x14ac:dyDescent="0.2">
      <c r="A590" s="218"/>
      <c r="B590" s="218"/>
      <c r="C590" s="218"/>
      <c r="D590" s="218"/>
      <c r="E590" s="218"/>
      <c r="F590" s="218"/>
      <c r="G590" s="218"/>
      <c r="H590" s="218"/>
      <c r="I590" s="218"/>
      <c r="J590" s="218"/>
      <c r="K590" s="218"/>
      <c r="L590" s="218"/>
      <c r="M590" s="218"/>
      <c r="N590" s="218"/>
      <c r="O590" s="218"/>
      <c r="P590" s="218"/>
      <c r="Q590" s="218"/>
      <c r="R590" s="218"/>
      <c r="S590" s="218"/>
      <c r="T590" s="218"/>
      <c r="U590" s="218"/>
      <c r="V590" s="218"/>
      <c r="W590" s="218"/>
      <c r="X590" s="218"/>
      <c r="Y590" s="218"/>
      <c r="Z590" s="218"/>
      <c r="AA590" s="218"/>
      <c r="AB590" s="218"/>
    </row>
    <row r="591" spans="1:28" ht="14.25" customHeight="1" x14ac:dyDescent="0.2">
      <c r="A591" s="218"/>
      <c r="B591" s="218"/>
      <c r="C591" s="218"/>
      <c r="D591" s="218"/>
      <c r="E591" s="218"/>
      <c r="F591" s="218"/>
      <c r="G591" s="218"/>
      <c r="H591" s="218"/>
      <c r="I591" s="218"/>
      <c r="J591" s="218"/>
      <c r="K591" s="218"/>
      <c r="L591" s="218"/>
      <c r="M591" s="218"/>
      <c r="N591" s="218"/>
      <c r="O591" s="218"/>
      <c r="P591" s="218"/>
      <c r="Q591" s="218"/>
      <c r="R591" s="218"/>
      <c r="S591" s="218"/>
      <c r="T591" s="218"/>
      <c r="U591" s="218"/>
      <c r="V591" s="218"/>
      <c r="W591" s="218"/>
      <c r="X591" s="218"/>
      <c r="Y591" s="218"/>
      <c r="Z591" s="218"/>
      <c r="AA591" s="218"/>
      <c r="AB591" s="218"/>
    </row>
    <row r="592" spans="1:28" ht="14.25" customHeight="1" x14ac:dyDescent="0.2">
      <c r="A592" s="218"/>
      <c r="B592" s="218"/>
      <c r="C592" s="218"/>
      <c r="D592" s="218"/>
      <c r="E592" s="218"/>
      <c r="F592" s="218"/>
      <c r="G592" s="218"/>
      <c r="H592" s="218"/>
      <c r="I592" s="218"/>
      <c r="J592" s="218"/>
      <c r="K592" s="218"/>
      <c r="L592" s="218"/>
      <c r="M592" s="218"/>
      <c r="N592" s="218"/>
      <c r="O592" s="218"/>
      <c r="P592" s="218"/>
      <c r="Q592" s="218"/>
      <c r="R592" s="218"/>
      <c r="S592" s="218"/>
      <c r="T592" s="218"/>
      <c r="U592" s="218"/>
      <c r="V592" s="218"/>
      <c r="W592" s="218"/>
      <c r="X592" s="218"/>
      <c r="Y592" s="218"/>
      <c r="Z592" s="218"/>
      <c r="AA592" s="218"/>
      <c r="AB592" s="218"/>
    </row>
    <row r="593" spans="1:28" ht="14.25" customHeight="1" x14ac:dyDescent="0.2">
      <c r="A593" s="218"/>
      <c r="B593" s="218"/>
      <c r="C593" s="218"/>
      <c r="D593" s="218"/>
      <c r="E593" s="218"/>
      <c r="F593" s="218"/>
      <c r="G593" s="218"/>
      <c r="H593" s="218"/>
      <c r="I593" s="218"/>
      <c r="J593" s="218"/>
      <c r="K593" s="218"/>
      <c r="L593" s="218"/>
      <c r="M593" s="218"/>
      <c r="N593" s="218"/>
      <c r="O593" s="218"/>
      <c r="P593" s="218"/>
      <c r="Q593" s="218"/>
      <c r="R593" s="218"/>
      <c r="S593" s="218"/>
      <c r="T593" s="218"/>
      <c r="U593" s="218"/>
      <c r="V593" s="218"/>
      <c r="W593" s="218"/>
      <c r="X593" s="218"/>
      <c r="Y593" s="218"/>
      <c r="Z593" s="218"/>
      <c r="AA593" s="218"/>
      <c r="AB593" s="218"/>
    </row>
    <row r="594" spans="1:28" ht="14.25" customHeight="1" x14ac:dyDescent="0.2">
      <c r="A594" s="218"/>
      <c r="B594" s="218"/>
      <c r="C594" s="218"/>
      <c r="D594" s="218"/>
      <c r="E594" s="218"/>
      <c r="F594" s="218"/>
      <c r="G594" s="218"/>
      <c r="H594" s="218"/>
      <c r="I594" s="218"/>
      <c r="J594" s="218"/>
      <c r="K594" s="218"/>
      <c r="L594" s="218"/>
      <c r="M594" s="218"/>
      <c r="N594" s="218"/>
      <c r="O594" s="218"/>
      <c r="P594" s="218"/>
      <c r="Q594" s="218"/>
      <c r="R594" s="218"/>
      <c r="S594" s="218"/>
      <c r="T594" s="218"/>
      <c r="U594" s="218"/>
      <c r="V594" s="218"/>
      <c r="W594" s="218"/>
      <c r="X594" s="218"/>
      <c r="Y594" s="218"/>
      <c r="Z594" s="218"/>
      <c r="AA594" s="218"/>
      <c r="AB594" s="218"/>
    </row>
    <row r="595" spans="1:28" ht="14.25" customHeight="1" x14ac:dyDescent="0.2">
      <c r="A595" s="218"/>
      <c r="B595" s="218"/>
      <c r="C595" s="218"/>
      <c r="D595" s="218"/>
      <c r="E595" s="218"/>
      <c r="F595" s="218"/>
      <c r="G595" s="218"/>
      <c r="H595" s="218"/>
      <c r="I595" s="218"/>
      <c r="J595" s="218"/>
      <c r="K595" s="218"/>
      <c r="L595" s="218"/>
      <c r="M595" s="218"/>
      <c r="N595" s="218"/>
      <c r="O595" s="218"/>
      <c r="P595" s="218"/>
      <c r="Q595" s="218"/>
      <c r="R595" s="218"/>
      <c r="S595" s="218"/>
      <c r="T595" s="218"/>
      <c r="U595" s="218"/>
      <c r="V595" s="218"/>
      <c r="W595" s="218"/>
      <c r="X595" s="218"/>
      <c r="Y595" s="218"/>
      <c r="Z595" s="218"/>
      <c r="AA595" s="218"/>
      <c r="AB595" s="218"/>
    </row>
    <row r="596" spans="1:28" ht="14.25" customHeight="1" x14ac:dyDescent="0.2">
      <c r="A596" s="218"/>
      <c r="B596" s="218"/>
      <c r="C596" s="218"/>
      <c r="D596" s="218"/>
      <c r="E596" s="218"/>
      <c r="F596" s="218"/>
      <c r="G596" s="218"/>
      <c r="H596" s="218"/>
      <c r="I596" s="218"/>
      <c r="J596" s="218"/>
      <c r="K596" s="218"/>
      <c r="L596" s="218"/>
      <c r="M596" s="218"/>
      <c r="N596" s="218"/>
      <c r="O596" s="218"/>
      <c r="P596" s="218"/>
      <c r="Q596" s="218"/>
      <c r="R596" s="218"/>
      <c r="S596" s="218"/>
      <c r="T596" s="218"/>
      <c r="U596" s="218"/>
      <c r="V596" s="218"/>
      <c r="W596" s="218"/>
      <c r="X596" s="218"/>
      <c r="Y596" s="218"/>
      <c r="Z596" s="218"/>
      <c r="AA596" s="218"/>
      <c r="AB596" s="218"/>
    </row>
    <row r="597" spans="1:28" ht="14.25" customHeight="1" x14ac:dyDescent="0.2">
      <c r="A597" s="218"/>
      <c r="B597" s="218"/>
      <c r="C597" s="218"/>
      <c r="D597" s="218"/>
      <c r="E597" s="218"/>
      <c r="F597" s="218"/>
      <c r="G597" s="218"/>
      <c r="H597" s="218"/>
      <c r="I597" s="218"/>
      <c r="J597" s="218"/>
      <c r="K597" s="218"/>
      <c r="L597" s="218"/>
      <c r="M597" s="218"/>
      <c r="N597" s="218"/>
      <c r="O597" s="218"/>
      <c r="P597" s="218"/>
      <c r="Q597" s="218"/>
      <c r="R597" s="218"/>
      <c r="S597" s="218"/>
      <c r="T597" s="218"/>
      <c r="U597" s="218"/>
      <c r="V597" s="218"/>
      <c r="W597" s="218"/>
      <c r="X597" s="218"/>
      <c r="Y597" s="218"/>
      <c r="Z597" s="218"/>
      <c r="AA597" s="218"/>
      <c r="AB597" s="218"/>
    </row>
    <row r="598" spans="1:28" ht="14.25" customHeight="1" x14ac:dyDescent="0.2">
      <c r="A598" s="218"/>
      <c r="B598" s="218"/>
      <c r="C598" s="218"/>
      <c r="D598" s="218"/>
      <c r="E598" s="218"/>
      <c r="F598" s="218"/>
      <c r="G598" s="218"/>
      <c r="H598" s="218"/>
      <c r="I598" s="218"/>
      <c r="J598" s="218"/>
      <c r="K598" s="218"/>
      <c r="L598" s="218"/>
      <c r="M598" s="218"/>
      <c r="N598" s="218"/>
      <c r="O598" s="218"/>
      <c r="P598" s="218"/>
      <c r="Q598" s="218"/>
      <c r="R598" s="218"/>
      <c r="S598" s="218"/>
      <c r="T598" s="218"/>
      <c r="U598" s="218"/>
      <c r="V598" s="218"/>
      <c r="W598" s="218"/>
      <c r="X598" s="218"/>
      <c r="Y598" s="218"/>
      <c r="Z598" s="218"/>
      <c r="AA598" s="218"/>
      <c r="AB598" s="218"/>
    </row>
    <row r="599" spans="1:28" ht="14.25" customHeight="1" x14ac:dyDescent="0.2">
      <c r="A599" s="218"/>
      <c r="B599" s="218"/>
      <c r="C599" s="218"/>
      <c r="D599" s="218"/>
      <c r="E599" s="218"/>
      <c r="F599" s="218"/>
      <c r="G599" s="218"/>
      <c r="H599" s="218"/>
      <c r="I599" s="218"/>
      <c r="J599" s="218"/>
      <c r="K599" s="218"/>
      <c r="L599" s="218"/>
      <c r="M599" s="218"/>
      <c r="N599" s="218"/>
      <c r="O599" s="218"/>
      <c r="P599" s="218"/>
      <c r="Q599" s="218"/>
      <c r="R599" s="218"/>
      <c r="S599" s="218"/>
      <c r="T599" s="218"/>
      <c r="U599" s="218"/>
      <c r="V599" s="218"/>
      <c r="W599" s="218"/>
      <c r="X599" s="218"/>
      <c r="Y599" s="218"/>
      <c r="Z599" s="218"/>
      <c r="AA599" s="218"/>
      <c r="AB599" s="218"/>
    </row>
    <row r="600" spans="1:28" ht="14.25" customHeight="1" x14ac:dyDescent="0.2">
      <c r="A600" s="218"/>
      <c r="B600" s="218"/>
      <c r="C600" s="218"/>
      <c r="D600" s="218"/>
      <c r="E600" s="218"/>
      <c r="F600" s="218"/>
      <c r="G600" s="218"/>
      <c r="H600" s="218"/>
      <c r="I600" s="218"/>
      <c r="J600" s="218"/>
      <c r="K600" s="218"/>
      <c r="L600" s="218"/>
      <c r="M600" s="218"/>
      <c r="N600" s="218"/>
      <c r="O600" s="218"/>
      <c r="P600" s="218"/>
      <c r="Q600" s="218"/>
      <c r="R600" s="218"/>
      <c r="S600" s="218"/>
      <c r="T600" s="218"/>
      <c r="U600" s="218"/>
      <c r="V600" s="218"/>
      <c r="W600" s="218"/>
      <c r="X600" s="218"/>
      <c r="Y600" s="218"/>
      <c r="Z600" s="218"/>
      <c r="AA600" s="218"/>
      <c r="AB600" s="218"/>
    </row>
    <row r="601" spans="1:28" ht="14.25" customHeight="1" x14ac:dyDescent="0.2">
      <c r="A601" s="218"/>
      <c r="B601" s="218"/>
      <c r="C601" s="218"/>
      <c r="D601" s="218"/>
      <c r="E601" s="218"/>
      <c r="F601" s="218"/>
      <c r="G601" s="218"/>
      <c r="H601" s="218"/>
      <c r="I601" s="218"/>
      <c r="J601" s="218"/>
      <c r="K601" s="218"/>
      <c r="L601" s="218"/>
      <c r="M601" s="218"/>
      <c r="N601" s="218"/>
      <c r="O601" s="218"/>
      <c r="P601" s="218"/>
      <c r="Q601" s="218"/>
      <c r="R601" s="218"/>
      <c r="S601" s="218"/>
      <c r="T601" s="218"/>
      <c r="U601" s="218"/>
      <c r="V601" s="218"/>
      <c r="W601" s="218"/>
      <c r="X601" s="218"/>
      <c r="Y601" s="218"/>
      <c r="Z601" s="218"/>
      <c r="AA601" s="218"/>
      <c r="AB601" s="218"/>
    </row>
    <row r="602" spans="1:28" ht="14.25" customHeight="1" x14ac:dyDescent="0.2">
      <c r="A602" s="218"/>
      <c r="B602" s="218"/>
      <c r="C602" s="218"/>
      <c r="D602" s="218"/>
      <c r="E602" s="218"/>
      <c r="F602" s="218"/>
      <c r="G602" s="218"/>
      <c r="H602" s="218"/>
      <c r="I602" s="218"/>
      <c r="J602" s="218"/>
      <c r="K602" s="218"/>
      <c r="L602" s="218"/>
      <c r="M602" s="218"/>
      <c r="N602" s="218"/>
      <c r="O602" s="218"/>
      <c r="P602" s="218"/>
      <c r="Q602" s="218"/>
      <c r="R602" s="218"/>
      <c r="S602" s="218"/>
      <c r="T602" s="218"/>
      <c r="U602" s="218"/>
      <c r="V602" s="218"/>
      <c r="W602" s="218"/>
      <c r="X602" s="218"/>
      <c r="Y602" s="218"/>
      <c r="Z602" s="218"/>
      <c r="AA602" s="218"/>
      <c r="AB602" s="218"/>
    </row>
    <row r="603" spans="1:28" ht="14.25" customHeight="1" x14ac:dyDescent="0.2">
      <c r="A603" s="218"/>
      <c r="B603" s="218"/>
      <c r="C603" s="218"/>
      <c r="D603" s="218"/>
      <c r="E603" s="218"/>
      <c r="F603" s="218"/>
      <c r="G603" s="218"/>
      <c r="H603" s="218"/>
      <c r="I603" s="218"/>
      <c r="J603" s="218"/>
      <c r="K603" s="218"/>
      <c r="L603" s="218"/>
      <c r="M603" s="218"/>
      <c r="N603" s="218"/>
      <c r="O603" s="218"/>
      <c r="P603" s="218"/>
      <c r="Q603" s="218"/>
      <c r="R603" s="218"/>
      <c r="S603" s="218"/>
      <c r="T603" s="218"/>
      <c r="U603" s="218"/>
      <c r="V603" s="218"/>
      <c r="W603" s="218"/>
      <c r="X603" s="218"/>
      <c r="Y603" s="218"/>
      <c r="Z603" s="218"/>
      <c r="AA603" s="218"/>
      <c r="AB603" s="218"/>
    </row>
    <row r="604" spans="1:28" ht="14.25" customHeight="1" x14ac:dyDescent="0.2">
      <c r="A604" s="218"/>
      <c r="B604" s="218"/>
      <c r="C604" s="218"/>
      <c r="D604" s="218"/>
      <c r="E604" s="218"/>
      <c r="F604" s="218"/>
      <c r="G604" s="218"/>
      <c r="H604" s="218"/>
      <c r="I604" s="218"/>
      <c r="J604" s="218"/>
      <c r="K604" s="218"/>
      <c r="L604" s="218"/>
      <c r="M604" s="218"/>
      <c r="N604" s="218"/>
      <c r="O604" s="218"/>
      <c r="P604" s="218"/>
      <c r="Q604" s="218"/>
      <c r="R604" s="218"/>
      <c r="S604" s="218"/>
      <c r="T604" s="218"/>
      <c r="U604" s="218"/>
      <c r="V604" s="218"/>
      <c r="W604" s="218"/>
      <c r="X604" s="218"/>
      <c r="Y604" s="218"/>
      <c r="Z604" s="218"/>
      <c r="AA604" s="218"/>
      <c r="AB604" s="218"/>
    </row>
    <row r="605" spans="1:28" ht="14.25" customHeight="1" x14ac:dyDescent="0.2">
      <c r="A605" s="218"/>
      <c r="B605" s="218"/>
      <c r="C605" s="218"/>
      <c r="D605" s="218"/>
      <c r="E605" s="218"/>
      <c r="F605" s="218"/>
      <c r="G605" s="218"/>
      <c r="H605" s="218"/>
      <c r="I605" s="218"/>
      <c r="J605" s="218"/>
      <c r="K605" s="218"/>
      <c r="L605" s="218"/>
      <c r="M605" s="218"/>
      <c r="N605" s="218"/>
      <c r="O605" s="218"/>
      <c r="P605" s="218"/>
      <c r="Q605" s="218"/>
      <c r="R605" s="218"/>
      <c r="S605" s="218"/>
      <c r="T605" s="218"/>
      <c r="U605" s="218"/>
      <c r="V605" s="218"/>
      <c r="W605" s="218"/>
      <c r="X605" s="218"/>
      <c r="Y605" s="218"/>
      <c r="Z605" s="218"/>
      <c r="AA605" s="218"/>
      <c r="AB605" s="218"/>
    </row>
    <row r="606" spans="1:28" ht="14.25" customHeight="1" x14ac:dyDescent="0.2">
      <c r="A606" s="218"/>
      <c r="B606" s="218"/>
      <c r="C606" s="218"/>
      <c r="D606" s="218"/>
      <c r="E606" s="218"/>
      <c r="F606" s="218"/>
      <c r="G606" s="218"/>
      <c r="H606" s="218"/>
      <c r="I606" s="218"/>
      <c r="J606" s="218"/>
      <c r="K606" s="218"/>
      <c r="L606" s="218"/>
      <c r="M606" s="218"/>
      <c r="N606" s="218"/>
      <c r="O606" s="218"/>
      <c r="P606" s="218"/>
      <c r="Q606" s="218"/>
      <c r="R606" s="218"/>
      <c r="S606" s="218"/>
      <c r="T606" s="218"/>
      <c r="U606" s="218"/>
      <c r="V606" s="218"/>
      <c r="W606" s="218"/>
      <c r="X606" s="218"/>
      <c r="Y606" s="218"/>
      <c r="Z606" s="218"/>
      <c r="AA606" s="218"/>
      <c r="AB606" s="218"/>
    </row>
    <row r="607" spans="1:28" ht="14.25" customHeight="1" x14ac:dyDescent="0.2">
      <c r="A607" s="218"/>
      <c r="B607" s="218"/>
      <c r="C607" s="218"/>
      <c r="D607" s="218"/>
      <c r="E607" s="218"/>
      <c r="F607" s="218"/>
      <c r="G607" s="218"/>
      <c r="H607" s="218"/>
      <c r="I607" s="218"/>
      <c r="J607" s="218"/>
      <c r="K607" s="218"/>
      <c r="L607" s="218"/>
      <c r="M607" s="218"/>
      <c r="N607" s="218"/>
      <c r="O607" s="218"/>
      <c r="P607" s="218"/>
      <c r="Q607" s="218"/>
      <c r="R607" s="218"/>
      <c r="S607" s="218"/>
      <c r="T607" s="218"/>
      <c r="U607" s="218"/>
      <c r="V607" s="218"/>
      <c r="W607" s="218"/>
      <c r="X607" s="218"/>
      <c r="Y607" s="218"/>
      <c r="Z607" s="218"/>
      <c r="AA607" s="218"/>
      <c r="AB607" s="218"/>
    </row>
    <row r="608" spans="1:28" ht="14.25" customHeight="1" x14ac:dyDescent="0.2">
      <c r="A608" s="218"/>
      <c r="B608" s="218"/>
      <c r="C608" s="218"/>
      <c r="D608" s="218"/>
      <c r="E608" s="218"/>
      <c r="F608" s="218"/>
      <c r="G608" s="218"/>
      <c r="H608" s="218"/>
      <c r="I608" s="218"/>
      <c r="J608" s="218"/>
      <c r="K608" s="218"/>
      <c r="L608" s="218"/>
      <c r="M608" s="218"/>
      <c r="N608" s="218"/>
      <c r="O608" s="218"/>
      <c r="P608" s="218"/>
      <c r="Q608" s="218"/>
      <c r="R608" s="218"/>
      <c r="S608" s="218"/>
      <c r="T608" s="218"/>
      <c r="U608" s="218"/>
      <c r="V608" s="218"/>
      <c r="W608" s="218"/>
      <c r="X608" s="218"/>
      <c r="Y608" s="218"/>
      <c r="Z608" s="218"/>
      <c r="AA608" s="218"/>
      <c r="AB608" s="218"/>
    </row>
    <row r="609" spans="1:28" ht="14.25" customHeight="1" x14ac:dyDescent="0.2">
      <c r="A609" s="218"/>
      <c r="B609" s="218"/>
      <c r="C609" s="218"/>
      <c r="D609" s="218"/>
      <c r="E609" s="218"/>
      <c r="F609" s="218"/>
      <c r="G609" s="218"/>
      <c r="H609" s="218"/>
      <c r="I609" s="218"/>
      <c r="J609" s="218"/>
      <c r="K609" s="218"/>
      <c r="L609" s="218"/>
      <c r="M609" s="218"/>
      <c r="N609" s="218"/>
      <c r="O609" s="218"/>
      <c r="P609" s="218"/>
      <c r="Q609" s="218"/>
      <c r="R609" s="218"/>
      <c r="S609" s="218"/>
      <c r="T609" s="218"/>
      <c r="U609" s="218"/>
      <c r="V609" s="218"/>
      <c r="W609" s="218"/>
      <c r="X609" s="218"/>
      <c r="Y609" s="218"/>
      <c r="Z609" s="218"/>
      <c r="AA609" s="218"/>
      <c r="AB609" s="218"/>
    </row>
    <row r="610" spans="1:28" ht="14.25" customHeight="1" x14ac:dyDescent="0.2">
      <c r="A610" s="218"/>
      <c r="B610" s="218"/>
      <c r="C610" s="218"/>
      <c r="D610" s="218"/>
      <c r="E610" s="218"/>
      <c r="F610" s="218"/>
      <c r="G610" s="218"/>
      <c r="H610" s="218"/>
      <c r="I610" s="218"/>
      <c r="J610" s="218"/>
      <c r="K610" s="218"/>
      <c r="L610" s="218"/>
      <c r="M610" s="218"/>
      <c r="N610" s="218"/>
      <c r="O610" s="218"/>
      <c r="P610" s="218"/>
      <c r="Q610" s="218"/>
      <c r="R610" s="218"/>
      <c r="S610" s="218"/>
      <c r="T610" s="218"/>
      <c r="U610" s="218"/>
      <c r="V610" s="218"/>
      <c r="W610" s="218"/>
      <c r="X610" s="218"/>
      <c r="Y610" s="218"/>
      <c r="Z610" s="218"/>
      <c r="AA610" s="218"/>
      <c r="AB610" s="218"/>
    </row>
    <row r="611" spans="1:28" ht="14.25" customHeight="1" x14ac:dyDescent="0.2">
      <c r="A611" s="218"/>
      <c r="B611" s="218"/>
      <c r="C611" s="218"/>
      <c r="D611" s="218"/>
      <c r="E611" s="218"/>
      <c r="F611" s="218"/>
      <c r="G611" s="218"/>
      <c r="H611" s="218"/>
      <c r="I611" s="218"/>
      <c r="J611" s="218"/>
      <c r="K611" s="218"/>
      <c r="L611" s="218"/>
      <c r="M611" s="218"/>
      <c r="N611" s="218"/>
      <c r="O611" s="218"/>
      <c r="P611" s="218"/>
      <c r="Q611" s="218"/>
      <c r="R611" s="218"/>
      <c r="S611" s="218"/>
      <c r="T611" s="218"/>
      <c r="U611" s="218"/>
      <c r="V611" s="218"/>
      <c r="W611" s="218"/>
      <c r="X611" s="218"/>
      <c r="Y611" s="218"/>
      <c r="Z611" s="218"/>
      <c r="AA611" s="218"/>
      <c r="AB611" s="218"/>
    </row>
    <row r="612" spans="1:28" ht="14.25" customHeight="1" x14ac:dyDescent="0.2">
      <c r="A612" s="218"/>
      <c r="B612" s="218"/>
      <c r="C612" s="218"/>
      <c r="D612" s="218"/>
      <c r="E612" s="218"/>
      <c r="F612" s="218"/>
      <c r="G612" s="218"/>
      <c r="H612" s="218"/>
      <c r="I612" s="218"/>
      <c r="J612" s="218"/>
      <c r="K612" s="218"/>
      <c r="L612" s="218"/>
      <c r="M612" s="218"/>
      <c r="N612" s="218"/>
      <c r="O612" s="218"/>
      <c r="P612" s="218"/>
      <c r="Q612" s="218"/>
      <c r="R612" s="218"/>
      <c r="S612" s="218"/>
      <c r="T612" s="218"/>
      <c r="U612" s="218"/>
      <c r="V612" s="218"/>
      <c r="W612" s="218"/>
      <c r="X612" s="218"/>
      <c r="Y612" s="218"/>
      <c r="Z612" s="218"/>
      <c r="AA612" s="218"/>
      <c r="AB612" s="218"/>
    </row>
    <row r="613" spans="1:28" ht="14.25" customHeight="1" x14ac:dyDescent="0.2">
      <c r="A613" s="218"/>
      <c r="B613" s="218"/>
      <c r="C613" s="218"/>
      <c r="D613" s="218"/>
      <c r="E613" s="218"/>
      <c r="F613" s="218"/>
      <c r="G613" s="218"/>
      <c r="H613" s="218"/>
      <c r="I613" s="218"/>
      <c r="J613" s="218"/>
      <c r="K613" s="218"/>
      <c r="L613" s="218"/>
      <c r="M613" s="218"/>
      <c r="N613" s="218"/>
      <c r="O613" s="218"/>
      <c r="P613" s="218"/>
      <c r="Q613" s="218"/>
      <c r="R613" s="218"/>
      <c r="S613" s="218"/>
      <c r="T613" s="218"/>
      <c r="U613" s="218"/>
      <c r="V613" s="218"/>
      <c r="W613" s="218"/>
      <c r="X613" s="218"/>
      <c r="Y613" s="218"/>
      <c r="Z613" s="218"/>
      <c r="AA613" s="218"/>
      <c r="AB613" s="218"/>
    </row>
    <row r="614" spans="1:28" ht="14.25" customHeight="1" x14ac:dyDescent="0.2">
      <c r="A614" s="218"/>
      <c r="B614" s="218"/>
      <c r="C614" s="218"/>
      <c r="D614" s="218"/>
      <c r="E614" s="218"/>
      <c r="F614" s="218"/>
      <c r="G614" s="218"/>
      <c r="H614" s="218"/>
      <c r="I614" s="218"/>
      <c r="J614" s="218"/>
      <c r="K614" s="218"/>
      <c r="L614" s="218"/>
      <c r="M614" s="218"/>
      <c r="N614" s="218"/>
      <c r="O614" s="218"/>
      <c r="P614" s="218"/>
      <c r="Q614" s="218"/>
      <c r="R614" s="218"/>
      <c r="S614" s="218"/>
      <c r="T614" s="218"/>
      <c r="U614" s="218"/>
      <c r="V614" s="218"/>
      <c r="W614" s="218"/>
      <c r="X614" s="218"/>
      <c r="Y614" s="218"/>
      <c r="Z614" s="218"/>
      <c r="AA614" s="218"/>
      <c r="AB614" s="218"/>
    </row>
    <row r="615" spans="1:28" ht="14.25" customHeight="1" x14ac:dyDescent="0.2">
      <c r="A615" s="218"/>
      <c r="B615" s="218"/>
      <c r="C615" s="218"/>
      <c r="D615" s="218"/>
      <c r="E615" s="218"/>
      <c r="F615" s="218"/>
      <c r="G615" s="218"/>
      <c r="H615" s="218"/>
      <c r="I615" s="218"/>
      <c r="J615" s="218"/>
      <c r="K615" s="218"/>
      <c r="L615" s="218"/>
      <c r="M615" s="218"/>
      <c r="N615" s="218"/>
      <c r="O615" s="218"/>
      <c r="P615" s="218"/>
      <c r="Q615" s="218"/>
      <c r="R615" s="218"/>
      <c r="S615" s="218"/>
      <c r="T615" s="218"/>
      <c r="U615" s="218"/>
      <c r="V615" s="218"/>
      <c r="W615" s="218"/>
      <c r="X615" s="218"/>
      <c r="Y615" s="218"/>
      <c r="Z615" s="218"/>
      <c r="AA615" s="218"/>
      <c r="AB615" s="218"/>
    </row>
    <row r="616" spans="1:28" ht="14.25" customHeight="1" x14ac:dyDescent="0.2">
      <c r="A616" s="218"/>
      <c r="B616" s="218"/>
      <c r="C616" s="218"/>
      <c r="D616" s="218"/>
      <c r="E616" s="218"/>
      <c r="F616" s="218"/>
      <c r="G616" s="218"/>
      <c r="H616" s="218"/>
      <c r="I616" s="218"/>
      <c r="J616" s="218"/>
      <c r="K616" s="218"/>
      <c r="L616" s="218"/>
      <c r="M616" s="218"/>
      <c r="N616" s="218"/>
      <c r="O616" s="218"/>
      <c r="P616" s="218"/>
      <c r="Q616" s="218"/>
      <c r="R616" s="218"/>
      <c r="S616" s="218"/>
      <c r="T616" s="218"/>
      <c r="U616" s="218"/>
      <c r="V616" s="218"/>
      <c r="W616" s="218"/>
      <c r="X616" s="218"/>
      <c r="Y616" s="218"/>
      <c r="Z616" s="218"/>
      <c r="AA616" s="218"/>
      <c r="AB616" s="218"/>
    </row>
    <row r="617" spans="1:28" ht="14.25" customHeight="1" x14ac:dyDescent="0.2">
      <c r="A617" s="218"/>
      <c r="B617" s="218"/>
      <c r="C617" s="218"/>
      <c r="D617" s="218"/>
      <c r="E617" s="218"/>
      <c r="F617" s="218"/>
      <c r="G617" s="218"/>
      <c r="H617" s="218"/>
      <c r="I617" s="218"/>
      <c r="J617" s="218"/>
      <c r="K617" s="218"/>
      <c r="L617" s="218"/>
      <c r="M617" s="218"/>
      <c r="N617" s="218"/>
      <c r="O617" s="218"/>
      <c r="P617" s="218"/>
      <c r="Q617" s="218"/>
      <c r="R617" s="218"/>
      <c r="S617" s="218"/>
      <c r="T617" s="218"/>
      <c r="U617" s="218"/>
      <c r="V617" s="218"/>
      <c r="W617" s="218"/>
      <c r="X617" s="218"/>
      <c r="Y617" s="218"/>
      <c r="Z617" s="218"/>
      <c r="AA617" s="218"/>
      <c r="AB617" s="218"/>
    </row>
    <row r="618" spans="1:28" ht="14.25" customHeight="1" x14ac:dyDescent="0.2">
      <c r="A618" s="218"/>
      <c r="B618" s="218"/>
      <c r="C618" s="218"/>
      <c r="D618" s="218"/>
      <c r="E618" s="218"/>
      <c r="F618" s="218"/>
      <c r="G618" s="218"/>
      <c r="H618" s="218"/>
      <c r="I618" s="218"/>
      <c r="J618" s="218"/>
      <c r="K618" s="218"/>
      <c r="L618" s="218"/>
      <c r="M618" s="218"/>
      <c r="N618" s="218"/>
      <c r="O618" s="218"/>
      <c r="P618" s="218"/>
      <c r="Q618" s="218"/>
      <c r="R618" s="218"/>
      <c r="S618" s="218"/>
      <c r="T618" s="218"/>
      <c r="U618" s="218"/>
      <c r="V618" s="218"/>
      <c r="W618" s="218"/>
      <c r="X618" s="218"/>
      <c r="Y618" s="218"/>
      <c r="Z618" s="218"/>
      <c r="AA618" s="218"/>
      <c r="AB618" s="218"/>
    </row>
    <row r="619" spans="1:28" ht="14.25" customHeight="1" x14ac:dyDescent="0.2">
      <c r="A619" s="218"/>
      <c r="B619" s="218"/>
      <c r="C619" s="218"/>
      <c r="D619" s="218"/>
      <c r="E619" s="218"/>
      <c r="F619" s="218"/>
      <c r="G619" s="218"/>
      <c r="H619" s="218"/>
      <c r="I619" s="218"/>
      <c r="J619" s="218"/>
      <c r="K619" s="218"/>
      <c r="L619" s="218"/>
      <c r="M619" s="218"/>
      <c r="N619" s="218"/>
      <c r="O619" s="218"/>
      <c r="P619" s="218"/>
      <c r="Q619" s="218"/>
      <c r="R619" s="218"/>
      <c r="S619" s="218"/>
      <c r="T619" s="218"/>
      <c r="U619" s="218"/>
      <c r="V619" s="218"/>
      <c r="W619" s="218"/>
      <c r="X619" s="218"/>
      <c r="Y619" s="218"/>
      <c r="Z619" s="218"/>
      <c r="AA619" s="218"/>
      <c r="AB619" s="218"/>
    </row>
    <row r="620" spans="1:28" ht="14.25" customHeight="1" x14ac:dyDescent="0.2">
      <c r="A620" s="218"/>
      <c r="B620" s="218"/>
      <c r="C620" s="218"/>
      <c r="D620" s="218"/>
      <c r="E620" s="218"/>
      <c r="F620" s="218"/>
      <c r="G620" s="218"/>
      <c r="H620" s="218"/>
      <c r="I620" s="218"/>
      <c r="J620" s="218"/>
      <c r="K620" s="218"/>
      <c r="L620" s="218"/>
      <c r="M620" s="218"/>
      <c r="N620" s="218"/>
      <c r="O620" s="218"/>
      <c r="P620" s="218"/>
      <c r="Q620" s="218"/>
      <c r="R620" s="218"/>
      <c r="S620" s="218"/>
      <c r="T620" s="218"/>
      <c r="U620" s="218"/>
      <c r="V620" s="218"/>
      <c r="W620" s="218"/>
      <c r="X620" s="218"/>
      <c r="Y620" s="218"/>
      <c r="Z620" s="218"/>
      <c r="AA620" s="218"/>
      <c r="AB620" s="218"/>
    </row>
    <row r="621" spans="1:28" ht="14.25" customHeight="1" x14ac:dyDescent="0.2">
      <c r="A621" s="218"/>
      <c r="B621" s="218"/>
      <c r="C621" s="218"/>
      <c r="D621" s="218"/>
      <c r="E621" s="218"/>
      <c r="F621" s="218"/>
      <c r="G621" s="218"/>
      <c r="H621" s="218"/>
      <c r="I621" s="218"/>
      <c r="J621" s="218"/>
      <c r="K621" s="218"/>
      <c r="L621" s="218"/>
      <c r="M621" s="218"/>
      <c r="N621" s="218"/>
      <c r="O621" s="218"/>
      <c r="P621" s="218"/>
      <c r="Q621" s="218"/>
      <c r="R621" s="218"/>
      <c r="S621" s="218"/>
      <c r="T621" s="218"/>
      <c r="U621" s="218"/>
      <c r="V621" s="218"/>
      <c r="W621" s="218"/>
      <c r="X621" s="218"/>
      <c r="Y621" s="218"/>
      <c r="Z621" s="218"/>
      <c r="AA621" s="218"/>
      <c r="AB621" s="218"/>
    </row>
    <row r="622" spans="1:28" ht="14.25" customHeight="1" x14ac:dyDescent="0.2">
      <c r="A622" s="218"/>
      <c r="B622" s="218"/>
      <c r="C622" s="218"/>
      <c r="D622" s="218"/>
      <c r="E622" s="218"/>
      <c r="F622" s="218"/>
      <c r="G622" s="218"/>
      <c r="H622" s="218"/>
      <c r="I622" s="218"/>
      <c r="J622" s="218"/>
      <c r="K622" s="218"/>
      <c r="L622" s="218"/>
      <c r="M622" s="218"/>
      <c r="N622" s="218"/>
      <c r="O622" s="218"/>
      <c r="P622" s="218"/>
      <c r="Q622" s="218"/>
      <c r="R622" s="218"/>
      <c r="S622" s="218"/>
      <c r="T622" s="218"/>
      <c r="U622" s="218"/>
      <c r="V622" s="218"/>
      <c r="W622" s="218"/>
      <c r="X622" s="218"/>
      <c r="Y622" s="218"/>
      <c r="Z622" s="218"/>
      <c r="AA622" s="218"/>
      <c r="AB622" s="218"/>
    </row>
    <row r="623" spans="1:28" ht="14.25" customHeight="1" x14ac:dyDescent="0.2">
      <c r="A623" s="218"/>
      <c r="B623" s="218"/>
      <c r="C623" s="218"/>
      <c r="D623" s="218"/>
      <c r="E623" s="218"/>
      <c r="F623" s="218"/>
      <c r="G623" s="218"/>
      <c r="H623" s="218"/>
      <c r="I623" s="218"/>
      <c r="J623" s="218"/>
      <c r="K623" s="218"/>
      <c r="L623" s="218"/>
      <c r="M623" s="218"/>
      <c r="N623" s="218"/>
      <c r="O623" s="218"/>
      <c r="P623" s="218"/>
      <c r="Q623" s="218"/>
      <c r="R623" s="218"/>
      <c r="S623" s="218"/>
      <c r="T623" s="218"/>
      <c r="U623" s="218"/>
      <c r="V623" s="218"/>
      <c r="W623" s="218"/>
      <c r="X623" s="218"/>
      <c r="Y623" s="218"/>
      <c r="Z623" s="218"/>
      <c r="AA623" s="218"/>
      <c r="AB623" s="218"/>
    </row>
    <row r="624" spans="1:28" ht="14.25" customHeight="1" x14ac:dyDescent="0.2">
      <c r="A624" s="218"/>
      <c r="B624" s="218"/>
      <c r="C624" s="218"/>
      <c r="D624" s="218"/>
      <c r="E624" s="218"/>
      <c r="F624" s="218"/>
      <c r="G624" s="218"/>
      <c r="H624" s="218"/>
      <c r="I624" s="218"/>
      <c r="J624" s="218"/>
      <c r="K624" s="218"/>
      <c r="L624" s="218"/>
      <c r="M624" s="218"/>
      <c r="N624" s="218"/>
      <c r="O624" s="218"/>
      <c r="P624" s="218"/>
      <c r="Q624" s="218"/>
      <c r="R624" s="218"/>
      <c r="S624" s="218"/>
      <c r="T624" s="218"/>
      <c r="U624" s="218"/>
      <c r="V624" s="218"/>
      <c r="W624" s="218"/>
      <c r="X624" s="218"/>
      <c r="Y624" s="218"/>
      <c r="Z624" s="218"/>
      <c r="AA624" s="218"/>
      <c r="AB624" s="218"/>
    </row>
    <row r="625" spans="1:28" ht="14.25" customHeight="1" x14ac:dyDescent="0.2">
      <c r="A625" s="218"/>
      <c r="B625" s="218"/>
      <c r="C625" s="218"/>
      <c r="D625" s="218"/>
      <c r="E625" s="218"/>
      <c r="F625" s="218"/>
      <c r="G625" s="218"/>
      <c r="H625" s="218"/>
      <c r="I625" s="218"/>
      <c r="J625" s="218"/>
      <c r="K625" s="218"/>
      <c r="L625" s="218"/>
      <c r="M625" s="218"/>
      <c r="N625" s="218"/>
      <c r="O625" s="218"/>
      <c r="P625" s="218"/>
      <c r="Q625" s="218"/>
      <c r="R625" s="218"/>
      <c r="S625" s="218"/>
      <c r="T625" s="218"/>
      <c r="U625" s="218"/>
      <c r="V625" s="218"/>
      <c r="W625" s="218"/>
      <c r="X625" s="218"/>
      <c r="Y625" s="218"/>
      <c r="Z625" s="218"/>
      <c r="AA625" s="218"/>
      <c r="AB625" s="218"/>
    </row>
    <row r="626" spans="1:28" ht="14.25" customHeight="1" x14ac:dyDescent="0.2">
      <c r="A626" s="218"/>
      <c r="B626" s="218"/>
      <c r="C626" s="218"/>
      <c r="D626" s="218"/>
      <c r="E626" s="218"/>
      <c r="F626" s="218"/>
      <c r="G626" s="218"/>
      <c r="H626" s="218"/>
      <c r="I626" s="218"/>
      <c r="J626" s="218"/>
      <c r="K626" s="218"/>
      <c r="L626" s="218"/>
      <c r="M626" s="218"/>
      <c r="N626" s="218"/>
      <c r="O626" s="218"/>
      <c r="P626" s="218"/>
      <c r="Q626" s="218"/>
      <c r="R626" s="218"/>
      <c r="S626" s="218"/>
      <c r="T626" s="218"/>
      <c r="U626" s="218"/>
      <c r="V626" s="218"/>
      <c r="W626" s="218"/>
      <c r="X626" s="218"/>
      <c r="Y626" s="218"/>
      <c r="Z626" s="218"/>
      <c r="AA626" s="218"/>
      <c r="AB626" s="218"/>
    </row>
    <row r="627" spans="1:28" ht="14.25" customHeight="1" x14ac:dyDescent="0.2">
      <c r="A627" s="218"/>
      <c r="B627" s="218"/>
      <c r="C627" s="218"/>
      <c r="D627" s="218"/>
      <c r="E627" s="218"/>
      <c r="F627" s="218"/>
      <c r="G627" s="218"/>
      <c r="H627" s="218"/>
      <c r="I627" s="218"/>
      <c r="J627" s="218"/>
      <c r="K627" s="218"/>
      <c r="L627" s="218"/>
      <c r="M627" s="218"/>
      <c r="N627" s="218"/>
      <c r="O627" s="218"/>
      <c r="P627" s="218"/>
      <c r="Q627" s="218"/>
      <c r="R627" s="218"/>
      <c r="S627" s="218"/>
      <c r="T627" s="218"/>
      <c r="U627" s="218"/>
      <c r="V627" s="218"/>
      <c r="W627" s="218"/>
      <c r="X627" s="218"/>
      <c r="Y627" s="218"/>
      <c r="Z627" s="218"/>
      <c r="AA627" s="218"/>
      <c r="AB627" s="218"/>
    </row>
    <row r="628" spans="1:28" ht="14.25" customHeight="1" x14ac:dyDescent="0.2">
      <c r="A628" s="218"/>
      <c r="B628" s="218"/>
      <c r="C628" s="218"/>
      <c r="D628" s="218"/>
      <c r="E628" s="218"/>
      <c r="F628" s="218"/>
      <c r="G628" s="218"/>
      <c r="H628" s="218"/>
      <c r="I628" s="218"/>
      <c r="J628" s="218"/>
      <c r="K628" s="218"/>
      <c r="L628" s="218"/>
      <c r="M628" s="218"/>
      <c r="N628" s="218"/>
      <c r="O628" s="218"/>
      <c r="P628" s="218"/>
      <c r="Q628" s="218"/>
      <c r="R628" s="218"/>
      <c r="S628" s="218"/>
      <c r="T628" s="218"/>
      <c r="U628" s="218"/>
      <c r="V628" s="218"/>
      <c r="W628" s="218"/>
      <c r="X628" s="218"/>
      <c r="Y628" s="218"/>
      <c r="Z628" s="218"/>
      <c r="AA628" s="218"/>
      <c r="AB628" s="218"/>
    </row>
    <row r="629" spans="1:28" ht="14.25" customHeight="1" x14ac:dyDescent="0.2">
      <c r="A629" s="218"/>
      <c r="B629" s="218"/>
      <c r="C629" s="218"/>
      <c r="D629" s="218"/>
      <c r="E629" s="218"/>
      <c r="F629" s="218"/>
      <c r="G629" s="218"/>
      <c r="H629" s="218"/>
      <c r="I629" s="218"/>
      <c r="J629" s="218"/>
      <c r="K629" s="218"/>
      <c r="L629" s="218"/>
      <c r="M629" s="218"/>
      <c r="N629" s="218"/>
      <c r="O629" s="218"/>
      <c r="P629" s="218"/>
      <c r="Q629" s="218"/>
      <c r="R629" s="218"/>
      <c r="S629" s="218"/>
      <c r="T629" s="218"/>
      <c r="U629" s="218"/>
      <c r="V629" s="218"/>
      <c r="W629" s="218"/>
      <c r="X629" s="218"/>
      <c r="Y629" s="218"/>
      <c r="Z629" s="218"/>
      <c r="AA629" s="218"/>
      <c r="AB629" s="218"/>
    </row>
    <row r="630" spans="1:28" ht="14.25" customHeight="1" x14ac:dyDescent="0.2">
      <c r="A630" s="218"/>
      <c r="B630" s="218"/>
      <c r="C630" s="218"/>
      <c r="D630" s="218"/>
      <c r="E630" s="218"/>
      <c r="F630" s="218"/>
      <c r="G630" s="218"/>
      <c r="H630" s="218"/>
      <c r="I630" s="218"/>
      <c r="J630" s="218"/>
      <c r="K630" s="218"/>
      <c r="L630" s="218"/>
      <c r="M630" s="218"/>
      <c r="N630" s="218"/>
      <c r="O630" s="218"/>
      <c r="P630" s="218"/>
      <c r="Q630" s="218"/>
      <c r="R630" s="218"/>
      <c r="S630" s="218"/>
      <c r="T630" s="218"/>
      <c r="U630" s="218"/>
      <c r="V630" s="218"/>
      <c r="W630" s="218"/>
      <c r="X630" s="218"/>
      <c r="Y630" s="218"/>
      <c r="Z630" s="218"/>
      <c r="AA630" s="218"/>
      <c r="AB630" s="218"/>
    </row>
    <row r="631" spans="1:28" ht="14.25" customHeight="1" x14ac:dyDescent="0.2">
      <c r="A631" s="218"/>
      <c r="B631" s="218"/>
      <c r="C631" s="218"/>
      <c r="D631" s="218"/>
      <c r="E631" s="218"/>
      <c r="F631" s="218"/>
      <c r="G631" s="218"/>
      <c r="H631" s="218"/>
      <c r="I631" s="218"/>
      <c r="J631" s="218"/>
      <c r="K631" s="218"/>
      <c r="L631" s="218"/>
      <c r="M631" s="218"/>
      <c r="N631" s="218"/>
      <c r="O631" s="218"/>
      <c r="P631" s="218"/>
      <c r="Q631" s="218"/>
      <c r="R631" s="218"/>
      <c r="S631" s="218"/>
      <c r="T631" s="218"/>
      <c r="U631" s="218"/>
      <c r="V631" s="218"/>
      <c r="W631" s="218"/>
      <c r="X631" s="218"/>
      <c r="Y631" s="218"/>
      <c r="Z631" s="218"/>
      <c r="AA631" s="218"/>
      <c r="AB631" s="218"/>
    </row>
    <row r="632" spans="1:28" ht="14.25" customHeight="1" x14ac:dyDescent="0.2">
      <c r="A632" s="218"/>
      <c r="B632" s="218"/>
      <c r="C632" s="218"/>
      <c r="D632" s="218"/>
      <c r="E632" s="218"/>
      <c r="F632" s="218"/>
      <c r="G632" s="218"/>
      <c r="H632" s="218"/>
      <c r="I632" s="218"/>
      <c r="J632" s="218"/>
      <c r="K632" s="218"/>
      <c r="L632" s="218"/>
      <c r="M632" s="218"/>
      <c r="N632" s="218"/>
      <c r="O632" s="218"/>
      <c r="P632" s="218"/>
      <c r="Q632" s="218"/>
      <c r="R632" s="218"/>
      <c r="S632" s="218"/>
      <c r="T632" s="218"/>
      <c r="U632" s="218"/>
      <c r="V632" s="218"/>
      <c r="W632" s="218"/>
      <c r="X632" s="218"/>
      <c r="Y632" s="218"/>
      <c r="Z632" s="218"/>
      <c r="AA632" s="218"/>
      <c r="AB632" s="218"/>
    </row>
    <row r="633" spans="1:28" ht="14.25" customHeight="1" x14ac:dyDescent="0.2">
      <c r="A633" s="218"/>
      <c r="B633" s="218"/>
      <c r="C633" s="218"/>
      <c r="D633" s="218"/>
      <c r="E633" s="218"/>
      <c r="F633" s="218"/>
      <c r="G633" s="218"/>
      <c r="H633" s="218"/>
      <c r="I633" s="218"/>
      <c r="J633" s="218"/>
      <c r="K633" s="218"/>
      <c r="L633" s="218"/>
      <c r="M633" s="218"/>
      <c r="N633" s="218"/>
      <c r="O633" s="218"/>
      <c r="P633" s="218"/>
      <c r="Q633" s="218"/>
      <c r="R633" s="218"/>
      <c r="S633" s="218"/>
      <c r="T633" s="218"/>
      <c r="U633" s="218"/>
      <c r="V633" s="218"/>
      <c r="W633" s="218"/>
      <c r="X633" s="218"/>
      <c r="Y633" s="218"/>
      <c r="Z633" s="218"/>
      <c r="AA633" s="218"/>
      <c r="AB633" s="218"/>
    </row>
    <row r="634" spans="1:28" ht="14.25" customHeight="1" x14ac:dyDescent="0.2">
      <c r="A634" s="218"/>
      <c r="B634" s="218"/>
      <c r="C634" s="218"/>
      <c r="D634" s="218"/>
      <c r="E634" s="218"/>
      <c r="F634" s="218"/>
      <c r="G634" s="218"/>
      <c r="H634" s="218"/>
      <c r="I634" s="218"/>
      <c r="J634" s="218"/>
      <c r="K634" s="218"/>
      <c r="L634" s="218"/>
      <c r="M634" s="218"/>
      <c r="N634" s="218"/>
      <c r="O634" s="218"/>
      <c r="P634" s="218"/>
      <c r="Q634" s="218"/>
      <c r="R634" s="218"/>
      <c r="S634" s="218"/>
      <c r="T634" s="218"/>
      <c r="U634" s="218"/>
      <c r="V634" s="218"/>
      <c r="W634" s="218"/>
      <c r="X634" s="218"/>
      <c r="Y634" s="218"/>
      <c r="Z634" s="218"/>
      <c r="AA634" s="218"/>
      <c r="AB634" s="218"/>
    </row>
    <row r="635" spans="1:28" ht="14.25" customHeight="1" x14ac:dyDescent="0.2">
      <c r="A635" s="218"/>
      <c r="B635" s="218"/>
      <c r="C635" s="218"/>
      <c r="D635" s="218"/>
      <c r="E635" s="218"/>
      <c r="F635" s="218"/>
      <c r="G635" s="218"/>
      <c r="H635" s="218"/>
      <c r="I635" s="218"/>
      <c r="J635" s="218"/>
      <c r="K635" s="218"/>
      <c r="L635" s="218"/>
      <c r="M635" s="218"/>
      <c r="N635" s="218"/>
      <c r="O635" s="218"/>
      <c r="P635" s="218"/>
      <c r="Q635" s="218"/>
      <c r="R635" s="218"/>
      <c r="S635" s="218"/>
      <c r="T635" s="218"/>
      <c r="U635" s="218"/>
      <c r="V635" s="218"/>
      <c r="W635" s="218"/>
      <c r="X635" s="218"/>
      <c r="Y635" s="218"/>
      <c r="Z635" s="218"/>
      <c r="AA635" s="218"/>
      <c r="AB635" s="218"/>
    </row>
    <row r="636" spans="1:28" ht="14.25" customHeight="1" x14ac:dyDescent="0.2">
      <c r="A636" s="218"/>
      <c r="B636" s="218"/>
      <c r="C636" s="218"/>
      <c r="D636" s="218"/>
      <c r="E636" s="218"/>
      <c r="F636" s="218"/>
      <c r="G636" s="218"/>
      <c r="H636" s="218"/>
      <c r="I636" s="218"/>
      <c r="J636" s="218"/>
      <c r="K636" s="218"/>
      <c r="L636" s="218"/>
      <c r="M636" s="218"/>
      <c r="N636" s="218"/>
      <c r="O636" s="218"/>
      <c r="P636" s="218"/>
      <c r="Q636" s="218"/>
      <c r="R636" s="218"/>
      <c r="S636" s="218"/>
      <c r="T636" s="218"/>
      <c r="U636" s="218"/>
      <c r="V636" s="218"/>
      <c r="W636" s="218"/>
      <c r="X636" s="218"/>
      <c r="Y636" s="218"/>
      <c r="Z636" s="218"/>
      <c r="AA636" s="218"/>
      <c r="AB636" s="218"/>
    </row>
    <row r="637" spans="1:28" ht="14.25" customHeight="1" x14ac:dyDescent="0.2">
      <c r="A637" s="218"/>
      <c r="B637" s="218"/>
      <c r="C637" s="218"/>
      <c r="D637" s="218"/>
      <c r="E637" s="218"/>
      <c r="F637" s="218"/>
      <c r="G637" s="218"/>
      <c r="H637" s="218"/>
      <c r="I637" s="218"/>
      <c r="J637" s="218"/>
      <c r="K637" s="218"/>
      <c r="L637" s="218"/>
      <c r="M637" s="218"/>
      <c r="N637" s="218"/>
      <c r="O637" s="218"/>
      <c r="P637" s="218"/>
      <c r="Q637" s="218"/>
      <c r="R637" s="218"/>
      <c r="S637" s="218"/>
      <c r="T637" s="218"/>
      <c r="U637" s="218"/>
      <c r="V637" s="218"/>
      <c r="W637" s="218"/>
      <c r="X637" s="218"/>
      <c r="Y637" s="218"/>
      <c r="Z637" s="218"/>
      <c r="AA637" s="218"/>
      <c r="AB637" s="218"/>
    </row>
    <row r="638" spans="1:28" ht="14.25" customHeight="1" x14ac:dyDescent="0.2">
      <c r="A638" s="218"/>
      <c r="B638" s="218"/>
      <c r="C638" s="218"/>
      <c r="D638" s="218"/>
      <c r="E638" s="218"/>
      <c r="F638" s="218"/>
      <c r="G638" s="218"/>
      <c r="H638" s="218"/>
      <c r="I638" s="218"/>
      <c r="J638" s="218"/>
      <c r="K638" s="218"/>
      <c r="L638" s="218"/>
      <c r="M638" s="218"/>
      <c r="N638" s="218"/>
      <c r="O638" s="218"/>
      <c r="P638" s="218"/>
      <c r="Q638" s="218"/>
      <c r="R638" s="218"/>
      <c r="S638" s="218"/>
      <c r="T638" s="218"/>
      <c r="U638" s="218"/>
      <c r="V638" s="218"/>
      <c r="W638" s="218"/>
      <c r="X638" s="218"/>
      <c r="Y638" s="218"/>
      <c r="Z638" s="218"/>
      <c r="AA638" s="218"/>
      <c r="AB638" s="218"/>
    </row>
    <row r="639" spans="1:28" ht="14.25" customHeight="1" x14ac:dyDescent="0.2">
      <c r="A639" s="218"/>
      <c r="B639" s="218"/>
      <c r="C639" s="218"/>
      <c r="D639" s="218"/>
      <c r="E639" s="218"/>
      <c r="F639" s="218"/>
      <c r="G639" s="218"/>
      <c r="H639" s="218"/>
      <c r="I639" s="218"/>
      <c r="J639" s="218"/>
      <c r="K639" s="218"/>
      <c r="L639" s="218"/>
      <c r="M639" s="218"/>
      <c r="N639" s="218"/>
      <c r="O639" s="218"/>
      <c r="P639" s="218"/>
      <c r="Q639" s="218"/>
      <c r="R639" s="218"/>
      <c r="S639" s="218"/>
      <c r="T639" s="218"/>
      <c r="U639" s="218"/>
      <c r="V639" s="218"/>
      <c r="W639" s="218"/>
      <c r="X639" s="218"/>
      <c r="Y639" s="218"/>
      <c r="Z639" s="218"/>
      <c r="AA639" s="218"/>
      <c r="AB639" s="218"/>
    </row>
    <row r="640" spans="1:28" ht="14.25" customHeight="1" x14ac:dyDescent="0.2">
      <c r="A640" s="218"/>
      <c r="B640" s="218"/>
      <c r="C640" s="218"/>
      <c r="D640" s="218"/>
      <c r="E640" s="218"/>
      <c r="F640" s="218"/>
      <c r="G640" s="218"/>
      <c r="H640" s="218"/>
      <c r="I640" s="218"/>
      <c r="J640" s="218"/>
      <c r="K640" s="218"/>
      <c r="L640" s="218"/>
      <c r="M640" s="218"/>
      <c r="N640" s="218"/>
      <c r="O640" s="218"/>
      <c r="P640" s="218"/>
      <c r="Q640" s="218"/>
      <c r="R640" s="218"/>
      <c r="S640" s="218"/>
      <c r="T640" s="218"/>
      <c r="U640" s="218"/>
      <c r="V640" s="218"/>
      <c r="W640" s="218"/>
      <c r="X640" s="218"/>
      <c r="Y640" s="218"/>
      <c r="Z640" s="218"/>
      <c r="AA640" s="218"/>
      <c r="AB640" s="218"/>
    </row>
    <row r="641" spans="1:28" ht="14.25" customHeight="1" x14ac:dyDescent="0.2">
      <c r="A641" s="218"/>
      <c r="B641" s="218"/>
      <c r="C641" s="218"/>
      <c r="D641" s="218"/>
      <c r="E641" s="218"/>
      <c r="F641" s="218"/>
      <c r="G641" s="218"/>
      <c r="H641" s="218"/>
      <c r="I641" s="218"/>
      <c r="J641" s="218"/>
      <c r="K641" s="218"/>
      <c r="L641" s="218"/>
      <c r="M641" s="218"/>
      <c r="N641" s="218"/>
      <c r="O641" s="218"/>
      <c r="P641" s="218"/>
      <c r="Q641" s="218"/>
      <c r="R641" s="218"/>
      <c r="S641" s="218"/>
      <c r="T641" s="218"/>
      <c r="U641" s="218"/>
      <c r="V641" s="218"/>
      <c r="W641" s="218"/>
      <c r="X641" s="218"/>
      <c r="Y641" s="218"/>
      <c r="Z641" s="218"/>
      <c r="AA641" s="218"/>
      <c r="AB641" s="218"/>
    </row>
    <row r="642" spans="1:28" ht="14.25" customHeight="1" x14ac:dyDescent="0.2">
      <c r="A642" s="218"/>
      <c r="B642" s="218"/>
      <c r="C642" s="218"/>
      <c r="D642" s="218"/>
      <c r="E642" s="218"/>
      <c r="F642" s="218"/>
      <c r="G642" s="218"/>
      <c r="H642" s="218"/>
      <c r="I642" s="218"/>
      <c r="J642" s="218"/>
      <c r="K642" s="218"/>
      <c r="L642" s="218"/>
      <c r="M642" s="218"/>
      <c r="N642" s="218"/>
      <c r="O642" s="218"/>
      <c r="P642" s="218"/>
      <c r="Q642" s="218"/>
      <c r="R642" s="218"/>
      <c r="S642" s="218"/>
      <c r="T642" s="218"/>
      <c r="U642" s="218"/>
      <c r="V642" s="218"/>
      <c r="W642" s="218"/>
      <c r="X642" s="218"/>
      <c r="Y642" s="218"/>
      <c r="Z642" s="218"/>
      <c r="AA642" s="218"/>
      <c r="AB642" s="218"/>
    </row>
    <row r="643" spans="1:28" ht="14.25" customHeight="1" x14ac:dyDescent="0.2">
      <c r="A643" s="218"/>
      <c r="B643" s="218"/>
      <c r="C643" s="218"/>
      <c r="D643" s="218"/>
      <c r="E643" s="218"/>
      <c r="F643" s="218"/>
      <c r="G643" s="218"/>
      <c r="H643" s="218"/>
      <c r="I643" s="218"/>
      <c r="J643" s="218"/>
      <c r="K643" s="218"/>
      <c r="L643" s="218"/>
      <c r="M643" s="218"/>
      <c r="N643" s="218"/>
      <c r="O643" s="218"/>
      <c r="P643" s="218"/>
      <c r="Q643" s="218"/>
      <c r="R643" s="218"/>
      <c r="S643" s="218"/>
      <c r="T643" s="218"/>
      <c r="U643" s="218"/>
      <c r="V643" s="218"/>
      <c r="W643" s="218"/>
      <c r="X643" s="218"/>
      <c r="Y643" s="218"/>
      <c r="Z643" s="218"/>
      <c r="AA643" s="218"/>
      <c r="AB643" s="218"/>
    </row>
    <row r="644" spans="1:28" ht="14.25" customHeight="1" x14ac:dyDescent="0.2">
      <c r="A644" s="218"/>
      <c r="B644" s="218"/>
      <c r="C644" s="218"/>
      <c r="D644" s="218"/>
      <c r="E644" s="218"/>
      <c r="F644" s="218"/>
      <c r="G644" s="218"/>
      <c r="H644" s="218"/>
      <c r="I644" s="218"/>
      <c r="J644" s="218"/>
      <c r="K644" s="218"/>
      <c r="L644" s="218"/>
      <c r="M644" s="218"/>
      <c r="N644" s="218"/>
      <c r="O644" s="218"/>
      <c r="P644" s="218"/>
      <c r="Q644" s="218"/>
      <c r="R644" s="218"/>
      <c r="S644" s="218"/>
      <c r="T644" s="218"/>
      <c r="U644" s="218"/>
      <c r="V644" s="218"/>
      <c r="W644" s="218"/>
      <c r="X644" s="218"/>
      <c r="Y644" s="218"/>
      <c r="Z644" s="218"/>
      <c r="AA644" s="218"/>
      <c r="AB644" s="218"/>
    </row>
    <row r="645" spans="1:28" ht="14.25" customHeight="1" x14ac:dyDescent="0.2">
      <c r="A645" s="218"/>
      <c r="B645" s="218"/>
      <c r="C645" s="218"/>
      <c r="D645" s="218"/>
      <c r="E645" s="218"/>
      <c r="F645" s="218"/>
      <c r="G645" s="218"/>
      <c r="H645" s="218"/>
      <c r="I645" s="218"/>
      <c r="J645" s="218"/>
      <c r="K645" s="218"/>
      <c r="L645" s="218"/>
      <c r="M645" s="218"/>
      <c r="N645" s="218"/>
      <c r="O645" s="218"/>
      <c r="P645" s="218"/>
      <c r="Q645" s="218"/>
      <c r="R645" s="218"/>
      <c r="S645" s="218"/>
      <c r="T645" s="218"/>
      <c r="U645" s="218"/>
      <c r="V645" s="218"/>
      <c r="W645" s="218"/>
      <c r="X645" s="218"/>
      <c r="Y645" s="218"/>
      <c r="Z645" s="218"/>
      <c r="AA645" s="218"/>
      <c r="AB645" s="218"/>
    </row>
    <row r="646" spans="1:28" ht="14.25" customHeight="1" x14ac:dyDescent="0.2">
      <c r="A646" s="218"/>
      <c r="B646" s="218"/>
      <c r="C646" s="218"/>
      <c r="D646" s="218"/>
      <c r="E646" s="218"/>
      <c r="F646" s="218"/>
      <c r="G646" s="218"/>
      <c r="H646" s="218"/>
      <c r="I646" s="218"/>
      <c r="J646" s="218"/>
      <c r="K646" s="218"/>
      <c r="L646" s="218"/>
      <c r="M646" s="218"/>
      <c r="N646" s="218"/>
      <c r="O646" s="218"/>
      <c r="P646" s="218"/>
      <c r="Q646" s="218"/>
      <c r="R646" s="218"/>
      <c r="S646" s="218"/>
      <c r="T646" s="218"/>
      <c r="U646" s="218"/>
      <c r="V646" s="218"/>
      <c r="W646" s="218"/>
      <c r="X646" s="218"/>
      <c r="Y646" s="218"/>
      <c r="Z646" s="218"/>
      <c r="AA646" s="218"/>
      <c r="AB646" s="218"/>
    </row>
    <row r="647" spans="1:28" ht="14.25" customHeight="1" x14ac:dyDescent="0.2">
      <c r="A647" s="218"/>
      <c r="B647" s="218"/>
      <c r="C647" s="218"/>
      <c r="D647" s="218"/>
      <c r="E647" s="218"/>
      <c r="F647" s="218"/>
      <c r="G647" s="218"/>
      <c r="H647" s="218"/>
      <c r="I647" s="218"/>
      <c r="J647" s="218"/>
      <c r="K647" s="218"/>
      <c r="L647" s="218"/>
      <c r="M647" s="218"/>
      <c r="N647" s="218"/>
      <c r="O647" s="218"/>
      <c r="P647" s="218"/>
      <c r="Q647" s="218"/>
      <c r="R647" s="218"/>
      <c r="S647" s="218"/>
      <c r="T647" s="218"/>
      <c r="U647" s="218"/>
      <c r="V647" s="218"/>
      <c r="W647" s="218"/>
      <c r="X647" s="218"/>
      <c r="Y647" s="218"/>
      <c r="Z647" s="218"/>
      <c r="AA647" s="218"/>
      <c r="AB647" s="218"/>
    </row>
    <row r="648" spans="1:28" ht="14.25" customHeight="1" x14ac:dyDescent="0.2">
      <c r="A648" s="218"/>
      <c r="B648" s="218"/>
      <c r="C648" s="218"/>
      <c r="D648" s="218"/>
      <c r="E648" s="218"/>
      <c r="F648" s="218"/>
      <c r="G648" s="218"/>
      <c r="H648" s="218"/>
      <c r="I648" s="218"/>
      <c r="J648" s="218"/>
      <c r="K648" s="218"/>
      <c r="L648" s="218"/>
      <c r="M648" s="218"/>
      <c r="N648" s="218"/>
      <c r="O648" s="218"/>
      <c r="P648" s="218"/>
      <c r="Q648" s="218"/>
      <c r="R648" s="218"/>
      <c r="S648" s="218"/>
      <c r="T648" s="218"/>
      <c r="U648" s="218"/>
      <c r="V648" s="218"/>
      <c r="W648" s="218"/>
      <c r="X648" s="218"/>
      <c r="Y648" s="218"/>
      <c r="Z648" s="218"/>
      <c r="AA648" s="218"/>
      <c r="AB648" s="218"/>
    </row>
    <row r="649" spans="1:28" ht="14.25" customHeight="1" x14ac:dyDescent="0.2">
      <c r="A649" s="218"/>
      <c r="B649" s="218"/>
      <c r="C649" s="218"/>
      <c r="D649" s="218"/>
      <c r="E649" s="218"/>
      <c r="F649" s="218"/>
      <c r="G649" s="218"/>
      <c r="H649" s="218"/>
      <c r="I649" s="218"/>
      <c r="J649" s="218"/>
      <c r="K649" s="218"/>
      <c r="L649" s="218"/>
      <c r="M649" s="218"/>
      <c r="N649" s="218"/>
      <c r="O649" s="218"/>
      <c r="P649" s="218"/>
      <c r="Q649" s="218"/>
      <c r="R649" s="218"/>
      <c r="S649" s="218"/>
      <c r="T649" s="218"/>
      <c r="U649" s="218"/>
      <c r="V649" s="218"/>
      <c r="W649" s="218"/>
      <c r="X649" s="218"/>
      <c r="Y649" s="218"/>
      <c r="Z649" s="218"/>
      <c r="AA649" s="218"/>
      <c r="AB649" s="218"/>
    </row>
    <row r="650" spans="1:28" ht="14.25" customHeight="1" x14ac:dyDescent="0.2">
      <c r="A650" s="218"/>
      <c r="B650" s="218"/>
      <c r="C650" s="218"/>
      <c r="D650" s="218"/>
      <c r="E650" s="218"/>
      <c r="F650" s="218"/>
      <c r="G650" s="218"/>
      <c r="H650" s="218"/>
      <c r="I650" s="218"/>
      <c r="J650" s="218"/>
      <c r="K650" s="218"/>
      <c r="L650" s="218"/>
      <c r="M650" s="218"/>
      <c r="N650" s="218"/>
      <c r="O650" s="218"/>
      <c r="P650" s="218"/>
      <c r="Q650" s="218"/>
      <c r="R650" s="218"/>
      <c r="S650" s="218"/>
      <c r="T650" s="218"/>
      <c r="U650" s="218"/>
      <c r="V650" s="218"/>
      <c r="W650" s="218"/>
      <c r="X650" s="218"/>
      <c r="Y650" s="218"/>
      <c r="Z650" s="218"/>
      <c r="AA650" s="218"/>
      <c r="AB650" s="218"/>
    </row>
    <row r="651" spans="1:28" ht="14.25" customHeight="1" x14ac:dyDescent="0.2">
      <c r="A651" s="218"/>
      <c r="B651" s="218"/>
      <c r="C651" s="218"/>
      <c r="D651" s="218"/>
      <c r="E651" s="218"/>
      <c r="F651" s="218"/>
      <c r="G651" s="218"/>
      <c r="H651" s="218"/>
      <c r="I651" s="218"/>
      <c r="J651" s="218"/>
      <c r="K651" s="218"/>
      <c r="L651" s="218"/>
      <c r="M651" s="218"/>
      <c r="N651" s="218"/>
      <c r="O651" s="218"/>
      <c r="P651" s="218"/>
      <c r="Q651" s="218"/>
      <c r="R651" s="218"/>
      <c r="S651" s="218"/>
      <c r="T651" s="218"/>
      <c r="U651" s="218"/>
      <c r="V651" s="218"/>
      <c r="W651" s="218"/>
      <c r="X651" s="218"/>
      <c r="Y651" s="218"/>
      <c r="Z651" s="218"/>
      <c r="AA651" s="218"/>
      <c r="AB651" s="218"/>
    </row>
    <row r="652" spans="1:28" ht="14.25" customHeight="1" x14ac:dyDescent="0.2">
      <c r="A652" s="218"/>
      <c r="B652" s="218"/>
      <c r="C652" s="218"/>
      <c r="D652" s="218"/>
      <c r="E652" s="218"/>
      <c r="F652" s="218"/>
      <c r="G652" s="218"/>
      <c r="H652" s="218"/>
      <c r="I652" s="218"/>
      <c r="J652" s="218"/>
      <c r="K652" s="218"/>
      <c r="L652" s="218"/>
      <c r="M652" s="218"/>
      <c r="N652" s="218"/>
      <c r="O652" s="218"/>
      <c r="P652" s="218"/>
      <c r="Q652" s="218"/>
      <c r="R652" s="218"/>
      <c r="S652" s="218"/>
      <c r="T652" s="218"/>
      <c r="U652" s="218"/>
      <c r="V652" s="218"/>
      <c r="W652" s="218"/>
      <c r="X652" s="218"/>
      <c r="Y652" s="218"/>
      <c r="Z652" s="218"/>
      <c r="AA652" s="218"/>
      <c r="AB652" s="218"/>
    </row>
    <row r="653" spans="1:28" ht="14.25" customHeight="1" x14ac:dyDescent="0.2">
      <c r="A653" s="218"/>
      <c r="B653" s="218"/>
      <c r="C653" s="218"/>
      <c r="D653" s="218"/>
      <c r="E653" s="218"/>
      <c r="F653" s="218"/>
      <c r="G653" s="218"/>
      <c r="H653" s="218"/>
      <c r="I653" s="218"/>
      <c r="J653" s="218"/>
      <c r="K653" s="218"/>
      <c r="L653" s="218"/>
      <c r="M653" s="218"/>
      <c r="N653" s="218"/>
      <c r="O653" s="218"/>
      <c r="P653" s="218"/>
      <c r="Q653" s="218"/>
      <c r="R653" s="218"/>
      <c r="S653" s="218"/>
      <c r="T653" s="218"/>
      <c r="U653" s="218"/>
      <c r="V653" s="218"/>
      <c r="W653" s="218"/>
      <c r="X653" s="218"/>
      <c r="Y653" s="218"/>
      <c r="Z653" s="218"/>
      <c r="AA653" s="218"/>
      <c r="AB653" s="218"/>
    </row>
    <row r="654" spans="1:28" ht="14.25" customHeight="1" x14ac:dyDescent="0.2">
      <c r="A654" s="218"/>
      <c r="B654" s="218"/>
      <c r="C654" s="218"/>
      <c r="D654" s="218"/>
      <c r="E654" s="218"/>
      <c r="F654" s="218"/>
      <c r="G654" s="218"/>
      <c r="H654" s="218"/>
      <c r="I654" s="218"/>
      <c r="J654" s="218"/>
      <c r="K654" s="218"/>
      <c r="L654" s="218"/>
      <c r="M654" s="218"/>
      <c r="N654" s="218"/>
      <c r="O654" s="218"/>
      <c r="P654" s="218"/>
      <c r="Q654" s="218"/>
      <c r="R654" s="218"/>
      <c r="S654" s="218"/>
      <c r="T654" s="218"/>
      <c r="U654" s="218"/>
      <c r="V654" s="218"/>
      <c r="W654" s="218"/>
      <c r="X654" s="218"/>
      <c r="Y654" s="218"/>
      <c r="Z654" s="218"/>
      <c r="AA654" s="218"/>
      <c r="AB654" s="218"/>
    </row>
    <row r="655" spans="1:28" ht="14.25" customHeight="1" x14ac:dyDescent="0.2">
      <c r="A655" s="218"/>
      <c r="B655" s="218"/>
      <c r="C655" s="218"/>
      <c r="D655" s="218"/>
      <c r="E655" s="218"/>
      <c r="F655" s="218"/>
      <c r="G655" s="218"/>
      <c r="H655" s="218"/>
      <c r="I655" s="218"/>
      <c r="J655" s="218"/>
      <c r="K655" s="218"/>
      <c r="L655" s="218"/>
      <c r="M655" s="218"/>
      <c r="N655" s="218"/>
      <c r="O655" s="218"/>
      <c r="P655" s="218"/>
      <c r="Q655" s="218"/>
      <c r="R655" s="218"/>
      <c r="S655" s="218"/>
      <c r="T655" s="218"/>
      <c r="U655" s="218"/>
      <c r="V655" s="218"/>
      <c r="W655" s="218"/>
      <c r="X655" s="218"/>
      <c r="Y655" s="218"/>
      <c r="Z655" s="218"/>
      <c r="AA655" s="218"/>
      <c r="AB655" s="218"/>
    </row>
    <row r="656" spans="1:28" ht="14.25" customHeight="1" x14ac:dyDescent="0.2">
      <c r="A656" s="218"/>
      <c r="B656" s="218"/>
      <c r="C656" s="218"/>
      <c r="D656" s="218"/>
      <c r="E656" s="218"/>
      <c r="F656" s="218"/>
      <c r="G656" s="218"/>
      <c r="H656" s="218"/>
      <c r="I656" s="218"/>
      <c r="J656" s="218"/>
      <c r="K656" s="218"/>
      <c r="L656" s="218"/>
      <c r="M656" s="218"/>
      <c r="N656" s="218"/>
      <c r="O656" s="218"/>
      <c r="P656" s="218"/>
      <c r="Q656" s="218"/>
      <c r="R656" s="218"/>
      <c r="S656" s="218"/>
      <c r="T656" s="218"/>
      <c r="U656" s="218"/>
      <c r="V656" s="218"/>
      <c r="W656" s="218"/>
      <c r="X656" s="218"/>
      <c r="Y656" s="218"/>
      <c r="Z656" s="218"/>
      <c r="AA656" s="218"/>
      <c r="AB656" s="218"/>
    </row>
    <row r="657" spans="1:28" ht="14.25" customHeight="1" x14ac:dyDescent="0.2">
      <c r="A657" s="218"/>
      <c r="B657" s="218"/>
      <c r="C657" s="218"/>
      <c r="D657" s="218"/>
      <c r="E657" s="218"/>
      <c r="F657" s="218"/>
      <c r="G657" s="218"/>
      <c r="H657" s="218"/>
      <c r="I657" s="218"/>
      <c r="J657" s="218"/>
      <c r="K657" s="218"/>
      <c r="L657" s="218"/>
      <c r="M657" s="218"/>
      <c r="N657" s="218"/>
      <c r="O657" s="218"/>
      <c r="P657" s="218"/>
      <c r="Q657" s="218"/>
      <c r="R657" s="218"/>
      <c r="S657" s="218"/>
      <c r="T657" s="218"/>
      <c r="U657" s="218"/>
      <c r="V657" s="218"/>
      <c r="W657" s="218"/>
      <c r="X657" s="218"/>
      <c r="Y657" s="218"/>
      <c r="Z657" s="218"/>
      <c r="AA657" s="218"/>
      <c r="AB657" s="218"/>
    </row>
    <row r="658" spans="1:28" ht="14.25" customHeight="1" x14ac:dyDescent="0.2">
      <c r="A658" s="218"/>
      <c r="B658" s="218"/>
      <c r="C658" s="218"/>
      <c r="D658" s="218"/>
      <c r="E658" s="218"/>
      <c r="F658" s="218"/>
      <c r="G658" s="218"/>
      <c r="H658" s="218"/>
      <c r="I658" s="218"/>
      <c r="J658" s="218"/>
      <c r="K658" s="218"/>
      <c r="L658" s="218"/>
      <c r="M658" s="218"/>
      <c r="N658" s="218"/>
      <c r="O658" s="218"/>
      <c r="P658" s="218"/>
      <c r="Q658" s="218"/>
      <c r="R658" s="218"/>
      <c r="S658" s="218"/>
      <c r="T658" s="218"/>
      <c r="U658" s="218"/>
      <c r="V658" s="218"/>
      <c r="W658" s="218"/>
      <c r="X658" s="218"/>
      <c r="Y658" s="218"/>
      <c r="Z658" s="218"/>
      <c r="AA658" s="218"/>
      <c r="AB658" s="218"/>
    </row>
    <row r="659" spans="1:28" ht="14.25" customHeight="1" x14ac:dyDescent="0.2">
      <c r="A659" s="218"/>
      <c r="B659" s="218"/>
      <c r="C659" s="218"/>
      <c r="D659" s="218"/>
      <c r="E659" s="218"/>
      <c r="F659" s="218"/>
      <c r="G659" s="218"/>
      <c r="H659" s="218"/>
      <c r="I659" s="218"/>
      <c r="J659" s="218"/>
      <c r="K659" s="218"/>
      <c r="L659" s="218"/>
      <c r="M659" s="218"/>
      <c r="N659" s="218"/>
      <c r="O659" s="218"/>
      <c r="P659" s="218"/>
      <c r="Q659" s="218"/>
      <c r="R659" s="218"/>
      <c r="S659" s="218"/>
      <c r="T659" s="218"/>
      <c r="U659" s="218"/>
      <c r="V659" s="218"/>
      <c r="W659" s="218"/>
      <c r="X659" s="218"/>
      <c r="Y659" s="218"/>
      <c r="Z659" s="218"/>
      <c r="AA659" s="218"/>
      <c r="AB659" s="218"/>
    </row>
    <row r="660" spans="1:28" ht="14.25" customHeight="1" x14ac:dyDescent="0.2">
      <c r="A660" s="218"/>
      <c r="B660" s="218"/>
      <c r="C660" s="218"/>
      <c r="D660" s="218"/>
      <c r="E660" s="218"/>
      <c r="F660" s="218"/>
      <c r="G660" s="218"/>
      <c r="H660" s="218"/>
      <c r="I660" s="218"/>
      <c r="J660" s="218"/>
      <c r="K660" s="218"/>
      <c r="L660" s="218"/>
      <c r="M660" s="218"/>
      <c r="N660" s="218"/>
      <c r="O660" s="218"/>
      <c r="P660" s="218"/>
      <c r="Q660" s="218"/>
      <c r="R660" s="218"/>
      <c r="S660" s="218"/>
      <c r="T660" s="218"/>
      <c r="U660" s="218"/>
      <c r="V660" s="218"/>
      <c r="W660" s="218"/>
      <c r="X660" s="218"/>
      <c r="Y660" s="218"/>
      <c r="Z660" s="218"/>
      <c r="AA660" s="218"/>
      <c r="AB660" s="218"/>
    </row>
    <row r="661" spans="1:28" ht="14.25" customHeight="1" x14ac:dyDescent="0.2">
      <c r="A661" s="218"/>
      <c r="B661" s="218"/>
      <c r="C661" s="218"/>
      <c r="D661" s="218"/>
      <c r="E661" s="218"/>
      <c r="F661" s="218"/>
      <c r="G661" s="218"/>
      <c r="H661" s="218"/>
      <c r="I661" s="218"/>
      <c r="J661" s="218"/>
      <c r="K661" s="218"/>
      <c r="L661" s="218"/>
      <c r="M661" s="218"/>
      <c r="N661" s="218"/>
      <c r="O661" s="218"/>
      <c r="P661" s="218"/>
      <c r="Q661" s="218"/>
      <c r="R661" s="218"/>
      <c r="S661" s="218"/>
      <c r="T661" s="218"/>
      <c r="U661" s="218"/>
      <c r="V661" s="218"/>
      <c r="W661" s="218"/>
      <c r="X661" s="218"/>
      <c r="Y661" s="218"/>
      <c r="Z661" s="218"/>
      <c r="AA661" s="218"/>
      <c r="AB661" s="218"/>
    </row>
    <row r="662" spans="1:28" ht="14.25" customHeight="1" x14ac:dyDescent="0.2">
      <c r="A662" s="218"/>
      <c r="B662" s="218"/>
      <c r="C662" s="218"/>
      <c r="D662" s="218"/>
      <c r="E662" s="218"/>
      <c r="F662" s="218"/>
      <c r="G662" s="218"/>
      <c r="H662" s="218"/>
      <c r="I662" s="218"/>
      <c r="J662" s="218"/>
      <c r="K662" s="218"/>
      <c r="L662" s="218"/>
      <c r="M662" s="218"/>
      <c r="N662" s="218"/>
      <c r="O662" s="218"/>
      <c r="P662" s="218"/>
      <c r="Q662" s="218"/>
      <c r="R662" s="218"/>
      <c r="S662" s="218"/>
      <c r="T662" s="218"/>
      <c r="U662" s="218"/>
      <c r="V662" s="218"/>
      <c r="W662" s="218"/>
      <c r="X662" s="218"/>
      <c r="Y662" s="218"/>
      <c r="Z662" s="218"/>
      <c r="AA662" s="218"/>
      <c r="AB662" s="218"/>
    </row>
    <row r="663" spans="1:28" ht="14.25" customHeight="1" x14ac:dyDescent="0.2">
      <c r="A663" s="218"/>
      <c r="B663" s="218"/>
      <c r="C663" s="218"/>
      <c r="D663" s="218"/>
      <c r="E663" s="218"/>
      <c r="F663" s="218"/>
      <c r="G663" s="218"/>
      <c r="H663" s="218"/>
      <c r="I663" s="218"/>
      <c r="J663" s="218"/>
      <c r="K663" s="218"/>
      <c r="L663" s="218"/>
      <c r="M663" s="218"/>
      <c r="N663" s="218"/>
      <c r="O663" s="218"/>
      <c r="P663" s="218"/>
      <c r="Q663" s="218"/>
      <c r="R663" s="218"/>
      <c r="S663" s="218"/>
      <c r="T663" s="218"/>
      <c r="U663" s="218"/>
      <c r="V663" s="218"/>
      <c r="W663" s="218"/>
      <c r="X663" s="218"/>
      <c r="Y663" s="218"/>
      <c r="Z663" s="218"/>
      <c r="AA663" s="218"/>
      <c r="AB663" s="218"/>
    </row>
    <row r="664" spans="1:28" ht="14.25" customHeight="1" x14ac:dyDescent="0.2">
      <c r="A664" s="218"/>
      <c r="B664" s="218"/>
      <c r="C664" s="218"/>
      <c r="D664" s="218"/>
      <c r="E664" s="218"/>
      <c r="F664" s="218"/>
      <c r="G664" s="218"/>
      <c r="H664" s="218"/>
      <c r="I664" s="218"/>
      <c r="J664" s="218"/>
      <c r="K664" s="218"/>
      <c r="L664" s="218"/>
      <c r="M664" s="218"/>
      <c r="N664" s="218"/>
      <c r="O664" s="218"/>
      <c r="P664" s="218"/>
      <c r="Q664" s="218"/>
      <c r="R664" s="218"/>
      <c r="S664" s="218"/>
      <c r="T664" s="218"/>
      <c r="U664" s="218"/>
      <c r="V664" s="218"/>
      <c r="W664" s="218"/>
      <c r="X664" s="218"/>
      <c r="Y664" s="218"/>
      <c r="Z664" s="218"/>
      <c r="AA664" s="218"/>
      <c r="AB664" s="218"/>
    </row>
    <row r="665" spans="1:28" ht="14.25" customHeight="1" x14ac:dyDescent="0.2">
      <c r="A665" s="218"/>
      <c r="B665" s="218"/>
      <c r="C665" s="218"/>
      <c r="D665" s="218"/>
      <c r="E665" s="218"/>
      <c r="F665" s="218"/>
      <c r="G665" s="218"/>
      <c r="H665" s="218"/>
      <c r="I665" s="218"/>
      <c r="J665" s="218"/>
      <c r="K665" s="218"/>
      <c r="L665" s="218"/>
      <c r="M665" s="218"/>
      <c r="N665" s="218"/>
      <c r="O665" s="218"/>
      <c r="P665" s="218"/>
      <c r="Q665" s="218"/>
      <c r="R665" s="218"/>
      <c r="S665" s="218"/>
      <c r="T665" s="218"/>
      <c r="U665" s="218"/>
      <c r="V665" s="218"/>
      <c r="W665" s="218"/>
      <c r="X665" s="218"/>
      <c r="Y665" s="218"/>
      <c r="Z665" s="218"/>
      <c r="AA665" s="218"/>
      <c r="AB665" s="218"/>
    </row>
    <row r="666" spans="1:28" ht="14.25" customHeight="1" x14ac:dyDescent="0.2">
      <c r="A666" s="218"/>
      <c r="B666" s="218"/>
      <c r="C666" s="218"/>
      <c r="D666" s="218"/>
      <c r="E666" s="218"/>
      <c r="F666" s="218"/>
      <c r="G666" s="218"/>
      <c r="H666" s="218"/>
      <c r="I666" s="218"/>
      <c r="J666" s="218"/>
      <c r="K666" s="218"/>
      <c r="L666" s="218"/>
      <c r="M666" s="218"/>
      <c r="N666" s="218"/>
      <c r="O666" s="218"/>
      <c r="P666" s="218"/>
      <c r="Q666" s="218"/>
      <c r="R666" s="218"/>
      <c r="S666" s="218"/>
      <c r="T666" s="218"/>
      <c r="U666" s="218"/>
      <c r="V666" s="218"/>
      <c r="W666" s="218"/>
      <c r="X666" s="218"/>
      <c r="Y666" s="218"/>
      <c r="Z666" s="218"/>
      <c r="AA666" s="218"/>
      <c r="AB666" s="218"/>
    </row>
    <row r="667" spans="1:28" ht="14.25" customHeight="1" x14ac:dyDescent="0.2">
      <c r="A667" s="218"/>
      <c r="B667" s="218"/>
      <c r="C667" s="218"/>
      <c r="D667" s="218"/>
      <c r="E667" s="218"/>
      <c r="F667" s="218"/>
      <c r="G667" s="218"/>
      <c r="H667" s="218"/>
      <c r="I667" s="218"/>
      <c r="J667" s="218"/>
      <c r="K667" s="218"/>
      <c r="L667" s="218"/>
      <c r="M667" s="218"/>
      <c r="N667" s="218"/>
      <c r="O667" s="218"/>
      <c r="P667" s="218"/>
      <c r="Q667" s="218"/>
      <c r="R667" s="218"/>
      <c r="S667" s="218"/>
      <c r="T667" s="218"/>
      <c r="U667" s="218"/>
      <c r="V667" s="218"/>
      <c r="W667" s="218"/>
      <c r="X667" s="218"/>
      <c r="Y667" s="218"/>
      <c r="Z667" s="218"/>
      <c r="AA667" s="218"/>
      <c r="AB667" s="218"/>
    </row>
    <row r="668" spans="1:28" ht="14.25" customHeight="1" x14ac:dyDescent="0.2">
      <c r="A668" s="218"/>
      <c r="B668" s="218"/>
      <c r="C668" s="218"/>
      <c r="D668" s="218"/>
      <c r="E668" s="218"/>
      <c r="F668" s="218"/>
      <c r="G668" s="218"/>
      <c r="H668" s="218"/>
      <c r="I668" s="218"/>
      <c r="J668" s="218"/>
      <c r="K668" s="218"/>
      <c r="L668" s="218"/>
      <c r="M668" s="218"/>
      <c r="N668" s="218"/>
      <c r="O668" s="218"/>
      <c r="P668" s="218"/>
      <c r="Q668" s="218"/>
      <c r="R668" s="218"/>
      <c r="S668" s="218"/>
      <c r="T668" s="218"/>
      <c r="U668" s="218"/>
      <c r="V668" s="218"/>
      <c r="W668" s="218"/>
      <c r="X668" s="218"/>
      <c r="Y668" s="218"/>
      <c r="Z668" s="218"/>
      <c r="AA668" s="218"/>
      <c r="AB668" s="218"/>
    </row>
    <row r="669" spans="1:28" ht="14.25" customHeight="1" x14ac:dyDescent="0.2">
      <c r="A669" s="218"/>
      <c r="B669" s="218"/>
      <c r="C669" s="218"/>
      <c r="D669" s="218"/>
      <c r="E669" s="218"/>
      <c r="F669" s="218"/>
      <c r="G669" s="218"/>
      <c r="H669" s="218"/>
      <c r="I669" s="218"/>
      <c r="J669" s="218"/>
      <c r="K669" s="218"/>
      <c r="L669" s="218"/>
      <c r="M669" s="218"/>
      <c r="N669" s="218"/>
      <c r="O669" s="218"/>
      <c r="P669" s="218"/>
      <c r="Q669" s="218"/>
      <c r="R669" s="218"/>
      <c r="S669" s="218"/>
      <c r="T669" s="218"/>
      <c r="U669" s="218"/>
      <c r="V669" s="218"/>
      <c r="W669" s="218"/>
      <c r="X669" s="218"/>
      <c r="Y669" s="218"/>
      <c r="Z669" s="218"/>
      <c r="AA669" s="218"/>
      <c r="AB669" s="218"/>
    </row>
    <row r="670" spans="1:28" ht="14.25" customHeight="1" x14ac:dyDescent="0.2">
      <c r="A670" s="218"/>
      <c r="B670" s="218"/>
      <c r="C670" s="218"/>
      <c r="D670" s="218"/>
      <c r="E670" s="218"/>
      <c r="F670" s="218"/>
      <c r="G670" s="218"/>
      <c r="H670" s="218"/>
      <c r="I670" s="218"/>
      <c r="J670" s="218"/>
      <c r="K670" s="218"/>
      <c r="L670" s="218"/>
      <c r="M670" s="218"/>
      <c r="N670" s="218"/>
      <c r="O670" s="218"/>
      <c r="P670" s="218"/>
      <c r="Q670" s="218"/>
      <c r="R670" s="218"/>
      <c r="S670" s="218"/>
      <c r="T670" s="218"/>
      <c r="U670" s="218"/>
      <c r="V670" s="218"/>
      <c r="W670" s="218"/>
      <c r="X670" s="218"/>
      <c r="Y670" s="218"/>
      <c r="Z670" s="218"/>
      <c r="AA670" s="218"/>
      <c r="AB670" s="218"/>
    </row>
    <row r="671" spans="1:28" ht="14.25" customHeight="1" x14ac:dyDescent="0.2">
      <c r="A671" s="218"/>
      <c r="B671" s="218"/>
      <c r="C671" s="218"/>
      <c r="D671" s="218"/>
      <c r="E671" s="218"/>
      <c r="F671" s="218"/>
      <c r="G671" s="218"/>
      <c r="H671" s="218"/>
      <c r="I671" s="218"/>
      <c r="J671" s="218"/>
      <c r="K671" s="218"/>
      <c r="L671" s="218"/>
      <c r="M671" s="218"/>
      <c r="N671" s="218"/>
      <c r="O671" s="218"/>
      <c r="P671" s="218"/>
      <c r="Q671" s="218"/>
      <c r="R671" s="218"/>
      <c r="S671" s="218"/>
      <c r="T671" s="218"/>
      <c r="U671" s="218"/>
      <c r="V671" s="218"/>
      <c r="W671" s="218"/>
      <c r="X671" s="218"/>
      <c r="Y671" s="218"/>
      <c r="Z671" s="218"/>
      <c r="AA671" s="218"/>
      <c r="AB671" s="218"/>
    </row>
    <row r="672" spans="1:28" ht="14.25" customHeight="1" x14ac:dyDescent="0.2">
      <c r="A672" s="218"/>
      <c r="B672" s="218"/>
      <c r="C672" s="218"/>
      <c r="D672" s="218"/>
      <c r="E672" s="218"/>
      <c r="F672" s="218"/>
      <c r="G672" s="218"/>
      <c r="H672" s="218"/>
      <c r="I672" s="218"/>
      <c r="J672" s="218"/>
      <c r="K672" s="218"/>
      <c r="L672" s="218"/>
      <c r="M672" s="218"/>
      <c r="N672" s="218"/>
      <c r="O672" s="218"/>
      <c r="P672" s="218"/>
      <c r="Q672" s="218"/>
      <c r="R672" s="218"/>
      <c r="S672" s="218"/>
      <c r="T672" s="218"/>
      <c r="U672" s="218"/>
      <c r="V672" s="218"/>
      <c r="W672" s="218"/>
      <c r="X672" s="218"/>
      <c r="Y672" s="218"/>
      <c r="Z672" s="218"/>
      <c r="AA672" s="218"/>
      <c r="AB672" s="218"/>
    </row>
    <row r="673" spans="1:28" ht="14.25" customHeight="1" x14ac:dyDescent="0.2">
      <c r="A673" s="218"/>
      <c r="B673" s="218"/>
      <c r="C673" s="218"/>
      <c r="D673" s="218"/>
      <c r="E673" s="218"/>
      <c r="F673" s="218"/>
      <c r="G673" s="218"/>
      <c r="H673" s="218"/>
      <c r="I673" s="218"/>
      <c r="J673" s="218"/>
      <c r="K673" s="218"/>
      <c r="L673" s="218"/>
      <c r="M673" s="218"/>
      <c r="N673" s="218"/>
      <c r="O673" s="218"/>
      <c r="P673" s="218"/>
      <c r="Q673" s="218"/>
      <c r="R673" s="218"/>
      <c r="S673" s="218"/>
      <c r="T673" s="218"/>
      <c r="U673" s="218"/>
      <c r="V673" s="218"/>
      <c r="W673" s="218"/>
      <c r="X673" s="218"/>
      <c r="Y673" s="218"/>
      <c r="Z673" s="218"/>
      <c r="AA673" s="218"/>
      <c r="AB673" s="218"/>
    </row>
    <row r="674" spans="1:28" ht="14.25" customHeight="1" x14ac:dyDescent="0.2">
      <c r="A674" s="218"/>
      <c r="B674" s="218"/>
      <c r="C674" s="218"/>
      <c r="D674" s="218"/>
      <c r="E674" s="218"/>
      <c r="F674" s="218"/>
      <c r="G674" s="218"/>
      <c r="H674" s="218"/>
      <c r="I674" s="218"/>
      <c r="J674" s="218"/>
      <c r="K674" s="218"/>
      <c r="L674" s="218"/>
      <c r="M674" s="218"/>
      <c r="N674" s="218"/>
      <c r="O674" s="218"/>
      <c r="P674" s="218"/>
      <c r="Q674" s="218"/>
      <c r="R674" s="218"/>
      <c r="S674" s="218"/>
      <c r="T674" s="218"/>
      <c r="U674" s="218"/>
      <c r="V674" s="218"/>
      <c r="W674" s="218"/>
      <c r="X674" s="218"/>
      <c r="Y674" s="218"/>
      <c r="Z674" s="218"/>
      <c r="AA674" s="218"/>
      <c r="AB674" s="218"/>
    </row>
    <row r="675" spans="1:28" ht="14.25" customHeight="1" x14ac:dyDescent="0.2">
      <c r="A675" s="218"/>
      <c r="B675" s="218"/>
      <c r="C675" s="218"/>
      <c r="D675" s="218"/>
      <c r="E675" s="218"/>
      <c r="F675" s="218"/>
      <c r="G675" s="218"/>
      <c r="H675" s="218"/>
      <c r="I675" s="218"/>
      <c r="J675" s="218"/>
      <c r="K675" s="218"/>
      <c r="L675" s="218"/>
      <c r="M675" s="218"/>
      <c r="N675" s="218"/>
      <c r="O675" s="218"/>
      <c r="P675" s="218"/>
      <c r="Q675" s="218"/>
      <c r="R675" s="218"/>
      <c r="S675" s="218"/>
      <c r="T675" s="218"/>
      <c r="U675" s="218"/>
      <c r="V675" s="218"/>
      <c r="W675" s="218"/>
      <c r="X675" s="218"/>
      <c r="Y675" s="218"/>
      <c r="Z675" s="218"/>
      <c r="AA675" s="218"/>
      <c r="AB675" s="218"/>
    </row>
    <row r="676" spans="1:28" ht="14.25" customHeight="1" x14ac:dyDescent="0.2">
      <c r="A676" s="218"/>
      <c r="B676" s="218"/>
      <c r="C676" s="218"/>
      <c r="D676" s="218"/>
      <c r="E676" s="218"/>
      <c r="F676" s="218"/>
      <c r="G676" s="218"/>
      <c r="H676" s="218"/>
      <c r="I676" s="218"/>
      <c r="J676" s="218"/>
      <c r="K676" s="218"/>
      <c r="L676" s="218"/>
      <c r="M676" s="218"/>
      <c r="N676" s="218"/>
      <c r="O676" s="218"/>
      <c r="P676" s="218"/>
      <c r="Q676" s="218"/>
      <c r="R676" s="218"/>
      <c r="S676" s="218"/>
      <c r="T676" s="218"/>
      <c r="U676" s="218"/>
      <c r="V676" s="218"/>
      <c r="W676" s="218"/>
      <c r="X676" s="218"/>
      <c r="Y676" s="218"/>
      <c r="Z676" s="218"/>
      <c r="AA676" s="218"/>
      <c r="AB676" s="218"/>
    </row>
    <row r="677" spans="1:28" ht="14.25" customHeight="1" x14ac:dyDescent="0.2">
      <c r="A677" s="218"/>
      <c r="B677" s="218"/>
      <c r="C677" s="218"/>
      <c r="D677" s="218"/>
      <c r="E677" s="218"/>
      <c r="F677" s="218"/>
      <c r="G677" s="218"/>
      <c r="H677" s="218"/>
      <c r="I677" s="218"/>
      <c r="J677" s="218"/>
      <c r="K677" s="218"/>
      <c r="L677" s="218"/>
      <c r="M677" s="218"/>
      <c r="N677" s="218"/>
      <c r="O677" s="218"/>
      <c r="P677" s="218"/>
      <c r="Q677" s="218"/>
      <c r="R677" s="218"/>
      <c r="S677" s="218"/>
      <c r="T677" s="218"/>
      <c r="U677" s="218"/>
      <c r="V677" s="218"/>
      <c r="W677" s="218"/>
      <c r="X677" s="218"/>
      <c r="Y677" s="218"/>
      <c r="Z677" s="218"/>
      <c r="AA677" s="218"/>
      <c r="AB677" s="218"/>
    </row>
    <row r="678" spans="1:28" ht="14.25" customHeight="1" x14ac:dyDescent="0.2">
      <c r="A678" s="218"/>
      <c r="B678" s="218"/>
      <c r="C678" s="218"/>
      <c r="D678" s="218"/>
      <c r="E678" s="218"/>
      <c r="F678" s="218"/>
      <c r="G678" s="218"/>
      <c r="H678" s="218"/>
      <c r="I678" s="218"/>
      <c r="J678" s="218"/>
      <c r="K678" s="218"/>
      <c r="L678" s="218"/>
      <c r="M678" s="218"/>
      <c r="N678" s="218"/>
      <c r="O678" s="218"/>
      <c r="P678" s="218"/>
      <c r="Q678" s="218"/>
      <c r="R678" s="218"/>
      <c r="S678" s="218"/>
      <c r="T678" s="218"/>
      <c r="U678" s="218"/>
      <c r="V678" s="218"/>
      <c r="W678" s="218"/>
      <c r="X678" s="218"/>
      <c r="Y678" s="218"/>
      <c r="Z678" s="218"/>
      <c r="AA678" s="218"/>
      <c r="AB678" s="218"/>
    </row>
    <row r="679" spans="1:28" ht="14.25" customHeight="1" x14ac:dyDescent="0.2">
      <c r="A679" s="218"/>
      <c r="B679" s="218"/>
      <c r="C679" s="218"/>
      <c r="D679" s="218"/>
      <c r="E679" s="218"/>
      <c r="F679" s="218"/>
      <c r="G679" s="218"/>
      <c r="H679" s="218"/>
      <c r="I679" s="218"/>
      <c r="J679" s="218"/>
      <c r="K679" s="218"/>
      <c r="L679" s="218"/>
      <c r="M679" s="218"/>
      <c r="N679" s="218"/>
      <c r="O679" s="218"/>
      <c r="P679" s="218"/>
      <c r="Q679" s="218"/>
      <c r="R679" s="218"/>
      <c r="S679" s="218"/>
      <c r="T679" s="218"/>
      <c r="U679" s="218"/>
      <c r="V679" s="218"/>
      <c r="W679" s="218"/>
      <c r="X679" s="218"/>
      <c r="Y679" s="218"/>
      <c r="Z679" s="218"/>
      <c r="AA679" s="218"/>
      <c r="AB679" s="218"/>
    </row>
    <row r="680" spans="1:28" ht="14.25" customHeight="1" x14ac:dyDescent="0.2">
      <c r="A680" s="218"/>
      <c r="B680" s="218"/>
      <c r="C680" s="218"/>
      <c r="D680" s="218"/>
      <c r="E680" s="218"/>
      <c r="F680" s="218"/>
      <c r="G680" s="218"/>
      <c r="H680" s="218"/>
      <c r="I680" s="218"/>
      <c r="J680" s="218"/>
      <c r="K680" s="218"/>
      <c r="L680" s="218"/>
      <c r="M680" s="218"/>
      <c r="N680" s="218"/>
      <c r="O680" s="218"/>
      <c r="P680" s="218"/>
      <c r="Q680" s="218"/>
      <c r="R680" s="218"/>
      <c r="S680" s="218"/>
      <c r="T680" s="218"/>
      <c r="U680" s="218"/>
      <c r="V680" s="218"/>
      <c r="W680" s="218"/>
      <c r="X680" s="218"/>
      <c r="Y680" s="218"/>
      <c r="Z680" s="218"/>
      <c r="AA680" s="218"/>
      <c r="AB680" s="218"/>
    </row>
    <row r="681" spans="1:28" ht="14.25" customHeight="1" x14ac:dyDescent="0.2">
      <c r="A681" s="218"/>
      <c r="B681" s="218"/>
      <c r="C681" s="218"/>
      <c r="D681" s="218"/>
      <c r="E681" s="218"/>
      <c r="F681" s="218"/>
      <c r="G681" s="218"/>
      <c r="H681" s="218"/>
      <c r="I681" s="218"/>
      <c r="J681" s="218"/>
      <c r="K681" s="218"/>
      <c r="L681" s="218"/>
      <c r="M681" s="218"/>
      <c r="N681" s="218"/>
      <c r="O681" s="218"/>
      <c r="P681" s="218"/>
      <c r="Q681" s="218"/>
      <c r="R681" s="218"/>
      <c r="S681" s="218"/>
      <c r="T681" s="218"/>
      <c r="U681" s="218"/>
      <c r="V681" s="218"/>
      <c r="W681" s="218"/>
      <c r="X681" s="218"/>
      <c r="Y681" s="218"/>
      <c r="Z681" s="218"/>
      <c r="AA681" s="218"/>
      <c r="AB681" s="218"/>
    </row>
    <row r="682" spans="1:28" ht="14.25" customHeight="1" x14ac:dyDescent="0.2">
      <c r="A682" s="218"/>
      <c r="B682" s="218"/>
      <c r="C682" s="218"/>
      <c r="D682" s="218"/>
      <c r="E682" s="218"/>
      <c r="F682" s="218"/>
      <c r="G682" s="218"/>
      <c r="H682" s="218"/>
      <c r="I682" s="218"/>
      <c r="J682" s="218"/>
      <c r="K682" s="218"/>
      <c r="L682" s="218"/>
      <c r="M682" s="218"/>
      <c r="N682" s="218"/>
      <c r="O682" s="218"/>
      <c r="P682" s="218"/>
      <c r="Q682" s="218"/>
      <c r="R682" s="218"/>
      <c r="S682" s="218"/>
      <c r="T682" s="218"/>
      <c r="U682" s="218"/>
      <c r="V682" s="218"/>
      <c r="W682" s="218"/>
      <c r="X682" s="218"/>
      <c r="Y682" s="218"/>
      <c r="Z682" s="218"/>
      <c r="AA682" s="218"/>
      <c r="AB682" s="218"/>
    </row>
    <row r="683" spans="1:28" ht="14.25" customHeight="1" x14ac:dyDescent="0.2">
      <c r="A683" s="218"/>
      <c r="B683" s="218"/>
      <c r="C683" s="218"/>
      <c r="D683" s="218"/>
      <c r="E683" s="218"/>
      <c r="F683" s="218"/>
      <c r="G683" s="218"/>
      <c r="H683" s="218"/>
      <c r="I683" s="218"/>
      <c r="J683" s="218"/>
      <c r="K683" s="218"/>
      <c r="L683" s="218"/>
      <c r="M683" s="218"/>
      <c r="N683" s="218"/>
      <c r="O683" s="218"/>
      <c r="P683" s="218"/>
      <c r="Q683" s="218"/>
      <c r="R683" s="218"/>
      <c r="S683" s="218"/>
      <c r="T683" s="218"/>
      <c r="U683" s="218"/>
      <c r="V683" s="218"/>
      <c r="W683" s="218"/>
      <c r="X683" s="218"/>
      <c r="Y683" s="218"/>
      <c r="Z683" s="218"/>
      <c r="AA683" s="218"/>
      <c r="AB683" s="218"/>
    </row>
    <row r="684" spans="1:28" ht="14.25" customHeight="1" x14ac:dyDescent="0.2">
      <c r="A684" s="218"/>
      <c r="B684" s="218"/>
      <c r="C684" s="218"/>
      <c r="D684" s="218"/>
      <c r="E684" s="218"/>
      <c r="F684" s="218"/>
      <c r="G684" s="218"/>
      <c r="H684" s="218"/>
      <c r="I684" s="218"/>
      <c r="J684" s="218"/>
      <c r="K684" s="218"/>
      <c r="L684" s="218"/>
      <c r="M684" s="218"/>
      <c r="N684" s="218"/>
      <c r="O684" s="218"/>
      <c r="P684" s="218"/>
      <c r="Q684" s="218"/>
      <c r="R684" s="218"/>
      <c r="S684" s="218"/>
      <c r="T684" s="218"/>
      <c r="U684" s="218"/>
      <c r="V684" s="218"/>
      <c r="W684" s="218"/>
      <c r="X684" s="218"/>
      <c r="Y684" s="218"/>
      <c r="Z684" s="218"/>
      <c r="AA684" s="218"/>
      <c r="AB684" s="218"/>
    </row>
    <row r="685" spans="1:28" ht="14.25" customHeight="1" x14ac:dyDescent="0.2">
      <c r="A685" s="218"/>
      <c r="B685" s="218"/>
      <c r="C685" s="218"/>
      <c r="D685" s="218"/>
      <c r="E685" s="218"/>
      <c r="F685" s="218"/>
      <c r="G685" s="218"/>
      <c r="H685" s="218"/>
      <c r="I685" s="218"/>
      <c r="J685" s="218"/>
      <c r="K685" s="218"/>
      <c r="L685" s="218"/>
      <c r="M685" s="218"/>
      <c r="N685" s="218"/>
      <c r="O685" s="218"/>
      <c r="P685" s="218"/>
      <c r="Q685" s="218"/>
      <c r="R685" s="218"/>
      <c r="S685" s="218"/>
      <c r="T685" s="218"/>
      <c r="U685" s="218"/>
      <c r="V685" s="218"/>
      <c r="W685" s="218"/>
      <c r="X685" s="218"/>
      <c r="Y685" s="218"/>
      <c r="Z685" s="218"/>
      <c r="AA685" s="218"/>
      <c r="AB685" s="218"/>
    </row>
    <row r="686" spans="1:28" ht="14.25" customHeight="1" x14ac:dyDescent="0.2">
      <c r="A686" s="218"/>
      <c r="B686" s="218"/>
      <c r="C686" s="218"/>
      <c r="D686" s="218"/>
      <c r="E686" s="218"/>
      <c r="F686" s="218"/>
      <c r="G686" s="218"/>
      <c r="H686" s="218"/>
      <c r="I686" s="218"/>
      <c r="J686" s="218"/>
      <c r="K686" s="218"/>
      <c r="L686" s="218"/>
      <c r="M686" s="218"/>
      <c r="N686" s="218"/>
      <c r="O686" s="218"/>
      <c r="P686" s="218"/>
      <c r="Q686" s="218"/>
      <c r="R686" s="218"/>
      <c r="S686" s="218"/>
      <c r="T686" s="218"/>
      <c r="U686" s="218"/>
      <c r="V686" s="218"/>
      <c r="W686" s="218"/>
      <c r="X686" s="218"/>
      <c r="Y686" s="218"/>
      <c r="Z686" s="218"/>
      <c r="AA686" s="218"/>
      <c r="AB686" s="218"/>
    </row>
    <row r="687" spans="1:28" ht="14.25" customHeight="1" x14ac:dyDescent="0.2">
      <c r="A687" s="218"/>
      <c r="B687" s="218"/>
      <c r="C687" s="218"/>
      <c r="D687" s="218"/>
      <c r="E687" s="218"/>
      <c r="F687" s="218"/>
      <c r="G687" s="218"/>
      <c r="H687" s="218"/>
      <c r="I687" s="218"/>
      <c r="J687" s="218"/>
      <c r="K687" s="218"/>
      <c r="L687" s="218"/>
      <c r="M687" s="218"/>
      <c r="N687" s="218"/>
      <c r="O687" s="218"/>
      <c r="P687" s="218"/>
      <c r="Q687" s="218"/>
      <c r="R687" s="218"/>
      <c r="S687" s="218"/>
      <c r="T687" s="218"/>
      <c r="U687" s="218"/>
      <c r="V687" s="218"/>
      <c r="W687" s="218"/>
      <c r="X687" s="218"/>
      <c r="Y687" s="218"/>
      <c r="Z687" s="218"/>
      <c r="AA687" s="218"/>
      <c r="AB687" s="218"/>
    </row>
    <row r="688" spans="1:28" ht="14.25" customHeight="1" x14ac:dyDescent="0.2">
      <c r="A688" s="218"/>
      <c r="B688" s="218"/>
      <c r="C688" s="218"/>
      <c r="D688" s="218"/>
      <c r="E688" s="218"/>
      <c r="F688" s="218"/>
      <c r="G688" s="218"/>
      <c r="H688" s="218"/>
      <c r="I688" s="218"/>
      <c r="J688" s="218"/>
      <c r="K688" s="218"/>
      <c r="L688" s="218"/>
      <c r="M688" s="218"/>
      <c r="N688" s="218"/>
      <c r="O688" s="218"/>
      <c r="P688" s="218"/>
      <c r="Q688" s="218"/>
      <c r="R688" s="218"/>
      <c r="S688" s="218"/>
      <c r="T688" s="218"/>
      <c r="U688" s="218"/>
      <c r="V688" s="218"/>
      <c r="W688" s="218"/>
      <c r="X688" s="218"/>
      <c r="Y688" s="218"/>
      <c r="Z688" s="218"/>
      <c r="AA688" s="218"/>
      <c r="AB688" s="218"/>
    </row>
    <row r="689" spans="1:28" ht="14.25" customHeight="1" x14ac:dyDescent="0.2">
      <c r="A689" s="218"/>
      <c r="B689" s="218"/>
      <c r="C689" s="218"/>
      <c r="D689" s="218"/>
      <c r="E689" s="218"/>
      <c r="F689" s="218"/>
      <c r="G689" s="218"/>
      <c r="H689" s="218"/>
      <c r="I689" s="218"/>
      <c r="J689" s="218"/>
      <c r="K689" s="218"/>
      <c r="L689" s="218"/>
      <c r="M689" s="218"/>
      <c r="N689" s="218"/>
      <c r="O689" s="218"/>
      <c r="P689" s="218"/>
      <c r="Q689" s="218"/>
      <c r="R689" s="218"/>
      <c r="S689" s="218"/>
      <c r="T689" s="218"/>
      <c r="U689" s="218"/>
      <c r="V689" s="218"/>
      <c r="W689" s="218"/>
      <c r="X689" s="218"/>
      <c r="Y689" s="218"/>
      <c r="Z689" s="218"/>
      <c r="AA689" s="218"/>
      <c r="AB689" s="218"/>
    </row>
    <row r="690" spans="1:28" ht="14.25" customHeight="1" x14ac:dyDescent="0.2">
      <c r="A690" s="218"/>
      <c r="B690" s="218"/>
      <c r="C690" s="218"/>
      <c r="D690" s="218"/>
      <c r="E690" s="218"/>
      <c r="F690" s="218"/>
      <c r="G690" s="218"/>
      <c r="H690" s="218"/>
      <c r="I690" s="218"/>
      <c r="J690" s="218"/>
      <c r="K690" s="218"/>
      <c r="L690" s="218"/>
      <c r="M690" s="218"/>
      <c r="N690" s="218"/>
      <c r="O690" s="218"/>
      <c r="P690" s="218"/>
      <c r="Q690" s="218"/>
      <c r="R690" s="218"/>
      <c r="S690" s="218"/>
      <c r="T690" s="218"/>
      <c r="U690" s="218"/>
      <c r="V690" s="218"/>
      <c r="W690" s="218"/>
      <c r="X690" s="218"/>
      <c r="Y690" s="218"/>
      <c r="Z690" s="218"/>
      <c r="AA690" s="218"/>
      <c r="AB690" s="218"/>
    </row>
    <row r="691" spans="1:28" ht="14.25" customHeight="1" x14ac:dyDescent="0.2">
      <c r="A691" s="218"/>
      <c r="B691" s="218"/>
      <c r="C691" s="218"/>
      <c r="D691" s="218"/>
      <c r="E691" s="218"/>
      <c r="F691" s="218"/>
      <c r="G691" s="218"/>
      <c r="H691" s="218"/>
      <c r="I691" s="218"/>
      <c r="J691" s="218"/>
      <c r="K691" s="218"/>
      <c r="L691" s="218"/>
      <c r="M691" s="218"/>
      <c r="N691" s="218"/>
      <c r="O691" s="218"/>
      <c r="P691" s="218"/>
      <c r="Q691" s="218"/>
      <c r="R691" s="218"/>
      <c r="S691" s="218"/>
      <c r="T691" s="218"/>
      <c r="U691" s="218"/>
      <c r="V691" s="218"/>
      <c r="W691" s="218"/>
      <c r="X691" s="218"/>
      <c r="Y691" s="218"/>
      <c r="Z691" s="218"/>
      <c r="AA691" s="218"/>
      <c r="AB691" s="218"/>
    </row>
    <row r="692" spans="1:28" ht="14.25" customHeight="1" x14ac:dyDescent="0.2">
      <c r="A692" s="218"/>
      <c r="B692" s="218"/>
      <c r="C692" s="218"/>
      <c r="D692" s="218"/>
      <c r="E692" s="218"/>
      <c r="F692" s="218"/>
      <c r="G692" s="218"/>
      <c r="H692" s="218"/>
      <c r="I692" s="218"/>
      <c r="J692" s="218"/>
      <c r="K692" s="218"/>
      <c r="L692" s="218"/>
      <c r="M692" s="218"/>
      <c r="N692" s="218"/>
      <c r="O692" s="218"/>
      <c r="P692" s="218"/>
      <c r="Q692" s="218"/>
      <c r="R692" s="218"/>
      <c r="S692" s="218"/>
      <c r="T692" s="218"/>
      <c r="U692" s="218"/>
      <c r="V692" s="218"/>
      <c r="W692" s="218"/>
      <c r="X692" s="218"/>
      <c r="Y692" s="218"/>
      <c r="Z692" s="218"/>
      <c r="AA692" s="218"/>
      <c r="AB692" s="218"/>
    </row>
    <row r="693" spans="1:28" ht="14.25" customHeight="1" x14ac:dyDescent="0.2">
      <c r="A693" s="218"/>
      <c r="B693" s="218"/>
      <c r="C693" s="218"/>
      <c r="D693" s="218"/>
      <c r="E693" s="218"/>
      <c r="F693" s="218"/>
      <c r="G693" s="218"/>
      <c r="H693" s="218"/>
      <c r="I693" s="218"/>
      <c r="J693" s="218"/>
      <c r="K693" s="218"/>
      <c r="L693" s="218"/>
      <c r="M693" s="218"/>
      <c r="N693" s="218"/>
      <c r="O693" s="218"/>
      <c r="P693" s="218"/>
      <c r="Q693" s="218"/>
      <c r="R693" s="218"/>
      <c r="S693" s="218"/>
      <c r="T693" s="218"/>
      <c r="U693" s="218"/>
      <c r="V693" s="218"/>
      <c r="W693" s="218"/>
      <c r="X693" s="218"/>
      <c r="Y693" s="218"/>
      <c r="Z693" s="218"/>
      <c r="AA693" s="218"/>
      <c r="AB693" s="218"/>
    </row>
    <row r="694" spans="1:28" ht="14.25" customHeight="1" x14ac:dyDescent="0.2">
      <c r="A694" s="218"/>
      <c r="B694" s="218"/>
      <c r="C694" s="218"/>
      <c r="D694" s="218"/>
      <c r="E694" s="218"/>
      <c r="F694" s="218"/>
      <c r="G694" s="218"/>
      <c r="H694" s="218"/>
      <c r="I694" s="218"/>
      <c r="J694" s="218"/>
      <c r="K694" s="218"/>
      <c r="L694" s="218"/>
      <c r="M694" s="218"/>
      <c r="N694" s="218"/>
      <c r="O694" s="218"/>
      <c r="P694" s="218"/>
      <c r="Q694" s="218"/>
      <c r="R694" s="218"/>
      <c r="S694" s="218"/>
      <c r="T694" s="218"/>
      <c r="U694" s="218"/>
      <c r="V694" s="218"/>
      <c r="W694" s="218"/>
      <c r="X694" s="218"/>
      <c r="Y694" s="218"/>
      <c r="Z694" s="218"/>
      <c r="AA694" s="218"/>
      <c r="AB694" s="218"/>
    </row>
    <row r="695" spans="1:28" ht="14.25" customHeight="1" x14ac:dyDescent="0.2">
      <c r="A695" s="218"/>
      <c r="B695" s="218"/>
      <c r="C695" s="218"/>
      <c r="D695" s="218"/>
      <c r="E695" s="218"/>
      <c r="F695" s="218"/>
      <c r="G695" s="218"/>
      <c r="H695" s="218"/>
      <c r="I695" s="218"/>
      <c r="J695" s="218"/>
      <c r="K695" s="218"/>
      <c r="L695" s="218"/>
      <c r="M695" s="218"/>
      <c r="N695" s="218"/>
      <c r="O695" s="218"/>
      <c r="P695" s="218"/>
      <c r="Q695" s="218"/>
      <c r="R695" s="218"/>
      <c r="S695" s="218"/>
      <c r="T695" s="218"/>
      <c r="U695" s="218"/>
      <c r="V695" s="218"/>
      <c r="W695" s="218"/>
      <c r="X695" s="218"/>
      <c r="Y695" s="218"/>
      <c r="Z695" s="218"/>
      <c r="AA695" s="218"/>
      <c r="AB695" s="218"/>
    </row>
    <row r="696" spans="1:28" ht="14.25" customHeight="1" x14ac:dyDescent="0.2">
      <c r="A696" s="218"/>
      <c r="B696" s="218"/>
      <c r="C696" s="218"/>
      <c r="D696" s="218"/>
      <c r="E696" s="218"/>
      <c r="F696" s="218"/>
      <c r="G696" s="218"/>
      <c r="H696" s="218"/>
      <c r="I696" s="218"/>
      <c r="J696" s="218"/>
      <c r="K696" s="218"/>
      <c r="L696" s="218"/>
      <c r="M696" s="218"/>
      <c r="N696" s="218"/>
      <c r="O696" s="218"/>
      <c r="P696" s="218"/>
      <c r="Q696" s="218"/>
      <c r="R696" s="218"/>
      <c r="S696" s="218"/>
      <c r="T696" s="218"/>
      <c r="U696" s="218"/>
      <c r="V696" s="218"/>
      <c r="W696" s="218"/>
      <c r="X696" s="218"/>
      <c r="Y696" s="218"/>
      <c r="Z696" s="218"/>
      <c r="AA696" s="218"/>
      <c r="AB696" s="218"/>
    </row>
    <row r="697" spans="1:28" ht="14.25" customHeight="1" x14ac:dyDescent="0.2">
      <c r="A697" s="218"/>
      <c r="B697" s="218"/>
      <c r="C697" s="218"/>
      <c r="D697" s="218"/>
      <c r="E697" s="218"/>
      <c r="F697" s="218"/>
      <c r="G697" s="218"/>
      <c r="H697" s="218"/>
      <c r="I697" s="218"/>
      <c r="J697" s="218"/>
      <c r="K697" s="218"/>
      <c r="L697" s="218"/>
      <c r="M697" s="218"/>
      <c r="N697" s="218"/>
      <c r="O697" s="218"/>
      <c r="P697" s="218"/>
      <c r="Q697" s="218"/>
      <c r="R697" s="218"/>
      <c r="S697" s="218"/>
      <c r="T697" s="218"/>
      <c r="U697" s="218"/>
      <c r="V697" s="218"/>
      <c r="W697" s="218"/>
      <c r="X697" s="218"/>
      <c r="Y697" s="218"/>
      <c r="Z697" s="218"/>
      <c r="AA697" s="218"/>
      <c r="AB697" s="218"/>
    </row>
    <row r="698" spans="1:28" ht="14.25" customHeight="1" x14ac:dyDescent="0.2">
      <c r="A698" s="218"/>
      <c r="B698" s="218"/>
      <c r="C698" s="218"/>
      <c r="D698" s="218"/>
      <c r="E698" s="218"/>
      <c r="F698" s="218"/>
      <c r="G698" s="218"/>
      <c r="H698" s="218"/>
      <c r="I698" s="218"/>
      <c r="J698" s="218"/>
      <c r="K698" s="218"/>
      <c r="L698" s="218"/>
      <c r="M698" s="218"/>
      <c r="N698" s="218"/>
      <c r="O698" s="218"/>
      <c r="P698" s="218"/>
      <c r="Q698" s="218"/>
      <c r="R698" s="218"/>
      <c r="S698" s="218"/>
      <c r="T698" s="218"/>
      <c r="U698" s="218"/>
      <c r="V698" s="218"/>
      <c r="W698" s="218"/>
      <c r="X698" s="218"/>
      <c r="Y698" s="218"/>
      <c r="Z698" s="218"/>
      <c r="AA698" s="218"/>
      <c r="AB698" s="218"/>
    </row>
    <row r="699" spans="1:28" ht="14.25" customHeight="1" x14ac:dyDescent="0.2">
      <c r="A699" s="218"/>
      <c r="B699" s="218"/>
      <c r="C699" s="218"/>
      <c r="D699" s="218"/>
      <c r="E699" s="218"/>
      <c r="F699" s="218"/>
      <c r="G699" s="218"/>
      <c r="H699" s="218"/>
      <c r="I699" s="218"/>
      <c r="J699" s="218"/>
      <c r="K699" s="218"/>
      <c r="L699" s="218"/>
      <c r="M699" s="218"/>
      <c r="N699" s="218"/>
      <c r="O699" s="218"/>
      <c r="P699" s="218"/>
      <c r="Q699" s="218"/>
      <c r="R699" s="218"/>
      <c r="S699" s="218"/>
      <c r="T699" s="218"/>
      <c r="U699" s="218"/>
      <c r="V699" s="218"/>
      <c r="W699" s="218"/>
      <c r="X699" s="218"/>
      <c r="Y699" s="218"/>
      <c r="Z699" s="218"/>
      <c r="AA699" s="218"/>
      <c r="AB699" s="218"/>
    </row>
    <row r="700" spans="1:28" ht="14.25" customHeight="1" x14ac:dyDescent="0.2">
      <c r="A700" s="218"/>
      <c r="B700" s="218"/>
      <c r="C700" s="218"/>
      <c r="D700" s="218"/>
      <c r="E700" s="218"/>
      <c r="F700" s="218"/>
      <c r="G700" s="218"/>
      <c r="H700" s="218"/>
      <c r="I700" s="218"/>
      <c r="J700" s="218"/>
      <c r="K700" s="218"/>
      <c r="L700" s="218"/>
      <c r="M700" s="218"/>
      <c r="N700" s="218"/>
      <c r="O700" s="218"/>
      <c r="P700" s="218"/>
      <c r="Q700" s="218"/>
      <c r="R700" s="218"/>
      <c r="S700" s="218"/>
      <c r="T700" s="218"/>
      <c r="U700" s="218"/>
      <c r="V700" s="218"/>
      <c r="W700" s="218"/>
      <c r="X700" s="218"/>
      <c r="Y700" s="218"/>
      <c r="Z700" s="218"/>
      <c r="AA700" s="218"/>
      <c r="AB700" s="218"/>
    </row>
    <row r="701" spans="1:28" ht="14.25" customHeight="1" x14ac:dyDescent="0.2">
      <c r="A701" s="218"/>
      <c r="B701" s="218"/>
      <c r="C701" s="218"/>
      <c r="D701" s="218"/>
      <c r="E701" s="218"/>
      <c r="F701" s="218"/>
      <c r="G701" s="218"/>
      <c r="H701" s="218"/>
      <c r="I701" s="218"/>
      <c r="J701" s="218"/>
      <c r="K701" s="218"/>
      <c r="L701" s="218"/>
      <c r="M701" s="218"/>
      <c r="N701" s="218"/>
      <c r="O701" s="218"/>
      <c r="P701" s="218"/>
      <c r="Q701" s="218"/>
      <c r="R701" s="218"/>
      <c r="S701" s="218"/>
      <c r="T701" s="218"/>
      <c r="U701" s="218"/>
      <c r="V701" s="218"/>
      <c r="W701" s="218"/>
      <c r="X701" s="218"/>
      <c r="Y701" s="218"/>
      <c r="Z701" s="218"/>
      <c r="AA701" s="218"/>
      <c r="AB701" s="218"/>
    </row>
    <row r="702" spans="1:28" ht="14.25" customHeight="1" x14ac:dyDescent="0.2">
      <c r="A702" s="218"/>
      <c r="B702" s="218"/>
      <c r="C702" s="218"/>
      <c r="D702" s="218"/>
      <c r="E702" s="218"/>
      <c r="F702" s="218"/>
      <c r="G702" s="218"/>
      <c r="H702" s="218"/>
      <c r="I702" s="218"/>
      <c r="J702" s="218"/>
      <c r="K702" s="218"/>
      <c r="L702" s="218"/>
      <c r="M702" s="218"/>
      <c r="N702" s="218"/>
      <c r="O702" s="218"/>
      <c r="P702" s="218"/>
      <c r="Q702" s="218"/>
      <c r="R702" s="218"/>
      <c r="S702" s="218"/>
      <c r="T702" s="218"/>
      <c r="U702" s="218"/>
      <c r="V702" s="218"/>
      <c r="W702" s="218"/>
      <c r="X702" s="218"/>
      <c r="Y702" s="218"/>
      <c r="Z702" s="218"/>
      <c r="AA702" s="218"/>
      <c r="AB702" s="218"/>
    </row>
    <row r="703" spans="1:28" ht="14.25" customHeight="1" x14ac:dyDescent="0.2">
      <c r="A703" s="218"/>
      <c r="B703" s="218"/>
      <c r="C703" s="218"/>
      <c r="D703" s="218"/>
      <c r="E703" s="218"/>
      <c r="F703" s="218"/>
      <c r="G703" s="218"/>
      <c r="H703" s="218"/>
      <c r="I703" s="218"/>
      <c r="J703" s="218"/>
      <c r="K703" s="218"/>
      <c r="L703" s="218"/>
      <c r="M703" s="218"/>
      <c r="N703" s="218"/>
      <c r="O703" s="218"/>
      <c r="P703" s="218"/>
      <c r="Q703" s="218"/>
      <c r="R703" s="218"/>
      <c r="S703" s="218"/>
      <c r="T703" s="218"/>
      <c r="U703" s="218"/>
      <c r="V703" s="218"/>
      <c r="W703" s="218"/>
      <c r="X703" s="218"/>
      <c r="Y703" s="218"/>
      <c r="Z703" s="218"/>
      <c r="AA703" s="218"/>
      <c r="AB703" s="218"/>
    </row>
    <row r="704" spans="1:28" ht="14.25" customHeight="1" x14ac:dyDescent="0.2">
      <c r="A704" s="218"/>
      <c r="B704" s="218"/>
      <c r="C704" s="218"/>
      <c r="D704" s="218"/>
      <c r="E704" s="218"/>
      <c r="F704" s="218"/>
      <c r="G704" s="218"/>
      <c r="H704" s="218"/>
      <c r="I704" s="218"/>
      <c r="J704" s="218"/>
      <c r="K704" s="218"/>
      <c r="L704" s="218"/>
      <c r="M704" s="218"/>
      <c r="N704" s="218"/>
      <c r="O704" s="218"/>
      <c r="P704" s="218"/>
      <c r="Q704" s="218"/>
      <c r="R704" s="218"/>
      <c r="S704" s="218"/>
      <c r="T704" s="218"/>
      <c r="U704" s="218"/>
      <c r="V704" s="218"/>
      <c r="W704" s="218"/>
      <c r="X704" s="218"/>
      <c r="Y704" s="218"/>
      <c r="Z704" s="218"/>
      <c r="AA704" s="218"/>
      <c r="AB704" s="218"/>
    </row>
    <row r="705" spans="1:28" ht="14.25" customHeight="1" x14ac:dyDescent="0.2">
      <c r="A705" s="218"/>
      <c r="B705" s="218"/>
      <c r="C705" s="218"/>
      <c r="D705" s="218"/>
      <c r="E705" s="218"/>
      <c r="F705" s="218"/>
      <c r="G705" s="218"/>
      <c r="H705" s="218"/>
      <c r="I705" s="218"/>
      <c r="J705" s="218"/>
      <c r="K705" s="218"/>
      <c r="L705" s="218"/>
      <c r="M705" s="218"/>
      <c r="N705" s="218"/>
      <c r="O705" s="218"/>
      <c r="P705" s="218"/>
      <c r="Q705" s="218"/>
      <c r="R705" s="218"/>
      <c r="S705" s="218"/>
      <c r="T705" s="218"/>
      <c r="U705" s="218"/>
      <c r="V705" s="218"/>
      <c r="W705" s="218"/>
      <c r="X705" s="218"/>
      <c r="Y705" s="218"/>
      <c r="Z705" s="218"/>
      <c r="AA705" s="218"/>
      <c r="AB705" s="218"/>
    </row>
    <row r="706" spans="1:28" ht="14.25" customHeight="1" x14ac:dyDescent="0.2">
      <c r="A706" s="218"/>
      <c r="B706" s="218"/>
      <c r="C706" s="218"/>
      <c r="D706" s="218"/>
      <c r="E706" s="218"/>
      <c r="F706" s="218"/>
      <c r="G706" s="218"/>
      <c r="H706" s="218"/>
      <c r="I706" s="218"/>
      <c r="J706" s="218"/>
      <c r="K706" s="218"/>
      <c r="L706" s="218"/>
      <c r="M706" s="218"/>
      <c r="N706" s="218"/>
      <c r="O706" s="218"/>
      <c r="P706" s="218"/>
      <c r="Q706" s="218"/>
      <c r="R706" s="218"/>
      <c r="S706" s="218"/>
      <c r="T706" s="218"/>
      <c r="U706" s="218"/>
      <c r="V706" s="218"/>
      <c r="W706" s="218"/>
      <c r="X706" s="218"/>
      <c r="Y706" s="218"/>
      <c r="Z706" s="218"/>
      <c r="AA706" s="218"/>
      <c r="AB706" s="218"/>
    </row>
    <row r="707" spans="1:28" ht="14.25" customHeight="1" x14ac:dyDescent="0.2">
      <c r="A707" s="218"/>
      <c r="B707" s="218"/>
      <c r="C707" s="218"/>
      <c r="D707" s="218"/>
      <c r="E707" s="218"/>
      <c r="F707" s="218"/>
      <c r="G707" s="218"/>
      <c r="H707" s="218"/>
      <c r="I707" s="218"/>
      <c r="J707" s="218"/>
      <c r="K707" s="218"/>
      <c r="L707" s="218"/>
      <c r="M707" s="218"/>
      <c r="N707" s="218"/>
      <c r="O707" s="218"/>
      <c r="P707" s="218"/>
      <c r="Q707" s="218"/>
      <c r="R707" s="218"/>
      <c r="S707" s="218"/>
      <c r="T707" s="218"/>
      <c r="U707" s="218"/>
      <c r="V707" s="218"/>
      <c r="W707" s="218"/>
      <c r="X707" s="218"/>
      <c r="Y707" s="218"/>
      <c r="Z707" s="218"/>
      <c r="AA707" s="218"/>
      <c r="AB707" s="218"/>
    </row>
    <row r="708" spans="1:28" ht="14.25" customHeight="1" x14ac:dyDescent="0.2">
      <c r="A708" s="218"/>
      <c r="B708" s="218"/>
      <c r="C708" s="218"/>
      <c r="D708" s="218"/>
      <c r="E708" s="218"/>
      <c r="F708" s="218"/>
      <c r="G708" s="218"/>
      <c r="H708" s="218"/>
      <c r="I708" s="218"/>
      <c r="J708" s="218"/>
      <c r="K708" s="218"/>
      <c r="L708" s="218"/>
      <c r="M708" s="218"/>
      <c r="N708" s="218"/>
      <c r="O708" s="218"/>
      <c r="P708" s="218"/>
      <c r="Q708" s="218"/>
      <c r="R708" s="218"/>
      <c r="S708" s="218"/>
      <c r="T708" s="218"/>
      <c r="U708" s="218"/>
      <c r="V708" s="218"/>
      <c r="W708" s="218"/>
      <c r="X708" s="218"/>
      <c r="Y708" s="218"/>
      <c r="Z708" s="218"/>
      <c r="AA708" s="218"/>
      <c r="AB708" s="218"/>
    </row>
    <row r="709" spans="1:28" ht="14.25" customHeight="1" x14ac:dyDescent="0.2">
      <c r="A709" s="218"/>
      <c r="B709" s="218"/>
      <c r="C709" s="218"/>
      <c r="D709" s="218"/>
      <c r="E709" s="218"/>
      <c r="F709" s="218"/>
      <c r="G709" s="218"/>
      <c r="H709" s="218"/>
      <c r="I709" s="218"/>
      <c r="J709" s="218"/>
      <c r="K709" s="218"/>
      <c r="L709" s="218"/>
      <c r="M709" s="218"/>
      <c r="N709" s="218"/>
      <c r="O709" s="218"/>
      <c r="P709" s="218"/>
      <c r="Q709" s="218"/>
      <c r="R709" s="218"/>
      <c r="S709" s="218"/>
      <c r="T709" s="218"/>
      <c r="U709" s="218"/>
      <c r="V709" s="218"/>
      <c r="W709" s="218"/>
      <c r="X709" s="218"/>
      <c r="Y709" s="218"/>
      <c r="Z709" s="218"/>
      <c r="AA709" s="218"/>
      <c r="AB709" s="218"/>
    </row>
    <row r="710" spans="1:28" ht="14.25" customHeight="1" x14ac:dyDescent="0.2">
      <c r="A710" s="218"/>
      <c r="B710" s="218"/>
      <c r="C710" s="218"/>
      <c r="D710" s="218"/>
      <c r="E710" s="218"/>
      <c r="F710" s="218"/>
      <c r="G710" s="218"/>
      <c r="H710" s="218"/>
      <c r="I710" s="218"/>
      <c r="J710" s="218"/>
      <c r="K710" s="218"/>
      <c r="L710" s="218"/>
      <c r="M710" s="218"/>
      <c r="N710" s="218"/>
      <c r="O710" s="218"/>
      <c r="P710" s="218"/>
      <c r="Q710" s="218"/>
      <c r="R710" s="218"/>
      <c r="S710" s="218"/>
      <c r="T710" s="218"/>
      <c r="U710" s="218"/>
      <c r="V710" s="218"/>
      <c r="W710" s="218"/>
      <c r="X710" s="218"/>
      <c r="Y710" s="218"/>
      <c r="Z710" s="218"/>
      <c r="AA710" s="218"/>
      <c r="AB710" s="218"/>
    </row>
    <row r="711" spans="1:28" ht="14.25" customHeight="1" x14ac:dyDescent="0.2">
      <c r="A711" s="218"/>
      <c r="B711" s="218"/>
      <c r="C711" s="218"/>
      <c r="D711" s="218"/>
      <c r="E711" s="218"/>
      <c r="F711" s="218"/>
      <c r="G711" s="218"/>
      <c r="H711" s="218"/>
      <c r="I711" s="218"/>
      <c r="J711" s="218"/>
      <c r="K711" s="218"/>
      <c r="L711" s="218"/>
      <c r="M711" s="218"/>
      <c r="N711" s="218"/>
      <c r="O711" s="218"/>
      <c r="P711" s="218"/>
      <c r="Q711" s="218"/>
      <c r="R711" s="218"/>
      <c r="S711" s="218"/>
      <c r="T711" s="218"/>
      <c r="U711" s="218"/>
      <c r="V711" s="218"/>
      <c r="W711" s="218"/>
      <c r="X711" s="218"/>
      <c r="Y711" s="218"/>
      <c r="Z711" s="218"/>
      <c r="AA711" s="218"/>
      <c r="AB711" s="218"/>
    </row>
    <row r="712" spans="1:28" ht="14.25" customHeight="1" x14ac:dyDescent="0.2">
      <c r="A712" s="218"/>
      <c r="B712" s="218"/>
      <c r="C712" s="218"/>
      <c r="D712" s="218"/>
      <c r="E712" s="218"/>
      <c r="F712" s="218"/>
      <c r="G712" s="218"/>
      <c r="H712" s="218"/>
      <c r="I712" s="218"/>
      <c r="J712" s="218"/>
      <c r="K712" s="218"/>
      <c r="L712" s="218"/>
      <c r="M712" s="218"/>
      <c r="N712" s="218"/>
      <c r="O712" s="218"/>
      <c r="P712" s="218"/>
      <c r="Q712" s="218"/>
      <c r="R712" s="218"/>
      <c r="S712" s="218"/>
      <c r="T712" s="218"/>
      <c r="U712" s="218"/>
      <c r="V712" s="218"/>
      <c r="W712" s="218"/>
      <c r="X712" s="218"/>
      <c r="Y712" s="218"/>
      <c r="Z712" s="218"/>
      <c r="AA712" s="218"/>
      <c r="AB712" s="218"/>
    </row>
    <row r="713" spans="1:28" ht="14.25" customHeight="1" x14ac:dyDescent="0.2">
      <c r="A713" s="218"/>
      <c r="B713" s="218"/>
      <c r="C713" s="218"/>
      <c r="D713" s="218"/>
      <c r="E713" s="218"/>
      <c r="F713" s="218"/>
      <c r="G713" s="218"/>
      <c r="H713" s="218"/>
      <c r="I713" s="218"/>
      <c r="J713" s="218"/>
      <c r="K713" s="218"/>
      <c r="L713" s="218"/>
      <c r="M713" s="218"/>
      <c r="N713" s="218"/>
      <c r="O713" s="218"/>
      <c r="P713" s="218"/>
      <c r="Q713" s="218"/>
      <c r="R713" s="218"/>
      <c r="S713" s="218"/>
      <c r="T713" s="218"/>
      <c r="U713" s="218"/>
      <c r="V713" s="218"/>
      <c r="W713" s="218"/>
      <c r="X713" s="218"/>
      <c r="Y713" s="218"/>
      <c r="Z713" s="218"/>
      <c r="AA713" s="218"/>
      <c r="AB713" s="218"/>
    </row>
    <row r="714" spans="1:28" ht="14.25" customHeight="1" x14ac:dyDescent="0.2">
      <c r="A714" s="218"/>
      <c r="B714" s="218"/>
      <c r="C714" s="218"/>
      <c r="D714" s="218"/>
      <c r="E714" s="218"/>
      <c r="F714" s="218"/>
      <c r="G714" s="218"/>
      <c r="H714" s="218"/>
      <c r="I714" s="218"/>
      <c r="J714" s="218"/>
      <c r="K714" s="218"/>
      <c r="L714" s="218"/>
      <c r="M714" s="218"/>
      <c r="N714" s="218"/>
      <c r="O714" s="218"/>
      <c r="P714" s="218"/>
      <c r="Q714" s="218"/>
      <c r="R714" s="218"/>
      <c r="S714" s="218"/>
      <c r="T714" s="218"/>
      <c r="U714" s="218"/>
      <c r="V714" s="218"/>
      <c r="W714" s="218"/>
      <c r="X714" s="218"/>
      <c r="Y714" s="218"/>
      <c r="Z714" s="218"/>
      <c r="AA714" s="218"/>
      <c r="AB714" s="218"/>
    </row>
    <row r="715" spans="1:28" ht="14.25" customHeight="1" x14ac:dyDescent="0.2">
      <c r="A715" s="218"/>
      <c r="B715" s="218"/>
      <c r="C715" s="218"/>
      <c r="D715" s="218"/>
      <c r="E715" s="218"/>
      <c r="F715" s="218"/>
      <c r="G715" s="218"/>
      <c r="H715" s="218"/>
      <c r="I715" s="218"/>
      <c r="J715" s="218"/>
      <c r="K715" s="218"/>
      <c r="L715" s="218"/>
      <c r="M715" s="218"/>
      <c r="N715" s="218"/>
      <c r="O715" s="218"/>
      <c r="P715" s="218"/>
      <c r="Q715" s="218"/>
      <c r="R715" s="218"/>
      <c r="S715" s="218"/>
      <c r="T715" s="218"/>
      <c r="U715" s="218"/>
      <c r="V715" s="218"/>
      <c r="W715" s="218"/>
      <c r="X715" s="218"/>
      <c r="Y715" s="218"/>
      <c r="Z715" s="218"/>
      <c r="AA715" s="218"/>
      <c r="AB715" s="218"/>
    </row>
    <row r="716" spans="1:28" ht="14.25" customHeight="1" x14ac:dyDescent="0.2">
      <c r="A716" s="218"/>
      <c r="B716" s="218"/>
      <c r="C716" s="218"/>
      <c r="D716" s="218"/>
      <c r="E716" s="218"/>
      <c r="F716" s="218"/>
      <c r="G716" s="218"/>
      <c r="H716" s="218"/>
      <c r="I716" s="218"/>
      <c r="J716" s="218"/>
      <c r="K716" s="218"/>
      <c r="L716" s="218"/>
      <c r="M716" s="218"/>
      <c r="N716" s="218"/>
      <c r="O716" s="218"/>
      <c r="P716" s="218"/>
      <c r="Q716" s="218"/>
      <c r="R716" s="218"/>
      <c r="S716" s="218"/>
      <c r="T716" s="218"/>
      <c r="U716" s="218"/>
      <c r="V716" s="218"/>
      <c r="W716" s="218"/>
      <c r="X716" s="218"/>
      <c r="Y716" s="218"/>
      <c r="Z716" s="218"/>
      <c r="AA716" s="218"/>
      <c r="AB716" s="218"/>
    </row>
    <row r="717" spans="1:28" ht="14.25" customHeight="1" x14ac:dyDescent="0.2">
      <c r="A717" s="218"/>
      <c r="B717" s="218"/>
      <c r="C717" s="218"/>
      <c r="D717" s="218"/>
      <c r="E717" s="218"/>
      <c r="F717" s="218"/>
      <c r="G717" s="218"/>
      <c r="H717" s="218"/>
      <c r="I717" s="218"/>
      <c r="J717" s="218"/>
      <c r="K717" s="218"/>
      <c r="L717" s="218"/>
      <c r="M717" s="218"/>
      <c r="N717" s="218"/>
      <c r="O717" s="218"/>
      <c r="P717" s="218"/>
      <c r="Q717" s="218"/>
      <c r="R717" s="218"/>
      <c r="S717" s="218"/>
      <c r="T717" s="218"/>
      <c r="U717" s="218"/>
      <c r="V717" s="218"/>
      <c r="W717" s="218"/>
      <c r="X717" s="218"/>
      <c r="Y717" s="218"/>
      <c r="Z717" s="218"/>
      <c r="AA717" s="218"/>
      <c r="AB717" s="218"/>
    </row>
    <row r="718" spans="1:28" ht="14.25" customHeight="1" x14ac:dyDescent="0.2">
      <c r="A718" s="218"/>
      <c r="B718" s="218"/>
      <c r="C718" s="218"/>
      <c r="D718" s="218"/>
      <c r="E718" s="218"/>
      <c r="F718" s="218"/>
      <c r="G718" s="218"/>
      <c r="H718" s="218"/>
      <c r="I718" s="218"/>
      <c r="J718" s="218"/>
      <c r="K718" s="218"/>
      <c r="L718" s="218"/>
      <c r="M718" s="218"/>
      <c r="N718" s="218"/>
      <c r="O718" s="218"/>
      <c r="P718" s="218"/>
      <c r="Q718" s="218"/>
      <c r="R718" s="218"/>
      <c r="S718" s="218"/>
      <c r="T718" s="218"/>
      <c r="U718" s="218"/>
      <c r="V718" s="218"/>
      <c r="W718" s="218"/>
      <c r="X718" s="218"/>
      <c r="Y718" s="218"/>
      <c r="Z718" s="218"/>
      <c r="AA718" s="218"/>
      <c r="AB718" s="218"/>
    </row>
    <row r="719" spans="1:28" ht="14.25" customHeight="1" x14ac:dyDescent="0.2">
      <c r="A719" s="218"/>
      <c r="B719" s="218"/>
      <c r="C719" s="218"/>
      <c r="D719" s="218"/>
      <c r="E719" s="218"/>
      <c r="F719" s="218"/>
      <c r="G719" s="218"/>
      <c r="H719" s="218"/>
      <c r="I719" s="218"/>
      <c r="J719" s="218"/>
      <c r="K719" s="218"/>
      <c r="L719" s="218"/>
      <c r="M719" s="218"/>
      <c r="N719" s="218"/>
      <c r="O719" s="218"/>
      <c r="P719" s="218"/>
      <c r="Q719" s="218"/>
      <c r="R719" s="218"/>
      <c r="S719" s="218"/>
      <c r="T719" s="218"/>
      <c r="U719" s="218"/>
      <c r="V719" s="218"/>
      <c r="W719" s="218"/>
      <c r="X719" s="218"/>
      <c r="Y719" s="218"/>
      <c r="Z719" s="218"/>
      <c r="AA719" s="218"/>
      <c r="AB719" s="218"/>
    </row>
    <row r="720" spans="1:28" ht="14.25" customHeight="1" x14ac:dyDescent="0.2">
      <c r="A720" s="218"/>
      <c r="B720" s="218"/>
      <c r="C720" s="218"/>
      <c r="D720" s="218"/>
      <c r="E720" s="218"/>
      <c r="F720" s="218"/>
      <c r="G720" s="218"/>
      <c r="H720" s="218"/>
      <c r="I720" s="218"/>
      <c r="J720" s="218"/>
      <c r="K720" s="218"/>
      <c r="L720" s="218"/>
      <c r="M720" s="218"/>
      <c r="N720" s="218"/>
      <c r="O720" s="218"/>
      <c r="P720" s="218"/>
      <c r="Q720" s="218"/>
      <c r="R720" s="218"/>
      <c r="S720" s="218"/>
      <c r="T720" s="218"/>
      <c r="U720" s="218"/>
      <c r="V720" s="218"/>
      <c r="W720" s="218"/>
      <c r="X720" s="218"/>
      <c r="Y720" s="218"/>
      <c r="Z720" s="218"/>
      <c r="AA720" s="218"/>
      <c r="AB720" s="218"/>
    </row>
    <row r="721" spans="1:28" ht="14.25" customHeight="1" x14ac:dyDescent="0.2">
      <c r="A721" s="218"/>
      <c r="B721" s="218"/>
      <c r="C721" s="218"/>
      <c r="D721" s="218"/>
      <c r="E721" s="218"/>
      <c r="F721" s="218"/>
      <c r="G721" s="218"/>
      <c r="H721" s="218"/>
      <c r="I721" s="218"/>
      <c r="J721" s="218"/>
      <c r="K721" s="218"/>
      <c r="L721" s="218"/>
      <c r="M721" s="218"/>
      <c r="N721" s="218"/>
      <c r="O721" s="218"/>
      <c r="P721" s="218"/>
      <c r="Q721" s="218"/>
      <c r="R721" s="218"/>
      <c r="S721" s="218"/>
      <c r="T721" s="218"/>
      <c r="U721" s="218"/>
      <c r="V721" s="218"/>
      <c r="W721" s="218"/>
      <c r="X721" s="218"/>
      <c r="Y721" s="218"/>
      <c r="Z721" s="218"/>
      <c r="AA721" s="218"/>
      <c r="AB721" s="218"/>
    </row>
    <row r="722" spans="1:28" ht="14.25" customHeight="1" x14ac:dyDescent="0.2">
      <c r="A722" s="218"/>
      <c r="B722" s="218"/>
      <c r="C722" s="218"/>
      <c r="D722" s="218"/>
      <c r="E722" s="218"/>
      <c r="F722" s="218"/>
      <c r="G722" s="218"/>
      <c r="H722" s="218"/>
      <c r="I722" s="218"/>
      <c r="J722" s="218"/>
      <c r="K722" s="218"/>
      <c r="L722" s="218"/>
      <c r="M722" s="218"/>
      <c r="N722" s="218"/>
      <c r="O722" s="218"/>
      <c r="P722" s="218"/>
      <c r="Q722" s="218"/>
      <c r="R722" s="218"/>
      <c r="S722" s="218"/>
      <c r="T722" s="218"/>
      <c r="U722" s="218"/>
      <c r="V722" s="218"/>
      <c r="W722" s="218"/>
      <c r="X722" s="218"/>
      <c r="Y722" s="218"/>
      <c r="Z722" s="218"/>
      <c r="AA722" s="218"/>
      <c r="AB722" s="218"/>
    </row>
    <row r="723" spans="1:28" ht="14.25" customHeight="1" x14ac:dyDescent="0.2">
      <c r="A723" s="218"/>
      <c r="B723" s="218"/>
      <c r="C723" s="218"/>
      <c r="D723" s="218"/>
      <c r="E723" s="218"/>
      <c r="F723" s="218"/>
      <c r="G723" s="218"/>
      <c r="H723" s="218"/>
      <c r="I723" s="218"/>
      <c r="J723" s="218"/>
      <c r="K723" s="218"/>
      <c r="L723" s="218"/>
      <c r="M723" s="218"/>
      <c r="N723" s="218"/>
      <c r="O723" s="218"/>
      <c r="P723" s="218"/>
      <c r="Q723" s="218"/>
      <c r="R723" s="218"/>
      <c r="S723" s="218"/>
      <c r="T723" s="218"/>
      <c r="U723" s="218"/>
      <c r="V723" s="218"/>
      <c r="W723" s="218"/>
      <c r="X723" s="218"/>
      <c r="Y723" s="218"/>
      <c r="Z723" s="218"/>
      <c r="AA723" s="218"/>
      <c r="AB723" s="218"/>
    </row>
    <row r="724" spans="1:28" ht="14.25" customHeight="1" x14ac:dyDescent="0.2">
      <c r="A724" s="218"/>
      <c r="B724" s="218"/>
      <c r="C724" s="218"/>
      <c r="D724" s="218"/>
      <c r="E724" s="218"/>
      <c r="F724" s="218"/>
      <c r="G724" s="218"/>
      <c r="H724" s="218"/>
      <c r="I724" s="218"/>
      <c r="J724" s="218"/>
      <c r="K724" s="218"/>
      <c r="L724" s="218"/>
      <c r="M724" s="218"/>
      <c r="N724" s="218"/>
      <c r="O724" s="218"/>
      <c r="P724" s="218"/>
      <c r="Q724" s="218"/>
      <c r="R724" s="218"/>
      <c r="S724" s="218"/>
      <c r="T724" s="218"/>
      <c r="U724" s="218"/>
      <c r="V724" s="218"/>
      <c r="W724" s="218"/>
      <c r="X724" s="218"/>
      <c r="Y724" s="218"/>
      <c r="Z724" s="218"/>
      <c r="AA724" s="218"/>
      <c r="AB724" s="218"/>
    </row>
    <row r="725" spans="1:28" ht="14.25" customHeight="1" x14ac:dyDescent="0.2">
      <c r="A725" s="218"/>
      <c r="B725" s="218"/>
      <c r="C725" s="218"/>
      <c r="D725" s="218"/>
      <c r="E725" s="218"/>
      <c r="F725" s="218"/>
      <c r="G725" s="218"/>
      <c r="H725" s="218"/>
      <c r="I725" s="218"/>
      <c r="J725" s="218"/>
      <c r="K725" s="218"/>
      <c r="L725" s="218"/>
      <c r="M725" s="218"/>
      <c r="N725" s="218"/>
      <c r="O725" s="218"/>
      <c r="P725" s="218"/>
      <c r="Q725" s="218"/>
      <c r="R725" s="218"/>
      <c r="S725" s="218"/>
      <c r="T725" s="218"/>
      <c r="U725" s="218"/>
      <c r="V725" s="218"/>
      <c r="W725" s="218"/>
      <c r="X725" s="218"/>
      <c r="Y725" s="218"/>
      <c r="Z725" s="218"/>
      <c r="AA725" s="218"/>
      <c r="AB725" s="218"/>
    </row>
    <row r="726" spans="1:28" ht="14.25" customHeight="1" x14ac:dyDescent="0.2">
      <c r="A726" s="218"/>
      <c r="B726" s="218"/>
      <c r="C726" s="218"/>
      <c r="D726" s="218"/>
      <c r="E726" s="218"/>
      <c r="F726" s="218"/>
      <c r="G726" s="218"/>
      <c r="H726" s="218"/>
      <c r="I726" s="218"/>
      <c r="J726" s="218"/>
      <c r="K726" s="218"/>
      <c r="L726" s="218"/>
      <c r="M726" s="218"/>
      <c r="N726" s="218"/>
      <c r="O726" s="218"/>
      <c r="P726" s="218"/>
      <c r="Q726" s="218"/>
      <c r="R726" s="218"/>
      <c r="S726" s="218"/>
      <c r="T726" s="218"/>
      <c r="U726" s="218"/>
      <c r="V726" s="218"/>
      <c r="W726" s="218"/>
      <c r="X726" s="218"/>
      <c r="Y726" s="218"/>
      <c r="Z726" s="218"/>
      <c r="AA726" s="218"/>
      <c r="AB726" s="218"/>
    </row>
    <row r="727" spans="1:28" ht="14.25" customHeight="1" x14ac:dyDescent="0.2">
      <c r="A727" s="218"/>
      <c r="B727" s="218"/>
      <c r="C727" s="218"/>
      <c r="D727" s="218"/>
      <c r="E727" s="218"/>
      <c r="F727" s="218"/>
      <c r="G727" s="218"/>
      <c r="H727" s="218"/>
      <c r="I727" s="218"/>
      <c r="J727" s="218"/>
      <c r="K727" s="218"/>
      <c r="L727" s="218"/>
      <c r="M727" s="218"/>
      <c r="N727" s="218"/>
      <c r="O727" s="218"/>
      <c r="P727" s="218"/>
      <c r="Q727" s="218"/>
      <c r="R727" s="218"/>
      <c r="S727" s="218"/>
      <c r="T727" s="218"/>
      <c r="U727" s="218"/>
      <c r="V727" s="218"/>
      <c r="W727" s="218"/>
      <c r="X727" s="218"/>
      <c r="Y727" s="218"/>
      <c r="Z727" s="218"/>
      <c r="AA727" s="218"/>
      <c r="AB727" s="218"/>
    </row>
    <row r="728" spans="1:28" ht="14.25" customHeight="1" x14ac:dyDescent="0.2">
      <c r="A728" s="218"/>
      <c r="B728" s="218"/>
      <c r="C728" s="218"/>
      <c r="D728" s="218"/>
      <c r="E728" s="218"/>
      <c r="F728" s="218"/>
      <c r="G728" s="218"/>
      <c r="H728" s="218"/>
      <c r="I728" s="218"/>
      <c r="J728" s="218"/>
      <c r="K728" s="218"/>
      <c r="L728" s="218"/>
      <c r="M728" s="218"/>
      <c r="N728" s="218"/>
      <c r="O728" s="218"/>
      <c r="P728" s="218"/>
      <c r="Q728" s="218"/>
      <c r="R728" s="218"/>
      <c r="S728" s="218"/>
      <c r="T728" s="218"/>
      <c r="U728" s="218"/>
      <c r="V728" s="218"/>
      <c r="W728" s="218"/>
      <c r="X728" s="218"/>
      <c r="Y728" s="218"/>
      <c r="Z728" s="218"/>
      <c r="AA728" s="218"/>
      <c r="AB728" s="218"/>
    </row>
    <row r="729" spans="1:28" ht="14.25" customHeight="1" x14ac:dyDescent="0.2">
      <c r="A729" s="218"/>
      <c r="B729" s="218"/>
      <c r="C729" s="218"/>
      <c r="D729" s="218"/>
      <c r="E729" s="218"/>
      <c r="F729" s="218"/>
      <c r="G729" s="218"/>
      <c r="H729" s="218"/>
      <c r="I729" s="218"/>
      <c r="J729" s="218"/>
      <c r="K729" s="218"/>
      <c r="L729" s="218"/>
      <c r="M729" s="218"/>
      <c r="N729" s="218"/>
      <c r="O729" s="218"/>
      <c r="P729" s="218"/>
      <c r="Q729" s="218"/>
      <c r="R729" s="218"/>
      <c r="S729" s="218"/>
      <c r="T729" s="218"/>
      <c r="U729" s="218"/>
      <c r="V729" s="218"/>
      <c r="W729" s="218"/>
      <c r="X729" s="218"/>
      <c r="Y729" s="218"/>
      <c r="Z729" s="218"/>
      <c r="AA729" s="218"/>
      <c r="AB729" s="218"/>
    </row>
    <row r="730" spans="1:28" ht="14.25" customHeight="1" x14ac:dyDescent="0.2">
      <c r="A730" s="218"/>
      <c r="B730" s="218"/>
      <c r="C730" s="218"/>
      <c r="D730" s="218"/>
      <c r="E730" s="218"/>
      <c r="F730" s="218"/>
      <c r="G730" s="218"/>
      <c r="H730" s="218"/>
      <c r="I730" s="218"/>
      <c r="J730" s="218"/>
      <c r="K730" s="218"/>
      <c r="L730" s="218"/>
      <c r="M730" s="218"/>
      <c r="N730" s="218"/>
      <c r="O730" s="218"/>
      <c r="P730" s="218"/>
      <c r="Q730" s="218"/>
      <c r="R730" s="218"/>
      <c r="S730" s="218"/>
      <c r="T730" s="218"/>
      <c r="U730" s="218"/>
      <c r="V730" s="218"/>
      <c r="W730" s="218"/>
      <c r="X730" s="218"/>
      <c r="Y730" s="218"/>
      <c r="Z730" s="218"/>
      <c r="AA730" s="218"/>
      <c r="AB730" s="218"/>
    </row>
    <row r="731" spans="1:28" ht="14.25" customHeight="1" x14ac:dyDescent="0.2">
      <c r="A731" s="218"/>
      <c r="B731" s="218"/>
      <c r="C731" s="218"/>
      <c r="D731" s="218"/>
      <c r="E731" s="218"/>
      <c r="F731" s="218"/>
      <c r="G731" s="218"/>
      <c r="H731" s="218"/>
      <c r="I731" s="218"/>
      <c r="J731" s="218"/>
      <c r="K731" s="218"/>
      <c r="L731" s="218"/>
      <c r="M731" s="218"/>
      <c r="N731" s="218"/>
      <c r="O731" s="218"/>
      <c r="P731" s="218"/>
      <c r="Q731" s="218"/>
      <c r="R731" s="218"/>
      <c r="S731" s="218"/>
      <c r="T731" s="218"/>
      <c r="U731" s="218"/>
      <c r="V731" s="218"/>
      <c r="W731" s="218"/>
      <c r="X731" s="218"/>
      <c r="Y731" s="218"/>
      <c r="Z731" s="218"/>
      <c r="AA731" s="218"/>
      <c r="AB731" s="218"/>
    </row>
    <row r="732" spans="1:28" ht="14.25" customHeight="1" x14ac:dyDescent="0.2">
      <c r="A732" s="218"/>
      <c r="B732" s="218"/>
      <c r="C732" s="218"/>
      <c r="D732" s="218"/>
      <c r="E732" s="218"/>
      <c r="F732" s="218"/>
      <c r="G732" s="218"/>
      <c r="H732" s="218"/>
      <c r="I732" s="218"/>
      <c r="J732" s="218"/>
      <c r="K732" s="218"/>
      <c r="L732" s="218"/>
      <c r="M732" s="218"/>
      <c r="N732" s="218"/>
      <c r="O732" s="218"/>
      <c r="P732" s="218"/>
      <c r="Q732" s="218"/>
      <c r="R732" s="218"/>
      <c r="S732" s="218"/>
      <c r="T732" s="218"/>
      <c r="U732" s="218"/>
      <c r="V732" s="218"/>
      <c r="W732" s="218"/>
      <c r="X732" s="218"/>
      <c r="Y732" s="218"/>
      <c r="Z732" s="218"/>
      <c r="AA732" s="218"/>
      <c r="AB732" s="218"/>
    </row>
    <row r="733" spans="1:28" ht="14.25" customHeight="1" x14ac:dyDescent="0.2">
      <c r="A733" s="218"/>
      <c r="B733" s="218"/>
      <c r="C733" s="218"/>
      <c r="D733" s="218"/>
      <c r="E733" s="218"/>
      <c r="F733" s="218"/>
      <c r="G733" s="218"/>
      <c r="H733" s="218"/>
      <c r="I733" s="218"/>
      <c r="J733" s="218"/>
      <c r="K733" s="218"/>
      <c r="L733" s="218"/>
      <c r="M733" s="218"/>
      <c r="N733" s="218"/>
      <c r="O733" s="218"/>
      <c r="P733" s="218"/>
      <c r="Q733" s="218"/>
      <c r="R733" s="218"/>
      <c r="S733" s="218"/>
      <c r="T733" s="218"/>
      <c r="U733" s="218"/>
      <c r="V733" s="218"/>
      <c r="W733" s="218"/>
      <c r="X733" s="218"/>
      <c r="Y733" s="218"/>
      <c r="Z733" s="218"/>
      <c r="AA733" s="218"/>
      <c r="AB733" s="218"/>
    </row>
    <row r="734" spans="1:28" ht="14.25" customHeight="1" x14ac:dyDescent="0.2">
      <c r="A734" s="218"/>
      <c r="B734" s="218"/>
      <c r="C734" s="218"/>
      <c r="D734" s="218"/>
      <c r="E734" s="218"/>
      <c r="F734" s="218"/>
      <c r="G734" s="218"/>
      <c r="H734" s="218"/>
      <c r="I734" s="218"/>
      <c r="J734" s="218"/>
      <c r="K734" s="218"/>
      <c r="L734" s="218"/>
      <c r="M734" s="218"/>
      <c r="N734" s="218"/>
      <c r="O734" s="218"/>
      <c r="P734" s="218"/>
      <c r="Q734" s="218"/>
      <c r="R734" s="218"/>
      <c r="S734" s="218"/>
      <c r="T734" s="218"/>
      <c r="U734" s="218"/>
      <c r="V734" s="218"/>
      <c r="W734" s="218"/>
      <c r="X734" s="218"/>
      <c r="Y734" s="218"/>
      <c r="Z734" s="218"/>
      <c r="AA734" s="218"/>
      <c r="AB734" s="218"/>
    </row>
    <row r="735" spans="1:28" ht="14.25" customHeight="1" x14ac:dyDescent="0.2">
      <c r="A735" s="218"/>
      <c r="B735" s="218"/>
      <c r="C735" s="218"/>
      <c r="D735" s="218"/>
      <c r="E735" s="218"/>
      <c r="F735" s="218"/>
      <c r="G735" s="218"/>
      <c r="H735" s="218"/>
      <c r="I735" s="218"/>
      <c r="J735" s="218"/>
      <c r="K735" s="218"/>
      <c r="L735" s="218"/>
      <c r="M735" s="218"/>
      <c r="N735" s="218"/>
      <c r="O735" s="218"/>
      <c r="P735" s="218"/>
      <c r="Q735" s="218"/>
      <c r="R735" s="218"/>
      <c r="S735" s="218"/>
      <c r="T735" s="218"/>
      <c r="U735" s="218"/>
      <c r="V735" s="218"/>
      <c r="W735" s="218"/>
      <c r="X735" s="218"/>
      <c r="Y735" s="218"/>
      <c r="Z735" s="218"/>
      <c r="AA735" s="218"/>
      <c r="AB735" s="218"/>
    </row>
    <row r="736" spans="1:28" ht="14.25" customHeight="1" x14ac:dyDescent="0.2">
      <c r="A736" s="218"/>
      <c r="B736" s="218"/>
      <c r="C736" s="218"/>
      <c r="D736" s="218"/>
      <c r="E736" s="218"/>
      <c r="F736" s="218"/>
      <c r="G736" s="218"/>
      <c r="H736" s="218"/>
      <c r="I736" s="218"/>
      <c r="J736" s="218"/>
      <c r="K736" s="218"/>
      <c r="L736" s="218"/>
      <c r="M736" s="218"/>
      <c r="N736" s="218"/>
      <c r="O736" s="218"/>
      <c r="P736" s="218"/>
      <c r="Q736" s="218"/>
      <c r="R736" s="218"/>
      <c r="S736" s="218"/>
      <c r="T736" s="218"/>
      <c r="U736" s="218"/>
      <c r="V736" s="218"/>
      <c r="W736" s="218"/>
      <c r="X736" s="218"/>
      <c r="Y736" s="218"/>
      <c r="Z736" s="218"/>
      <c r="AA736" s="218"/>
      <c r="AB736" s="218"/>
    </row>
    <row r="737" spans="1:28" ht="14.25" customHeight="1" x14ac:dyDescent="0.2">
      <c r="A737" s="218"/>
      <c r="B737" s="218"/>
      <c r="C737" s="218"/>
      <c r="D737" s="218"/>
      <c r="E737" s="218"/>
      <c r="F737" s="218"/>
      <c r="G737" s="218"/>
      <c r="H737" s="218"/>
      <c r="I737" s="218"/>
      <c r="J737" s="218"/>
      <c r="K737" s="218"/>
      <c r="L737" s="218"/>
      <c r="M737" s="218"/>
      <c r="N737" s="218"/>
      <c r="O737" s="218"/>
      <c r="P737" s="218"/>
      <c r="Q737" s="218"/>
      <c r="R737" s="218"/>
      <c r="S737" s="218"/>
      <c r="T737" s="218"/>
      <c r="U737" s="218"/>
      <c r="V737" s="218"/>
      <c r="W737" s="218"/>
      <c r="X737" s="218"/>
      <c r="Y737" s="218"/>
      <c r="Z737" s="218"/>
      <c r="AA737" s="218"/>
      <c r="AB737" s="218"/>
    </row>
    <row r="738" spans="1:28" ht="14.25" customHeight="1" x14ac:dyDescent="0.2">
      <c r="A738" s="218"/>
      <c r="B738" s="218"/>
      <c r="C738" s="218"/>
      <c r="D738" s="218"/>
      <c r="E738" s="218"/>
      <c r="F738" s="218"/>
      <c r="G738" s="218"/>
      <c r="H738" s="218"/>
      <c r="I738" s="218"/>
      <c r="J738" s="218"/>
      <c r="K738" s="218"/>
      <c r="L738" s="218"/>
      <c r="M738" s="218"/>
      <c r="N738" s="218"/>
      <c r="O738" s="218"/>
      <c r="P738" s="218"/>
      <c r="Q738" s="218"/>
      <c r="R738" s="218"/>
      <c r="S738" s="218"/>
      <c r="T738" s="218"/>
      <c r="U738" s="218"/>
      <c r="V738" s="218"/>
      <c r="W738" s="218"/>
      <c r="X738" s="218"/>
      <c r="Y738" s="218"/>
      <c r="Z738" s="218"/>
      <c r="AA738" s="218"/>
      <c r="AB738" s="218"/>
    </row>
    <row r="739" spans="1:28" ht="14.25" customHeight="1" x14ac:dyDescent="0.2">
      <c r="A739" s="218"/>
      <c r="B739" s="218"/>
      <c r="C739" s="218"/>
      <c r="D739" s="218"/>
      <c r="E739" s="218"/>
      <c r="F739" s="218"/>
      <c r="G739" s="218"/>
      <c r="H739" s="218"/>
      <c r="I739" s="218"/>
      <c r="J739" s="218"/>
      <c r="K739" s="218"/>
      <c r="L739" s="218"/>
      <c r="M739" s="218"/>
      <c r="N739" s="218"/>
      <c r="O739" s="218"/>
      <c r="P739" s="218"/>
      <c r="Q739" s="218"/>
      <c r="R739" s="218"/>
      <c r="S739" s="218"/>
      <c r="T739" s="218"/>
      <c r="U739" s="218"/>
      <c r="V739" s="218"/>
      <c r="W739" s="218"/>
      <c r="X739" s="218"/>
      <c r="Y739" s="218"/>
      <c r="Z739" s="218"/>
      <c r="AA739" s="218"/>
      <c r="AB739" s="218"/>
    </row>
    <row r="740" spans="1:28" ht="14.25" customHeight="1" x14ac:dyDescent="0.2">
      <c r="A740" s="218"/>
      <c r="B740" s="218"/>
      <c r="C740" s="218"/>
      <c r="D740" s="218"/>
      <c r="E740" s="218"/>
      <c r="F740" s="218"/>
      <c r="G740" s="218"/>
      <c r="H740" s="218"/>
      <c r="I740" s="218"/>
      <c r="J740" s="218"/>
      <c r="K740" s="218"/>
      <c r="L740" s="218"/>
      <c r="M740" s="218"/>
      <c r="N740" s="218"/>
      <c r="O740" s="218"/>
      <c r="P740" s="218"/>
      <c r="Q740" s="218"/>
      <c r="R740" s="218"/>
      <c r="S740" s="218"/>
      <c r="T740" s="218"/>
      <c r="U740" s="218"/>
      <c r="V740" s="218"/>
      <c r="W740" s="218"/>
      <c r="X740" s="218"/>
      <c r="Y740" s="218"/>
      <c r="Z740" s="218"/>
      <c r="AA740" s="218"/>
      <c r="AB740" s="218"/>
    </row>
    <row r="741" spans="1:28" ht="14.25" customHeight="1" x14ac:dyDescent="0.2">
      <c r="A741" s="218"/>
      <c r="B741" s="218"/>
      <c r="C741" s="218"/>
      <c r="D741" s="218"/>
      <c r="E741" s="218"/>
      <c r="F741" s="218"/>
      <c r="G741" s="218"/>
      <c r="H741" s="218"/>
      <c r="I741" s="218"/>
      <c r="J741" s="218"/>
      <c r="K741" s="218"/>
      <c r="L741" s="218"/>
      <c r="M741" s="218"/>
      <c r="N741" s="218"/>
      <c r="O741" s="218"/>
      <c r="P741" s="218"/>
      <c r="Q741" s="218"/>
      <c r="R741" s="218"/>
      <c r="S741" s="218"/>
      <c r="T741" s="218"/>
      <c r="U741" s="218"/>
      <c r="V741" s="218"/>
      <c r="W741" s="218"/>
      <c r="X741" s="218"/>
      <c r="Y741" s="218"/>
      <c r="Z741" s="218"/>
      <c r="AA741" s="218"/>
      <c r="AB741" s="218"/>
    </row>
    <row r="742" spans="1:28" ht="14.25" customHeight="1" x14ac:dyDescent="0.2">
      <c r="A742" s="218"/>
      <c r="B742" s="218"/>
      <c r="C742" s="218"/>
      <c r="D742" s="218"/>
      <c r="E742" s="218"/>
      <c r="F742" s="218"/>
      <c r="G742" s="218"/>
      <c r="H742" s="218"/>
      <c r="I742" s="218"/>
      <c r="J742" s="218"/>
      <c r="K742" s="218"/>
      <c r="L742" s="218"/>
      <c r="M742" s="218"/>
      <c r="N742" s="218"/>
      <c r="O742" s="218"/>
      <c r="P742" s="218"/>
      <c r="Q742" s="218"/>
      <c r="R742" s="218"/>
      <c r="S742" s="218"/>
      <c r="T742" s="218"/>
      <c r="U742" s="218"/>
      <c r="V742" s="218"/>
      <c r="W742" s="218"/>
      <c r="X742" s="218"/>
      <c r="Y742" s="218"/>
      <c r="Z742" s="218"/>
      <c r="AA742" s="218"/>
      <c r="AB742" s="218"/>
    </row>
    <row r="743" spans="1:28" ht="14.25" customHeight="1" x14ac:dyDescent="0.2">
      <c r="A743" s="218"/>
      <c r="B743" s="218"/>
      <c r="C743" s="218"/>
      <c r="D743" s="218"/>
      <c r="E743" s="218"/>
      <c r="F743" s="218"/>
      <c r="G743" s="218"/>
      <c r="H743" s="218"/>
      <c r="I743" s="218"/>
      <c r="J743" s="218"/>
      <c r="K743" s="218"/>
      <c r="L743" s="218"/>
      <c r="M743" s="218"/>
      <c r="N743" s="218"/>
      <c r="O743" s="218"/>
      <c r="P743" s="218"/>
      <c r="Q743" s="218"/>
      <c r="R743" s="218"/>
      <c r="S743" s="218"/>
      <c r="T743" s="218"/>
      <c r="U743" s="218"/>
      <c r="V743" s="218"/>
      <c r="W743" s="218"/>
      <c r="X743" s="218"/>
      <c r="Y743" s="218"/>
      <c r="Z743" s="218"/>
      <c r="AA743" s="218"/>
      <c r="AB743" s="218"/>
    </row>
    <row r="744" spans="1:28" ht="14.25" customHeight="1" x14ac:dyDescent="0.2">
      <c r="A744" s="218"/>
      <c r="B744" s="218"/>
      <c r="C744" s="218"/>
      <c r="D744" s="218"/>
      <c r="E744" s="218"/>
      <c r="F744" s="218"/>
      <c r="G744" s="218"/>
      <c r="H744" s="218"/>
      <c r="I744" s="218"/>
      <c r="J744" s="218"/>
      <c r="K744" s="218"/>
      <c r="L744" s="218"/>
      <c r="M744" s="218"/>
      <c r="N744" s="218"/>
      <c r="O744" s="218"/>
      <c r="P744" s="218"/>
      <c r="Q744" s="218"/>
      <c r="R744" s="218"/>
      <c r="S744" s="218"/>
      <c r="T744" s="218"/>
      <c r="U744" s="218"/>
      <c r="V744" s="218"/>
      <c r="W744" s="218"/>
      <c r="X744" s="218"/>
      <c r="Y744" s="218"/>
      <c r="Z744" s="218"/>
      <c r="AA744" s="218"/>
      <c r="AB744" s="218"/>
    </row>
    <row r="745" spans="1:28" ht="14.25" customHeight="1" x14ac:dyDescent="0.2">
      <c r="A745" s="218"/>
      <c r="B745" s="218"/>
      <c r="C745" s="218"/>
      <c r="D745" s="218"/>
      <c r="E745" s="218"/>
      <c r="F745" s="218"/>
      <c r="G745" s="218"/>
      <c r="H745" s="218"/>
      <c r="I745" s="218"/>
      <c r="J745" s="218"/>
      <c r="K745" s="218"/>
      <c r="L745" s="218"/>
      <c r="M745" s="218"/>
      <c r="N745" s="218"/>
      <c r="O745" s="218"/>
      <c r="P745" s="218"/>
      <c r="Q745" s="218"/>
      <c r="R745" s="218"/>
      <c r="S745" s="218"/>
      <c r="T745" s="218"/>
      <c r="U745" s="218"/>
      <c r="V745" s="218"/>
      <c r="W745" s="218"/>
      <c r="X745" s="218"/>
      <c r="Y745" s="218"/>
      <c r="Z745" s="218"/>
      <c r="AA745" s="218"/>
      <c r="AB745" s="218"/>
    </row>
    <row r="746" spans="1:28" ht="14.25" customHeight="1" x14ac:dyDescent="0.2">
      <c r="A746" s="218"/>
      <c r="B746" s="218"/>
      <c r="C746" s="218"/>
      <c r="D746" s="218"/>
      <c r="E746" s="218"/>
      <c r="F746" s="218"/>
      <c r="G746" s="218"/>
      <c r="H746" s="218"/>
      <c r="I746" s="218"/>
      <c r="J746" s="218"/>
      <c r="K746" s="218"/>
      <c r="L746" s="218"/>
      <c r="M746" s="218"/>
      <c r="N746" s="218"/>
      <c r="O746" s="218"/>
      <c r="P746" s="218"/>
      <c r="Q746" s="218"/>
      <c r="R746" s="218"/>
      <c r="S746" s="218"/>
      <c r="T746" s="218"/>
      <c r="U746" s="218"/>
      <c r="V746" s="218"/>
      <c r="W746" s="218"/>
      <c r="X746" s="218"/>
      <c r="Y746" s="218"/>
      <c r="Z746" s="218"/>
      <c r="AA746" s="218"/>
      <c r="AB746" s="218"/>
    </row>
    <row r="747" spans="1:28" ht="14.25" customHeight="1" x14ac:dyDescent="0.2">
      <c r="A747" s="218"/>
      <c r="B747" s="218"/>
      <c r="C747" s="218"/>
      <c r="D747" s="218"/>
      <c r="E747" s="218"/>
      <c r="F747" s="218"/>
      <c r="G747" s="218"/>
      <c r="H747" s="218"/>
      <c r="I747" s="218"/>
      <c r="J747" s="218"/>
      <c r="K747" s="218"/>
      <c r="L747" s="218"/>
      <c r="M747" s="218"/>
      <c r="N747" s="218"/>
      <c r="O747" s="218"/>
      <c r="P747" s="218"/>
      <c r="Q747" s="218"/>
      <c r="R747" s="218"/>
      <c r="S747" s="218"/>
      <c r="T747" s="218"/>
      <c r="U747" s="218"/>
      <c r="V747" s="218"/>
      <c r="W747" s="218"/>
      <c r="X747" s="218"/>
      <c r="Y747" s="218"/>
      <c r="Z747" s="218"/>
      <c r="AA747" s="218"/>
      <c r="AB747" s="218"/>
    </row>
    <row r="748" spans="1:28" ht="14.25" customHeight="1" x14ac:dyDescent="0.2">
      <c r="A748" s="218"/>
      <c r="B748" s="218"/>
      <c r="C748" s="218"/>
      <c r="D748" s="218"/>
      <c r="E748" s="218"/>
      <c r="F748" s="218"/>
      <c r="G748" s="218"/>
      <c r="H748" s="218"/>
      <c r="I748" s="218"/>
      <c r="J748" s="218"/>
      <c r="K748" s="218"/>
      <c r="L748" s="218"/>
      <c r="M748" s="218"/>
      <c r="N748" s="218"/>
      <c r="O748" s="218"/>
      <c r="P748" s="218"/>
      <c r="Q748" s="218"/>
      <c r="R748" s="218"/>
      <c r="S748" s="218"/>
      <c r="T748" s="218"/>
      <c r="U748" s="218"/>
      <c r="V748" s="218"/>
      <c r="W748" s="218"/>
      <c r="X748" s="218"/>
      <c r="Y748" s="218"/>
      <c r="Z748" s="218"/>
      <c r="AA748" s="218"/>
      <c r="AB748" s="218"/>
    </row>
    <row r="749" spans="1:28" ht="14.25" customHeight="1" x14ac:dyDescent="0.2">
      <c r="A749" s="218"/>
      <c r="B749" s="218"/>
      <c r="C749" s="218"/>
      <c r="D749" s="218"/>
      <c r="E749" s="218"/>
      <c r="F749" s="218"/>
      <c r="G749" s="218"/>
      <c r="H749" s="218"/>
      <c r="I749" s="218"/>
      <c r="J749" s="218"/>
      <c r="K749" s="218"/>
      <c r="L749" s="218"/>
      <c r="M749" s="218"/>
      <c r="N749" s="218"/>
      <c r="O749" s="218"/>
      <c r="P749" s="218"/>
      <c r="Q749" s="218"/>
      <c r="R749" s="218"/>
      <c r="S749" s="218"/>
      <c r="T749" s="218"/>
      <c r="U749" s="218"/>
      <c r="V749" s="218"/>
      <c r="W749" s="218"/>
      <c r="X749" s="218"/>
      <c r="Y749" s="218"/>
      <c r="Z749" s="218"/>
      <c r="AA749" s="218"/>
      <c r="AB749" s="218"/>
    </row>
    <row r="750" spans="1:28" ht="14.25" customHeight="1" x14ac:dyDescent="0.2">
      <c r="A750" s="218"/>
      <c r="B750" s="218"/>
      <c r="C750" s="218"/>
      <c r="D750" s="218"/>
      <c r="E750" s="218"/>
      <c r="F750" s="218"/>
      <c r="G750" s="218"/>
      <c r="H750" s="218"/>
      <c r="I750" s="218"/>
      <c r="J750" s="218"/>
      <c r="K750" s="218"/>
      <c r="L750" s="218"/>
      <c r="M750" s="218"/>
      <c r="N750" s="218"/>
      <c r="O750" s="218"/>
      <c r="P750" s="218"/>
      <c r="Q750" s="218"/>
      <c r="R750" s="218"/>
      <c r="S750" s="218"/>
      <c r="T750" s="218"/>
      <c r="U750" s="218"/>
      <c r="V750" s="218"/>
      <c r="W750" s="218"/>
      <c r="X750" s="218"/>
      <c r="Y750" s="218"/>
      <c r="Z750" s="218"/>
      <c r="AA750" s="218"/>
      <c r="AB750" s="218"/>
    </row>
    <row r="751" spans="1:28" ht="14.25" customHeight="1" x14ac:dyDescent="0.2">
      <c r="A751" s="218"/>
      <c r="B751" s="218"/>
      <c r="C751" s="218"/>
      <c r="D751" s="218"/>
      <c r="E751" s="218"/>
      <c r="F751" s="218"/>
      <c r="G751" s="218"/>
      <c r="H751" s="218"/>
      <c r="I751" s="218"/>
      <c r="J751" s="218"/>
      <c r="K751" s="218"/>
      <c r="L751" s="218"/>
      <c r="M751" s="218"/>
      <c r="N751" s="218"/>
      <c r="O751" s="218"/>
      <c r="P751" s="218"/>
      <c r="Q751" s="218"/>
      <c r="R751" s="218"/>
      <c r="S751" s="218"/>
      <c r="T751" s="218"/>
      <c r="U751" s="218"/>
      <c r="V751" s="218"/>
      <c r="W751" s="218"/>
      <c r="X751" s="218"/>
      <c r="Y751" s="218"/>
      <c r="Z751" s="218"/>
      <c r="AA751" s="218"/>
      <c r="AB751" s="218"/>
    </row>
    <row r="752" spans="1:28" ht="14.25" customHeight="1" x14ac:dyDescent="0.2">
      <c r="A752" s="218"/>
      <c r="B752" s="218"/>
      <c r="C752" s="218"/>
      <c r="D752" s="218"/>
      <c r="E752" s="218"/>
      <c r="F752" s="218"/>
      <c r="G752" s="218"/>
      <c r="H752" s="218"/>
      <c r="I752" s="218"/>
      <c r="J752" s="218"/>
      <c r="K752" s="218"/>
      <c r="L752" s="218"/>
      <c r="M752" s="218"/>
      <c r="N752" s="218"/>
      <c r="O752" s="218"/>
      <c r="P752" s="218"/>
      <c r="Q752" s="218"/>
      <c r="R752" s="218"/>
      <c r="S752" s="218"/>
      <c r="T752" s="218"/>
      <c r="U752" s="218"/>
      <c r="V752" s="218"/>
      <c r="W752" s="218"/>
      <c r="X752" s="218"/>
      <c r="Y752" s="218"/>
      <c r="Z752" s="218"/>
      <c r="AA752" s="218"/>
      <c r="AB752" s="218"/>
    </row>
    <row r="753" spans="1:28" ht="14.25" customHeight="1" x14ac:dyDescent="0.2">
      <c r="A753" s="218"/>
      <c r="B753" s="218"/>
      <c r="C753" s="218"/>
      <c r="D753" s="218"/>
      <c r="E753" s="218"/>
      <c r="F753" s="218"/>
      <c r="G753" s="218"/>
      <c r="H753" s="218"/>
      <c r="I753" s="218"/>
      <c r="J753" s="218"/>
      <c r="K753" s="218"/>
      <c r="L753" s="218"/>
      <c r="M753" s="218"/>
      <c r="N753" s="218"/>
      <c r="O753" s="218"/>
      <c r="P753" s="218"/>
      <c r="Q753" s="218"/>
      <c r="R753" s="218"/>
      <c r="S753" s="218"/>
      <c r="T753" s="218"/>
      <c r="U753" s="218"/>
      <c r="V753" s="218"/>
      <c r="W753" s="218"/>
      <c r="X753" s="218"/>
      <c r="Y753" s="218"/>
      <c r="Z753" s="218"/>
      <c r="AA753" s="218"/>
      <c r="AB753" s="218"/>
    </row>
    <row r="754" spans="1:28" ht="14.25" customHeight="1" x14ac:dyDescent="0.2">
      <c r="A754" s="218"/>
      <c r="B754" s="218"/>
      <c r="C754" s="218"/>
      <c r="D754" s="218"/>
      <c r="E754" s="218"/>
      <c r="F754" s="218"/>
      <c r="G754" s="218"/>
      <c r="H754" s="218"/>
      <c r="I754" s="218"/>
      <c r="J754" s="218"/>
      <c r="K754" s="218"/>
      <c r="L754" s="218"/>
      <c r="M754" s="218"/>
      <c r="N754" s="218"/>
      <c r="O754" s="218"/>
      <c r="P754" s="218"/>
      <c r="Q754" s="218"/>
      <c r="R754" s="218"/>
      <c r="S754" s="218"/>
      <c r="T754" s="218"/>
      <c r="U754" s="218"/>
      <c r="V754" s="218"/>
      <c r="W754" s="218"/>
      <c r="X754" s="218"/>
      <c r="Y754" s="218"/>
      <c r="Z754" s="218"/>
      <c r="AA754" s="218"/>
      <c r="AB754" s="218"/>
    </row>
    <row r="755" spans="1:28" ht="14.25" customHeight="1" x14ac:dyDescent="0.2">
      <c r="A755" s="218"/>
      <c r="B755" s="218"/>
      <c r="C755" s="218"/>
      <c r="D755" s="218"/>
      <c r="E755" s="218"/>
      <c r="F755" s="218"/>
      <c r="G755" s="218"/>
      <c r="H755" s="218"/>
      <c r="I755" s="218"/>
      <c r="J755" s="218"/>
      <c r="K755" s="218"/>
      <c r="L755" s="218"/>
      <c r="M755" s="218"/>
      <c r="N755" s="218"/>
      <c r="O755" s="218"/>
      <c r="P755" s="218"/>
      <c r="Q755" s="218"/>
      <c r="R755" s="218"/>
      <c r="S755" s="218"/>
      <c r="T755" s="218"/>
      <c r="U755" s="218"/>
      <c r="V755" s="218"/>
      <c r="W755" s="218"/>
      <c r="X755" s="218"/>
      <c r="Y755" s="218"/>
      <c r="Z755" s="218"/>
      <c r="AA755" s="218"/>
      <c r="AB755" s="218"/>
    </row>
    <row r="756" spans="1:28" ht="14.25" customHeight="1" x14ac:dyDescent="0.2">
      <c r="A756" s="218"/>
      <c r="B756" s="218"/>
      <c r="C756" s="218"/>
      <c r="D756" s="218"/>
      <c r="E756" s="218"/>
      <c r="F756" s="218"/>
      <c r="G756" s="218"/>
      <c r="H756" s="218"/>
      <c r="I756" s="218"/>
      <c r="J756" s="218"/>
      <c r="K756" s="218"/>
      <c r="L756" s="218"/>
      <c r="M756" s="218"/>
      <c r="N756" s="218"/>
      <c r="O756" s="218"/>
      <c r="P756" s="218"/>
      <c r="Q756" s="218"/>
      <c r="R756" s="218"/>
      <c r="S756" s="218"/>
      <c r="T756" s="218"/>
      <c r="U756" s="218"/>
      <c r="V756" s="218"/>
      <c r="W756" s="218"/>
      <c r="X756" s="218"/>
      <c r="Y756" s="218"/>
      <c r="Z756" s="218"/>
      <c r="AA756" s="218"/>
      <c r="AB756" s="218"/>
    </row>
    <row r="757" spans="1:28" ht="14.25" customHeight="1" x14ac:dyDescent="0.2">
      <c r="A757" s="218"/>
      <c r="B757" s="218"/>
      <c r="C757" s="218"/>
      <c r="D757" s="218"/>
      <c r="E757" s="218"/>
      <c r="F757" s="218"/>
      <c r="G757" s="218"/>
      <c r="H757" s="218"/>
      <c r="I757" s="218"/>
      <c r="J757" s="218"/>
      <c r="K757" s="218"/>
      <c r="L757" s="218"/>
      <c r="M757" s="218"/>
      <c r="N757" s="218"/>
      <c r="O757" s="218"/>
      <c r="P757" s="218"/>
      <c r="Q757" s="218"/>
      <c r="R757" s="218"/>
      <c r="S757" s="218"/>
      <c r="T757" s="218"/>
      <c r="U757" s="218"/>
      <c r="V757" s="218"/>
      <c r="W757" s="218"/>
      <c r="X757" s="218"/>
      <c r="Y757" s="218"/>
      <c r="Z757" s="218"/>
      <c r="AA757" s="218"/>
      <c r="AB757" s="218"/>
    </row>
    <row r="758" spans="1:28" ht="14.25" customHeight="1" x14ac:dyDescent="0.2">
      <c r="A758" s="218"/>
      <c r="B758" s="218"/>
      <c r="C758" s="218"/>
      <c r="D758" s="218"/>
      <c r="E758" s="218"/>
      <c r="F758" s="218"/>
      <c r="G758" s="218"/>
      <c r="H758" s="218"/>
      <c r="I758" s="218"/>
      <c r="J758" s="218"/>
      <c r="K758" s="218"/>
      <c r="L758" s="218"/>
      <c r="M758" s="218"/>
      <c r="N758" s="218"/>
      <c r="O758" s="218"/>
      <c r="P758" s="218"/>
      <c r="Q758" s="218"/>
      <c r="R758" s="218"/>
      <c r="S758" s="218"/>
      <c r="T758" s="218"/>
      <c r="U758" s="218"/>
      <c r="V758" s="218"/>
      <c r="W758" s="218"/>
      <c r="X758" s="218"/>
      <c r="Y758" s="218"/>
      <c r="Z758" s="218"/>
      <c r="AA758" s="218"/>
      <c r="AB758" s="218"/>
    </row>
    <row r="759" spans="1:28" ht="14.25" customHeight="1" x14ac:dyDescent="0.2">
      <c r="A759" s="218"/>
      <c r="B759" s="218"/>
      <c r="C759" s="218"/>
      <c r="D759" s="218"/>
      <c r="E759" s="218"/>
      <c r="F759" s="218"/>
      <c r="G759" s="218"/>
      <c r="H759" s="218"/>
      <c r="I759" s="218"/>
      <c r="J759" s="218"/>
      <c r="K759" s="218"/>
      <c r="L759" s="218"/>
      <c r="M759" s="218"/>
      <c r="N759" s="218"/>
      <c r="O759" s="218"/>
      <c r="P759" s="218"/>
      <c r="Q759" s="218"/>
      <c r="R759" s="218"/>
      <c r="S759" s="218"/>
      <c r="T759" s="218"/>
      <c r="U759" s="218"/>
      <c r="V759" s="218"/>
      <c r="W759" s="218"/>
      <c r="X759" s="218"/>
      <c r="Y759" s="218"/>
      <c r="Z759" s="218"/>
      <c r="AA759" s="218"/>
      <c r="AB759" s="218"/>
    </row>
    <row r="760" spans="1:28" ht="14.25" customHeight="1" x14ac:dyDescent="0.2">
      <c r="A760" s="218"/>
      <c r="B760" s="218"/>
      <c r="C760" s="218"/>
      <c r="D760" s="218"/>
      <c r="E760" s="218"/>
      <c r="F760" s="218"/>
      <c r="G760" s="218"/>
      <c r="H760" s="218"/>
      <c r="I760" s="218"/>
      <c r="J760" s="218"/>
      <c r="K760" s="218"/>
      <c r="L760" s="218"/>
      <c r="M760" s="218"/>
      <c r="N760" s="218"/>
      <c r="O760" s="218"/>
      <c r="P760" s="218"/>
      <c r="Q760" s="218"/>
      <c r="R760" s="218"/>
      <c r="S760" s="218"/>
      <c r="T760" s="218"/>
      <c r="U760" s="218"/>
      <c r="V760" s="218"/>
      <c r="W760" s="218"/>
      <c r="X760" s="218"/>
      <c r="Y760" s="218"/>
      <c r="Z760" s="218"/>
      <c r="AA760" s="218"/>
      <c r="AB760" s="218"/>
    </row>
    <row r="761" spans="1:28" ht="14.25" customHeight="1" x14ac:dyDescent="0.2">
      <c r="A761" s="218"/>
      <c r="B761" s="218"/>
      <c r="C761" s="218"/>
      <c r="D761" s="218"/>
      <c r="E761" s="218"/>
      <c r="F761" s="218"/>
      <c r="G761" s="218"/>
      <c r="H761" s="218"/>
      <c r="I761" s="218"/>
      <c r="J761" s="218"/>
      <c r="K761" s="218"/>
      <c r="L761" s="218"/>
      <c r="M761" s="218"/>
      <c r="N761" s="218"/>
      <c r="O761" s="218"/>
      <c r="P761" s="218"/>
      <c r="Q761" s="218"/>
      <c r="R761" s="218"/>
      <c r="S761" s="218"/>
      <c r="T761" s="218"/>
      <c r="U761" s="218"/>
      <c r="V761" s="218"/>
      <c r="W761" s="218"/>
      <c r="X761" s="218"/>
      <c r="Y761" s="218"/>
      <c r="Z761" s="218"/>
      <c r="AA761" s="218"/>
      <c r="AB761" s="218"/>
    </row>
    <row r="762" spans="1:28" ht="14.25" customHeight="1" x14ac:dyDescent="0.2">
      <c r="A762" s="218"/>
      <c r="B762" s="218"/>
      <c r="C762" s="218"/>
      <c r="D762" s="218"/>
      <c r="E762" s="218"/>
      <c r="F762" s="218"/>
      <c r="G762" s="218"/>
      <c r="H762" s="218"/>
      <c r="I762" s="218"/>
      <c r="J762" s="218"/>
      <c r="K762" s="218"/>
      <c r="L762" s="218"/>
      <c r="M762" s="218"/>
      <c r="N762" s="218"/>
      <c r="O762" s="218"/>
      <c r="P762" s="218"/>
      <c r="Q762" s="218"/>
      <c r="R762" s="218"/>
      <c r="S762" s="218"/>
      <c r="T762" s="218"/>
      <c r="U762" s="218"/>
      <c r="V762" s="218"/>
      <c r="W762" s="218"/>
      <c r="X762" s="218"/>
      <c r="Y762" s="218"/>
      <c r="Z762" s="218"/>
      <c r="AA762" s="218"/>
      <c r="AB762" s="218"/>
    </row>
    <row r="763" spans="1:28" ht="14.25" customHeight="1" x14ac:dyDescent="0.2">
      <c r="A763" s="218"/>
      <c r="B763" s="218"/>
      <c r="C763" s="218"/>
      <c r="D763" s="218"/>
      <c r="E763" s="218"/>
      <c r="F763" s="218"/>
      <c r="G763" s="218"/>
      <c r="H763" s="218"/>
      <c r="I763" s="218"/>
      <c r="J763" s="218"/>
      <c r="K763" s="218"/>
      <c r="L763" s="218"/>
      <c r="M763" s="218"/>
      <c r="N763" s="218"/>
      <c r="O763" s="218"/>
      <c r="P763" s="218"/>
      <c r="Q763" s="218"/>
      <c r="R763" s="218"/>
      <c r="S763" s="218"/>
      <c r="T763" s="218"/>
      <c r="U763" s="218"/>
      <c r="V763" s="218"/>
      <c r="W763" s="218"/>
      <c r="X763" s="218"/>
      <c r="Y763" s="218"/>
      <c r="Z763" s="218"/>
      <c r="AA763" s="218"/>
      <c r="AB763" s="218"/>
    </row>
    <row r="764" spans="1:28" ht="14.25" customHeight="1" x14ac:dyDescent="0.2">
      <c r="A764" s="218"/>
      <c r="B764" s="218"/>
      <c r="C764" s="218"/>
      <c r="D764" s="218"/>
      <c r="E764" s="218"/>
      <c r="F764" s="218"/>
      <c r="G764" s="218"/>
      <c r="H764" s="218"/>
      <c r="I764" s="218"/>
      <c r="J764" s="218"/>
      <c r="K764" s="218"/>
      <c r="L764" s="218"/>
      <c r="M764" s="218"/>
      <c r="N764" s="218"/>
      <c r="O764" s="218"/>
      <c r="P764" s="218"/>
      <c r="Q764" s="218"/>
      <c r="R764" s="218"/>
      <c r="S764" s="218"/>
      <c r="T764" s="218"/>
      <c r="U764" s="218"/>
      <c r="V764" s="218"/>
      <c r="W764" s="218"/>
      <c r="X764" s="218"/>
      <c r="Y764" s="218"/>
      <c r="Z764" s="218"/>
      <c r="AA764" s="218"/>
      <c r="AB764" s="218"/>
    </row>
    <row r="765" spans="1:28" ht="14.25" customHeight="1" x14ac:dyDescent="0.2">
      <c r="A765" s="218"/>
      <c r="B765" s="218"/>
      <c r="C765" s="218"/>
      <c r="D765" s="218"/>
      <c r="E765" s="218"/>
      <c r="F765" s="218"/>
      <c r="G765" s="218"/>
      <c r="H765" s="218"/>
      <c r="I765" s="218"/>
      <c r="J765" s="218"/>
      <c r="K765" s="218"/>
      <c r="L765" s="218"/>
      <c r="M765" s="218"/>
      <c r="N765" s="218"/>
      <c r="O765" s="218"/>
      <c r="P765" s="218"/>
      <c r="Q765" s="218"/>
      <c r="R765" s="218"/>
      <c r="S765" s="218"/>
      <c r="T765" s="218"/>
      <c r="U765" s="218"/>
      <c r="V765" s="218"/>
      <c r="W765" s="218"/>
      <c r="X765" s="218"/>
      <c r="Y765" s="218"/>
      <c r="Z765" s="218"/>
      <c r="AA765" s="218"/>
      <c r="AB765" s="218"/>
    </row>
    <row r="766" spans="1:28" ht="14.25" customHeight="1" x14ac:dyDescent="0.2">
      <c r="A766" s="218"/>
      <c r="B766" s="218"/>
      <c r="C766" s="218"/>
      <c r="D766" s="218"/>
      <c r="E766" s="218"/>
      <c r="F766" s="218"/>
      <c r="G766" s="218"/>
      <c r="H766" s="218"/>
      <c r="I766" s="218"/>
      <c r="J766" s="218"/>
      <c r="K766" s="218"/>
      <c r="L766" s="218"/>
      <c r="M766" s="218"/>
      <c r="N766" s="218"/>
      <c r="O766" s="218"/>
      <c r="P766" s="218"/>
      <c r="Q766" s="218"/>
      <c r="R766" s="218"/>
      <c r="S766" s="218"/>
      <c r="T766" s="218"/>
      <c r="U766" s="218"/>
      <c r="V766" s="218"/>
      <c r="W766" s="218"/>
      <c r="X766" s="218"/>
      <c r="Y766" s="218"/>
      <c r="Z766" s="218"/>
      <c r="AA766" s="218"/>
      <c r="AB766" s="218"/>
    </row>
    <row r="767" spans="1:28" ht="14.25" customHeight="1" x14ac:dyDescent="0.2">
      <c r="A767" s="218"/>
      <c r="B767" s="218"/>
      <c r="C767" s="218"/>
      <c r="D767" s="218"/>
      <c r="E767" s="218"/>
      <c r="F767" s="218"/>
      <c r="G767" s="218"/>
      <c r="H767" s="218"/>
      <c r="I767" s="218"/>
      <c r="J767" s="218"/>
      <c r="K767" s="218"/>
      <c r="L767" s="218"/>
      <c r="M767" s="218"/>
      <c r="N767" s="218"/>
      <c r="O767" s="218"/>
      <c r="P767" s="218"/>
      <c r="Q767" s="218"/>
      <c r="R767" s="218"/>
      <c r="S767" s="218"/>
      <c r="T767" s="218"/>
      <c r="U767" s="218"/>
      <c r="V767" s="218"/>
      <c r="W767" s="218"/>
      <c r="X767" s="218"/>
      <c r="Y767" s="218"/>
      <c r="Z767" s="218"/>
      <c r="AA767" s="218"/>
      <c r="AB767" s="218"/>
    </row>
    <row r="768" spans="1:28" ht="14.25" customHeight="1" x14ac:dyDescent="0.2">
      <c r="A768" s="218"/>
      <c r="B768" s="218"/>
      <c r="C768" s="218"/>
      <c r="D768" s="218"/>
      <c r="E768" s="218"/>
      <c r="F768" s="218"/>
      <c r="G768" s="218"/>
      <c r="H768" s="218"/>
      <c r="I768" s="218"/>
      <c r="J768" s="218"/>
      <c r="K768" s="218"/>
      <c r="L768" s="218"/>
      <c r="M768" s="218"/>
      <c r="N768" s="218"/>
      <c r="O768" s="218"/>
      <c r="P768" s="218"/>
      <c r="Q768" s="218"/>
      <c r="R768" s="218"/>
      <c r="S768" s="218"/>
      <c r="T768" s="218"/>
      <c r="U768" s="218"/>
      <c r="V768" s="218"/>
      <c r="W768" s="218"/>
      <c r="X768" s="218"/>
      <c r="Y768" s="218"/>
      <c r="Z768" s="218"/>
      <c r="AA768" s="218"/>
      <c r="AB768" s="218"/>
    </row>
    <row r="769" spans="1:28" ht="14.25" customHeight="1" x14ac:dyDescent="0.2">
      <c r="A769" s="218"/>
      <c r="B769" s="218"/>
      <c r="C769" s="218"/>
      <c r="D769" s="218"/>
      <c r="E769" s="218"/>
      <c r="F769" s="218"/>
      <c r="G769" s="218"/>
      <c r="H769" s="218"/>
      <c r="I769" s="218"/>
      <c r="J769" s="218"/>
      <c r="K769" s="218"/>
      <c r="L769" s="218"/>
      <c r="M769" s="218"/>
      <c r="N769" s="218"/>
      <c r="O769" s="218"/>
      <c r="P769" s="218"/>
      <c r="Q769" s="218"/>
      <c r="R769" s="218"/>
      <c r="S769" s="218"/>
      <c r="T769" s="218"/>
      <c r="U769" s="218"/>
      <c r="V769" s="218"/>
      <c r="W769" s="218"/>
      <c r="X769" s="218"/>
      <c r="Y769" s="218"/>
      <c r="Z769" s="218"/>
      <c r="AA769" s="218"/>
      <c r="AB769" s="218"/>
    </row>
    <row r="770" spans="1:28" ht="14.25" customHeight="1" x14ac:dyDescent="0.2">
      <c r="A770" s="218"/>
      <c r="B770" s="218"/>
      <c r="C770" s="218"/>
      <c r="D770" s="218"/>
      <c r="E770" s="218"/>
      <c r="F770" s="218"/>
      <c r="G770" s="218"/>
      <c r="H770" s="218"/>
      <c r="I770" s="218"/>
      <c r="J770" s="218"/>
      <c r="K770" s="218"/>
      <c r="L770" s="218"/>
      <c r="M770" s="218"/>
      <c r="N770" s="218"/>
      <c r="O770" s="218"/>
      <c r="P770" s="218"/>
      <c r="Q770" s="218"/>
      <c r="R770" s="218"/>
      <c r="S770" s="218"/>
      <c r="T770" s="218"/>
      <c r="U770" s="218"/>
      <c r="V770" s="218"/>
      <c r="W770" s="218"/>
      <c r="X770" s="218"/>
      <c r="Y770" s="218"/>
      <c r="Z770" s="218"/>
      <c r="AA770" s="218"/>
      <c r="AB770" s="218"/>
    </row>
    <row r="771" spans="1:28" ht="14.25" customHeight="1" x14ac:dyDescent="0.2">
      <c r="A771" s="218"/>
      <c r="B771" s="218"/>
      <c r="C771" s="218"/>
      <c r="D771" s="218"/>
      <c r="E771" s="218"/>
      <c r="F771" s="218"/>
      <c r="G771" s="218"/>
      <c r="H771" s="218"/>
      <c r="I771" s="218"/>
      <c r="J771" s="218"/>
      <c r="K771" s="218"/>
      <c r="L771" s="218"/>
      <c r="M771" s="218"/>
      <c r="N771" s="218"/>
      <c r="O771" s="218"/>
      <c r="P771" s="218"/>
      <c r="Q771" s="218"/>
      <c r="R771" s="218"/>
      <c r="S771" s="218"/>
      <c r="T771" s="218"/>
      <c r="U771" s="218"/>
      <c r="V771" s="218"/>
      <c r="W771" s="218"/>
      <c r="X771" s="218"/>
      <c r="Y771" s="218"/>
      <c r="Z771" s="218"/>
      <c r="AA771" s="218"/>
      <c r="AB771" s="218"/>
    </row>
    <row r="772" spans="1:28" ht="14.25" customHeight="1" x14ac:dyDescent="0.2">
      <c r="A772" s="218"/>
      <c r="B772" s="218"/>
      <c r="C772" s="218"/>
      <c r="D772" s="218"/>
      <c r="E772" s="218"/>
      <c r="F772" s="218"/>
      <c r="G772" s="218"/>
      <c r="H772" s="218"/>
      <c r="I772" s="218"/>
      <c r="J772" s="218"/>
      <c r="K772" s="218"/>
      <c r="L772" s="218"/>
      <c r="M772" s="218"/>
      <c r="N772" s="218"/>
      <c r="O772" s="218"/>
      <c r="P772" s="218"/>
      <c r="Q772" s="218"/>
      <c r="R772" s="218"/>
      <c r="S772" s="218"/>
      <c r="T772" s="218"/>
      <c r="U772" s="218"/>
      <c r="V772" s="218"/>
      <c r="W772" s="218"/>
      <c r="X772" s="218"/>
      <c r="Y772" s="218"/>
      <c r="Z772" s="218"/>
      <c r="AA772" s="218"/>
      <c r="AB772" s="218"/>
    </row>
    <row r="773" spans="1:28" ht="14.25" customHeight="1" x14ac:dyDescent="0.2">
      <c r="A773" s="218"/>
      <c r="B773" s="218"/>
      <c r="C773" s="218"/>
      <c r="D773" s="218"/>
      <c r="E773" s="218"/>
      <c r="F773" s="218"/>
      <c r="G773" s="218"/>
      <c r="H773" s="218"/>
      <c r="I773" s="218"/>
      <c r="J773" s="218"/>
      <c r="K773" s="218"/>
      <c r="L773" s="218"/>
      <c r="M773" s="218"/>
      <c r="N773" s="218"/>
      <c r="O773" s="218"/>
      <c r="P773" s="218"/>
      <c r="Q773" s="218"/>
      <c r="R773" s="218"/>
      <c r="S773" s="218"/>
      <c r="T773" s="218"/>
      <c r="U773" s="218"/>
      <c r="V773" s="218"/>
      <c r="W773" s="218"/>
      <c r="X773" s="218"/>
      <c r="Y773" s="218"/>
      <c r="Z773" s="218"/>
      <c r="AA773" s="218"/>
      <c r="AB773" s="218"/>
    </row>
    <row r="774" spans="1:28" ht="14.25" customHeight="1" x14ac:dyDescent="0.2">
      <c r="A774" s="218"/>
      <c r="B774" s="218"/>
      <c r="C774" s="218"/>
      <c r="D774" s="218"/>
      <c r="E774" s="218"/>
      <c r="F774" s="218"/>
      <c r="G774" s="218"/>
      <c r="H774" s="218"/>
      <c r="I774" s="218"/>
      <c r="J774" s="218"/>
      <c r="K774" s="218"/>
      <c r="L774" s="218"/>
      <c r="M774" s="218"/>
      <c r="N774" s="218"/>
      <c r="O774" s="218"/>
      <c r="P774" s="218"/>
      <c r="Q774" s="218"/>
      <c r="R774" s="218"/>
      <c r="S774" s="218"/>
      <c r="T774" s="218"/>
      <c r="U774" s="218"/>
      <c r="V774" s="218"/>
      <c r="W774" s="218"/>
      <c r="X774" s="218"/>
      <c r="Y774" s="218"/>
      <c r="Z774" s="218"/>
      <c r="AA774" s="218"/>
      <c r="AB774" s="218"/>
    </row>
    <row r="775" spans="1:28" ht="14.25" customHeight="1" x14ac:dyDescent="0.2">
      <c r="A775" s="218"/>
      <c r="B775" s="218"/>
      <c r="C775" s="218"/>
      <c r="D775" s="218"/>
      <c r="E775" s="218"/>
      <c r="F775" s="218"/>
      <c r="G775" s="218"/>
      <c r="H775" s="218"/>
      <c r="I775" s="218"/>
      <c r="J775" s="218"/>
      <c r="K775" s="218"/>
      <c r="L775" s="218"/>
      <c r="M775" s="218"/>
      <c r="N775" s="218"/>
      <c r="O775" s="218"/>
      <c r="P775" s="218"/>
      <c r="Q775" s="218"/>
      <c r="R775" s="218"/>
      <c r="S775" s="218"/>
      <c r="T775" s="218"/>
      <c r="U775" s="218"/>
      <c r="V775" s="218"/>
      <c r="W775" s="218"/>
      <c r="X775" s="218"/>
      <c r="Y775" s="218"/>
      <c r="Z775" s="218"/>
      <c r="AA775" s="218"/>
      <c r="AB775" s="218"/>
    </row>
    <row r="776" spans="1:28" ht="14.25" customHeight="1" x14ac:dyDescent="0.2">
      <c r="A776" s="218"/>
      <c r="B776" s="218"/>
      <c r="C776" s="218"/>
      <c r="D776" s="218"/>
      <c r="E776" s="218"/>
      <c r="F776" s="218"/>
      <c r="G776" s="218"/>
      <c r="H776" s="218"/>
      <c r="I776" s="218"/>
      <c r="J776" s="218"/>
      <c r="K776" s="218"/>
      <c r="L776" s="218"/>
      <c r="M776" s="218"/>
      <c r="N776" s="218"/>
      <c r="O776" s="218"/>
      <c r="P776" s="218"/>
      <c r="Q776" s="218"/>
      <c r="R776" s="218"/>
      <c r="S776" s="218"/>
      <c r="T776" s="218"/>
      <c r="U776" s="218"/>
      <c r="V776" s="218"/>
      <c r="W776" s="218"/>
      <c r="X776" s="218"/>
      <c r="Y776" s="218"/>
      <c r="Z776" s="218"/>
      <c r="AA776" s="218"/>
      <c r="AB776" s="218"/>
    </row>
    <row r="777" spans="1:28" ht="14.25" customHeight="1" x14ac:dyDescent="0.2">
      <c r="A777" s="218"/>
      <c r="B777" s="218"/>
      <c r="C777" s="218"/>
      <c r="D777" s="218"/>
      <c r="E777" s="218"/>
      <c r="F777" s="218"/>
      <c r="G777" s="218"/>
      <c r="H777" s="218"/>
      <c r="I777" s="218"/>
      <c r="J777" s="218"/>
      <c r="K777" s="218"/>
      <c r="L777" s="218"/>
      <c r="M777" s="218"/>
      <c r="N777" s="218"/>
      <c r="O777" s="218"/>
      <c r="P777" s="218"/>
      <c r="Q777" s="218"/>
      <c r="R777" s="218"/>
      <c r="S777" s="218"/>
      <c r="T777" s="218"/>
      <c r="U777" s="218"/>
      <c r="V777" s="218"/>
      <c r="W777" s="218"/>
      <c r="X777" s="218"/>
      <c r="Y777" s="218"/>
      <c r="Z777" s="218"/>
      <c r="AA777" s="218"/>
      <c r="AB777" s="218"/>
    </row>
    <row r="778" spans="1:28" ht="14.25" customHeight="1" x14ac:dyDescent="0.2">
      <c r="A778" s="218"/>
      <c r="B778" s="218"/>
      <c r="C778" s="218"/>
      <c r="D778" s="218"/>
      <c r="E778" s="218"/>
      <c r="F778" s="218"/>
      <c r="G778" s="218"/>
      <c r="H778" s="218"/>
      <c r="I778" s="218"/>
      <c r="J778" s="218"/>
      <c r="K778" s="218"/>
      <c r="L778" s="218"/>
      <c r="M778" s="218"/>
      <c r="N778" s="218"/>
      <c r="O778" s="218"/>
      <c r="P778" s="218"/>
      <c r="Q778" s="218"/>
      <c r="R778" s="218"/>
      <c r="S778" s="218"/>
      <c r="T778" s="218"/>
      <c r="U778" s="218"/>
      <c r="V778" s="218"/>
      <c r="W778" s="218"/>
      <c r="X778" s="218"/>
      <c r="Y778" s="218"/>
      <c r="Z778" s="218"/>
      <c r="AA778" s="218"/>
      <c r="AB778" s="218"/>
    </row>
    <row r="779" spans="1:28" ht="14.25" customHeight="1" x14ac:dyDescent="0.2">
      <c r="A779" s="218"/>
      <c r="B779" s="218"/>
      <c r="C779" s="218"/>
      <c r="D779" s="218"/>
      <c r="E779" s="218"/>
      <c r="F779" s="218"/>
      <c r="G779" s="218"/>
      <c r="H779" s="218"/>
      <c r="I779" s="218"/>
      <c r="J779" s="218"/>
      <c r="K779" s="218"/>
      <c r="L779" s="218"/>
      <c r="M779" s="218"/>
      <c r="N779" s="218"/>
      <c r="O779" s="218"/>
      <c r="P779" s="218"/>
      <c r="Q779" s="218"/>
      <c r="R779" s="218"/>
      <c r="S779" s="218"/>
      <c r="T779" s="218"/>
      <c r="U779" s="218"/>
      <c r="V779" s="218"/>
      <c r="W779" s="218"/>
      <c r="X779" s="218"/>
      <c r="Y779" s="218"/>
      <c r="Z779" s="218"/>
      <c r="AA779" s="218"/>
      <c r="AB779" s="218"/>
    </row>
    <row r="780" spans="1:28" ht="14.25" customHeight="1" x14ac:dyDescent="0.2">
      <c r="A780" s="218"/>
      <c r="B780" s="218"/>
      <c r="C780" s="218"/>
      <c r="D780" s="218"/>
      <c r="E780" s="218"/>
      <c r="F780" s="218"/>
      <c r="G780" s="218"/>
      <c r="H780" s="218"/>
      <c r="I780" s="218"/>
      <c r="J780" s="218"/>
      <c r="K780" s="218"/>
      <c r="L780" s="218"/>
      <c r="M780" s="218"/>
      <c r="N780" s="218"/>
      <c r="O780" s="218"/>
      <c r="P780" s="218"/>
      <c r="Q780" s="218"/>
      <c r="R780" s="218"/>
      <c r="S780" s="218"/>
      <c r="T780" s="218"/>
      <c r="U780" s="218"/>
      <c r="V780" s="218"/>
      <c r="W780" s="218"/>
      <c r="X780" s="218"/>
      <c r="Y780" s="218"/>
      <c r="Z780" s="218"/>
      <c r="AA780" s="218"/>
      <c r="AB780" s="218"/>
    </row>
    <row r="781" spans="1:28" ht="14.25" customHeight="1" x14ac:dyDescent="0.2">
      <c r="A781" s="218"/>
      <c r="B781" s="218"/>
      <c r="C781" s="218"/>
      <c r="D781" s="218"/>
      <c r="E781" s="218"/>
      <c r="F781" s="218"/>
      <c r="G781" s="218"/>
      <c r="H781" s="218"/>
      <c r="I781" s="218"/>
      <c r="J781" s="218"/>
      <c r="K781" s="218"/>
      <c r="L781" s="218"/>
      <c r="M781" s="218"/>
      <c r="N781" s="218"/>
      <c r="O781" s="218"/>
      <c r="P781" s="218"/>
      <c r="Q781" s="218"/>
      <c r="R781" s="218"/>
      <c r="S781" s="218"/>
      <c r="T781" s="218"/>
      <c r="U781" s="218"/>
      <c r="V781" s="218"/>
      <c r="W781" s="218"/>
      <c r="X781" s="218"/>
      <c r="Y781" s="218"/>
      <c r="Z781" s="218"/>
      <c r="AA781" s="218"/>
      <c r="AB781" s="218"/>
    </row>
    <row r="782" spans="1:28" ht="14.25" customHeight="1" x14ac:dyDescent="0.2">
      <c r="A782" s="218"/>
      <c r="B782" s="218"/>
      <c r="C782" s="218"/>
      <c r="D782" s="218"/>
      <c r="E782" s="218"/>
      <c r="F782" s="218"/>
      <c r="G782" s="218"/>
      <c r="H782" s="218"/>
      <c r="I782" s="218"/>
      <c r="J782" s="218"/>
      <c r="K782" s="218"/>
      <c r="L782" s="218"/>
      <c r="M782" s="218"/>
      <c r="N782" s="218"/>
      <c r="O782" s="218"/>
      <c r="P782" s="218"/>
      <c r="Q782" s="218"/>
      <c r="R782" s="218"/>
      <c r="S782" s="218"/>
      <c r="T782" s="218"/>
      <c r="U782" s="218"/>
      <c r="V782" s="218"/>
      <c r="W782" s="218"/>
      <c r="X782" s="218"/>
      <c r="Y782" s="218"/>
      <c r="Z782" s="218"/>
      <c r="AA782" s="218"/>
      <c r="AB782" s="218"/>
    </row>
    <row r="783" spans="1:28" ht="14.25" customHeight="1" x14ac:dyDescent="0.2">
      <c r="A783" s="218"/>
      <c r="B783" s="218"/>
      <c r="C783" s="218"/>
      <c r="D783" s="218"/>
      <c r="E783" s="218"/>
      <c r="F783" s="218"/>
      <c r="G783" s="218"/>
      <c r="H783" s="218"/>
      <c r="I783" s="218"/>
      <c r="J783" s="218"/>
      <c r="K783" s="218"/>
      <c r="L783" s="218"/>
      <c r="M783" s="218"/>
      <c r="N783" s="218"/>
      <c r="O783" s="218"/>
      <c r="P783" s="218"/>
      <c r="Q783" s="218"/>
      <c r="R783" s="218"/>
      <c r="S783" s="218"/>
      <c r="T783" s="218"/>
      <c r="U783" s="218"/>
      <c r="V783" s="218"/>
      <c r="W783" s="218"/>
      <c r="X783" s="218"/>
      <c r="Y783" s="218"/>
      <c r="Z783" s="218"/>
      <c r="AA783" s="218"/>
      <c r="AB783" s="218"/>
    </row>
    <row r="784" spans="1:28" ht="14.25" customHeight="1" x14ac:dyDescent="0.2">
      <c r="A784" s="218"/>
      <c r="B784" s="218"/>
      <c r="C784" s="218"/>
      <c r="D784" s="218"/>
      <c r="E784" s="218"/>
      <c r="F784" s="218"/>
      <c r="G784" s="218"/>
      <c r="H784" s="218"/>
      <c r="I784" s="218"/>
      <c r="J784" s="218"/>
      <c r="K784" s="218"/>
      <c r="L784" s="218"/>
      <c r="M784" s="218"/>
      <c r="N784" s="218"/>
      <c r="O784" s="218"/>
      <c r="P784" s="218"/>
      <c r="Q784" s="218"/>
      <c r="R784" s="218"/>
      <c r="S784" s="218"/>
      <c r="T784" s="218"/>
      <c r="U784" s="218"/>
      <c r="V784" s="218"/>
      <c r="W784" s="218"/>
      <c r="X784" s="218"/>
      <c r="Y784" s="218"/>
      <c r="Z784" s="218"/>
      <c r="AA784" s="218"/>
      <c r="AB784" s="218"/>
    </row>
    <row r="785" spans="1:28" ht="14.25" customHeight="1" x14ac:dyDescent="0.2">
      <c r="A785" s="218"/>
      <c r="B785" s="218"/>
      <c r="C785" s="218"/>
      <c r="D785" s="218"/>
      <c r="E785" s="218"/>
      <c r="F785" s="218"/>
      <c r="G785" s="218"/>
      <c r="H785" s="218"/>
      <c r="I785" s="218"/>
      <c r="J785" s="218"/>
      <c r="K785" s="218"/>
      <c r="L785" s="218"/>
      <c r="M785" s="218"/>
      <c r="N785" s="218"/>
      <c r="O785" s="218"/>
      <c r="P785" s="218"/>
      <c r="Q785" s="218"/>
      <c r="R785" s="218"/>
      <c r="S785" s="218"/>
      <c r="T785" s="218"/>
      <c r="U785" s="218"/>
      <c r="V785" s="218"/>
      <c r="W785" s="218"/>
      <c r="X785" s="218"/>
      <c r="Y785" s="218"/>
      <c r="Z785" s="218"/>
      <c r="AA785" s="218"/>
      <c r="AB785" s="218"/>
    </row>
    <row r="786" spans="1:28" ht="14.25" customHeight="1" x14ac:dyDescent="0.2">
      <c r="A786" s="218"/>
      <c r="B786" s="218"/>
      <c r="C786" s="218"/>
      <c r="D786" s="218"/>
      <c r="E786" s="218"/>
      <c r="F786" s="218"/>
      <c r="G786" s="218"/>
      <c r="H786" s="218"/>
      <c r="I786" s="218"/>
      <c r="J786" s="218"/>
      <c r="K786" s="218"/>
      <c r="L786" s="218"/>
      <c r="M786" s="218"/>
      <c r="N786" s="218"/>
      <c r="O786" s="218"/>
      <c r="P786" s="218"/>
      <c r="Q786" s="218"/>
      <c r="R786" s="218"/>
      <c r="S786" s="218"/>
      <c r="T786" s="218"/>
      <c r="U786" s="218"/>
      <c r="V786" s="218"/>
      <c r="W786" s="218"/>
      <c r="X786" s="218"/>
      <c r="Y786" s="218"/>
      <c r="Z786" s="218"/>
      <c r="AA786" s="218"/>
      <c r="AB786" s="218"/>
    </row>
    <row r="787" spans="1:28" ht="14.25" customHeight="1" x14ac:dyDescent="0.2">
      <c r="A787" s="218"/>
      <c r="B787" s="218"/>
      <c r="C787" s="218"/>
      <c r="D787" s="218"/>
      <c r="E787" s="218"/>
      <c r="F787" s="218"/>
      <c r="G787" s="218"/>
      <c r="H787" s="218"/>
      <c r="I787" s="218"/>
      <c r="J787" s="218"/>
      <c r="K787" s="218"/>
      <c r="L787" s="218"/>
      <c r="M787" s="218"/>
      <c r="N787" s="218"/>
      <c r="O787" s="218"/>
      <c r="P787" s="218"/>
      <c r="Q787" s="218"/>
      <c r="R787" s="218"/>
      <c r="S787" s="218"/>
      <c r="T787" s="218"/>
      <c r="U787" s="218"/>
      <c r="V787" s="218"/>
      <c r="W787" s="218"/>
      <c r="X787" s="218"/>
      <c r="Y787" s="218"/>
      <c r="Z787" s="218"/>
      <c r="AA787" s="218"/>
      <c r="AB787" s="218"/>
    </row>
    <row r="788" spans="1:28" ht="14.25" customHeight="1" x14ac:dyDescent="0.2">
      <c r="A788" s="218"/>
      <c r="B788" s="218"/>
      <c r="C788" s="218"/>
      <c r="D788" s="218"/>
      <c r="E788" s="218"/>
      <c r="F788" s="218"/>
      <c r="G788" s="218"/>
      <c r="H788" s="218"/>
      <c r="I788" s="218"/>
      <c r="J788" s="218"/>
      <c r="K788" s="218"/>
      <c r="L788" s="218"/>
      <c r="M788" s="218"/>
      <c r="N788" s="218"/>
      <c r="O788" s="218"/>
      <c r="P788" s="218"/>
      <c r="Q788" s="218"/>
      <c r="R788" s="218"/>
      <c r="S788" s="218"/>
      <c r="T788" s="218"/>
      <c r="U788" s="218"/>
      <c r="V788" s="218"/>
      <c r="W788" s="218"/>
      <c r="X788" s="218"/>
      <c r="Y788" s="218"/>
      <c r="Z788" s="218"/>
      <c r="AA788" s="218"/>
      <c r="AB788" s="218"/>
    </row>
    <row r="789" spans="1:28" ht="14.25" customHeight="1" x14ac:dyDescent="0.2">
      <c r="A789" s="218"/>
      <c r="B789" s="218"/>
      <c r="C789" s="218"/>
      <c r="D789" s="218"/>
      <c r="E789" s="218"/>
      <c r="F789" s="218"/>
      <c r="G789" s="218"/>
      <c r="H789" s="218"/>
      <c r="I789" s="218"/>
      <c r="J789" s="218"/>
      <c r="K789" s="218"/>
      <c r="L789" s="218"/>
      <c r="M789" s="218"/>
      <c r="N789" s="218"/>
      <c r="O789" s="218"/>
      <c r="P789" s="218"/>
      <c r="Q789" s="218"/>
      <c r="R789" s="218"/>
      <c r="S789" s="218"/>
      <c r="T789" s="218"/>
      <c r="U789" s="218"/>
      <c r="V789" s="218"/>
      <c r="W789" s="218"/>
      <c r="X789" s="218"/>
      <c r="Y789" s="218"/>
      <c r="Z789" s="218"/>
      <c r="AA789" s="218"/>
      <c r="AB789" s="218"/>
    </row>
    <row r="790" spans="1:28" ht="14.25" customHeight="1" x14ac:dyDescent="0.2">
      <c r="A790" s="218"/>
      <c r="B790" s="218"/>
      <c r="C790" s="218"/>
      <c r="D790" s="218"/>
      <c r="E790" s="218"/>
      <c r="F790" s="218"/>
      <c r="G790" s="218"/>
      <c r="H790" s="218"/>
      <c r="I790" s="218"/>
      <c r="J790" s="218"/>
      <c r="K790" s="218"/>
      <c r="L790" s="218"/>
      <c r="M790" s="218"/>
      <c r="N790" s="218"/>
      <c r="O790" s="218"/>
      <c r="P790" s="218"/>
      <c r="Q790" s="218"/>
      <c r="R790" s="218"/>
      <c r="S790" s="218"/>
      <c r="T790" s="218"/>
      <c r="U790" s="218"/>
      <c r="V790" s="218"/>
      <c r="W790" s="218"/>
      <c r="X790" s="218"/>
      <c r="Y790" s="218"/>
      <c r="Z790" s="218"/>
      <c r="AA790" s="218"/>
      <c r="AB790" s="218"/>
    </row>
    <row r="791" spans="1:28" ht="14.25" customHeight="1" x14ac:dyDescent="0.2">
      <c r="A791" s="218"/>
      <c r="B791" s="218"/>
      <c r="C791" s="218"/>
      <c r="D791" s="218"/>
      <c r="E791" s="218"/>
      <c r="F791" s="218"/>
      <c r="G791" s="218"/>
      <c r="H791" s="218"/>
      <c r="I791" s="218"/>
      <c r="J791" s="218"/>
      <c r="K791" s="218"/>
      <c r="L791" s="218"/>
      <c r="M791" s="218"/>
      <c r="N791" s="218"/>
      <c r="O791" s="218"/>
      <c r="P791" s="218"/>
      <c r="Q791" s="218"/>
      <c r="R791" s="218"/>
      <c r="S791" s="218"/>
      <c r="T791" s="218"/>
      <c r="U791" s="218"/>
      <c r="V791" s="218"/>
      <c r="W791" s="218"/>
      <c r="X791" s="218"/>
      <c r="Y791" s="218"/>
      <c r="Z791" s="218"/>
      <c r="AA791" s="218"/>
      <c r="AB791" s="218"/>
    </row>
    <row r="792" spans="1:28" ht="14.25" customHeight="1" x14ac:dyDescent="0.2">
      <c r="A792" s="218"/>
      <c r="B792" s="218"/>
      <c r="C792" s="218"/>
      <c r="D792" s="218"/>
      <c r="E792" s="218"/>
      <c r="F792" s="218"/>
      <c r="G792" s="218"/>
      <c r="H792" s="218"/>
      <c r="I792" s="218"/>
      <c r="J792" s="218"/>
      <c r="K792" s="218"/>
      <c r="L792" s="218"/>
      <c r="M792" s="218"/>
      <c r="N792" s="218"/>
      <c r="O792" s="218"/>
      <c r="P792" s="218"/>
      <c r="Q792" s="218"/>
      <c r="R792" s="218"/>
      <c r="S792" s="218"/>
      <c r="T792" s="218"/>
      <c r="U792" s="218"/>
      <c r="V792" s="218"/>
      <c r="W792" s="218"/>
      <c r="X792" s="218"/>
      <c r="Y792" s="218"/>
      <c r="Z792" s="218"/>
      <c r="AA792" s="218"/>
      <c r="AB792" s="218"/>
    </row>
    <row r="793" spans="1:28" ht="14.25" customHeight="1" x14ac:dyDescent="0.2">
      <c r="A793" s="218"/>
      <c r="B793" s="218"/>
      <c r="C793" s="218"/>
      <c r="D793" s="218"/>
      <c r="E793" s="218"/>
      <c r="F793" s="218"/>
      <c r="G793" s="218"/>
      <c r="H793" s="218"/>
      <c r="I793" s="218"/>
      <c r="J793" s="218"/>
      <c r="K793" s="218"/>
      <c r="L793" s="218"/>
      <c r="M793" s="218"/>
      <c r="N793" s="218"/>
      <c r="O793" s="218"/>
      <c r="P793" s="218"/>
      <c r="Q793" s="218"/>
      <c r="R793" s="218"/>
      <c r="S793" s="218"/>
      <c r="T793" s="218"/>
      <c r="U793" s="218"/>
      <c r="V793" s="218"/>
      <c r="W793" s="218"/>
      <c r="X793" s="218"/>
      <c r="Y793" s="218"/>
      <c r="Z793" s="218"/>
      <c r="AA793" s="218"/>
      <c r="AB793" s="218"/>
    </row>
    <row r="794" spans="1:28" ht="14.25" customHeight="1" x14ac:dyDescent="0.2">
      <c r="A794" s="218"/>
      <c r="B794" s="218"/>
      <c r="C794" s="218"/>
      <c r="D794" s="218"/>
      <c r="E794" s="218"/>
      <c r="F794" s="218"/>
      <c r="G794" s="218"/>
      <c r="H794" s="218"/>
      <c r="I794" s="218"/>
      <c r="J794" s="218"/>
      <c r="K794" s="218"/>
      <c r="L794" s="218"/>
      <c r="M794" s="218"/>
      <c r="N794" s="218"/>
      <c r="O794" s="218"/>
      <c r="P794" s="218"/>
      <c r="Q794" s="218"/>
      <c r="R794" s="218"/>
      <c r="S794" s="218"/>
      <c r="T794" s="218"/>
      <c r="U794" s="218"/>
      <c r="V794" s="218"/>
      <c r="W794" s="218"/>
      <c r="X794" s="218"/>
      <c r="Y794" s="218"/>
      <c r="Z794" s="218"/>
      <c r="AA794" s="218"/>
      <c r="AB794" s="218"/>
    </row>
    <row r="795" spans="1:28" ht="14.25" customHeight="1" x14ac:dyDescent="0.2">
      <c r="A795" s="218"/>
      <c r="B795" s="218"/>
      <c r="C795" s="218"/>
      <c r="D795" s="218"/>
      <c r="E795" s="218"/>
      <c r="F795" s="218"/>
      <c r="G795" s="218"/>
      <c r="H795" s="218"/>
      <c r="I795" s="218"/>
      <c r="J795" s="218"/>
      <c r="K795" s="218"/>
      <c r="L795" s="218"/>
      <c r="M795" s="218"/>
      <c r="N795" s="218"/>
      <c r="O795" s="218"/>
      <c r="P795" s="218"/>
      <c r="Q795" s="218"/>
      <c r="R795" s="218"/>
      <c r="S795" s="218"/>
      <c r="T795" s="218"/>
      <c r="U795" s="218"/>
      <c r="V795" s="218"/>
      <c r="W795" s="218"/>
      <c r="X795" s="218"/>
      <c r="Y795" s="218"/>
      <c r="Z795" s="218"/>
      <c r="AA795" s="218"/>
      <c r="AB795" s="218"/>
    </row>
    <row r="796" spans="1:28" ht="14.25" customHeight="1" x14ac:dyDescent="0.2">
      <c r="A796" s="218"/>
      <c r="B796" s="218"/>
      <c r="C796" s="218"/>
      <c r="D796" s="218"/>
      <c r="E796" s="218"/>
      <c r="F796" s="218"/>
      <c r="G796" s="218"/>
      <c r="H796" s="218"/>
      <c r="I796" s="218"/>
      <c r="J796" s="218"/>
      <c r="K796" s="218"/>
      <c r="L796" s="218"/>
      <c r="M796" s="218"/>
      <c r="N796" s="218"/>
      <c r="O796" s="218"/>
      <c r="P796" s="218"/>
      <c r="Q796" s="218"/>
      <c r="R796" s="218"/>
      <c r="S796" s="218"/>
      <c r="T796" s="218"/>
      <c r="U796" s="218"/>
      <c r="V796" s="218"/>
      <c r="W796" s="218"/>
      <c r="X796" s="218"/>
      <c r="Y796" s="218"/>
      <c r="Z796" s="218"/>
      <c r="AA796" s="218"/>
      <c r="AB796" s="218"/>
    </row>
    <row r="797" spans="1:28" ht="14.25" customHeight="1" x14ac:dyDescent="0.2">
      <c r="A797" s="218"/>
      <c r="B797" s="218"/>
      <c r="C797" s="218"/>
      <c r="D797" s="218"/>
      <c r="E797" s="218"/>
      <c r="F797" s="218"/>
      <c r="G797" s="218"/>
      <c r="H797" s="218"/>
      <c r="I797" s="218"/>
      <c r="J797" s="218"/>
      <c r="K797" s="218"/>
      <c r="L797" s="218"/>
      <c r="M797" s="218"/>
      <c r="N797" s="218"/>
      <c r="O797" s="218"/>
      <c r="P797" s="218"/>
      <c r="Q797" s="218"/>
      <c r="R797" s="218"/>
      <c r="S797" s="218"/>
      <c r="T797" s="218"/>
      <c r="U797" s="218"/>
      <c r="V797" s="218"/>
      <c r="W797" s="218"/>
      <c r="X797" s="218"/>
      <c r="Y797" s="218"/>
      <c r="Z797" s="218"/>
      <c r="AA797" s="218"/>
      <c r="AB797" s="218"/>
    </row>
    <row r="798" spans="1:28" ht="14.25" customHeight="1" x14ac:dyDescent="0.2">
      <c r="A798" s="218"/>
      <c r="B798" s="218"/>
      <c r="C798" s="218"/>
      <c r="D798" s="218"/>
      <c r="E798" s="218"/>
      <c r="F798" s="218"/>
      <c r="G798" s="218"/>
      <c r="H798" s="218"/>
      <c r="I798" s="218"/>
      <c r="J798" s="218"/>
      <c r="K798" s="218"/>
      <c r="L798" s="218"/>
      <c r="M798" s="218"/>
      <c r="N798" s="218"/>
      <c r="O798" s="218"/>
      <c r="P798" s="218"/>
      <c r="Q798" s="218"/>
      <c r="R798" s="218"/>
      <c r="S798" s="218"/>
      <c r="T798" s="218"/>
      <c r="U798" s="218"/>
      <c r="V798" s="218"/>
      <c r="W798" s="218"/>
      <c r="X798" s="218"/>
      <c r="Y798" s="218"/>
      <c r="Z798" s="218"/>
      <c r="AA798" s="218"/>
      <c r="AB798" s="218"/>
    </row>
    <row r="799" spans="1:28" ht="14.25" customHeight="1" x14ac:dyDescent="0.2">
      <c r="A799" s="218"/>
      <c r="B799" s="218"/>
      <c r="C799" s="218"/>
      <c r="D799" s="218"/>
      <c r="E799" s="218"/>
      <c r="F799" s="218"/>
      <c r="G799" s="218"/>
      <c r="H799" s="218"/>
      <c r="I799" s="218"/>
      <c r="J799" s="218"/>
      <c r="K799" s="218"/>
      <c r="L799" s="218"/>
      <c r="M799" s="218"/>
      <c r="N799" s="218"/>
      <c r="O799" s="218"/>
      <c r="P799" s="218"/>
      <c r="Q799" s="218"/>
      <c r="R799" s="218"/>
      <c r="S799" s="218"/>
      <c r="T799" s="218"/>
      <c r="U799" s="218"/>
      <c r="V799" s="218"/>
      <c r="W799" s="218"/>
      <c r="X799" s="218"/>
      <c r="Y799" s="218"/>
      <c r="Z799" s="218"/>
      <c r="AA799" s="218"/>
      <c r="AB799" s="218"/>
    </row>
    <row r="800" spans="1:28" ht="14.25" customHeight="1" x14ac:dyDescent="0.2">
      <c r="A800" s="218"/>
      <c r="B800" s="218"/>
      <c r="C800" s="218"/>
      <c r="D800" s="218"/>
      <c r="E800" s="218"/>
      <c r="F800" s="218"/>
      <c r="G800" s="218"/>
      <c r="H800" s="218"/>
      <c r="I800" s="218"/>
      <c r="J800" s="218"/>
      <c r="K800" s="218"/>
      <c r="L800" s="218"/>
      <c r="M800" s="218"/>
      <c r="N800" s="218"/>
      <c r="O800" s="218"/>
      <c r="P800" s="218"/>
      <c r="Q800" s="218"/>
      <c r="R800" s="218"/>
      <c r="S800" s="218"/>
      <c r="T800" s="218"/>
      <c r="U800" s="218"/>
      <c r="V800" s="218"/>
      <c r="W800" s="218"/>
      <c r="X800" s="218"/>
      <c r="Y800" s="218"/>
      <c r="Z800" s="218"/>
      <c r="AA800" s="218"/>
      <c r="AB800" s="218"/>
    </row>
    <row r="801" spans="1:28" ht="14.25" customHeight="1" x14ac:dyDescent="0.2">
      <c r="A801" s="218"/>
      <c r="B801" s="218"/>
      <c r="C801" s="218"/>
      <c r="D801" s="218"/>
      <c r="E801" s="218"/>
      <c r="F801" s="218"/>
      <c r="G801" s="218"/>
      <c r="H801" s="218"/>
      <c r="I801" s="218"/>
      <c r="J801" s="218"/>
      <c r="K801" s="218"/>
      <c r="L801" s="218"/>
      <c r="M801" s="218"/>
      <c r="N801" s="218"/>
      <c r="O801" s="218"/>
      <c r="P801" s="218"/>
      <c r="Q801" s="218"/>
      <c r="R801" s="218"/>
      <c r="S801" s="218"/>
      <c r="T801" s="218"/>
      <c r="U801" s="218"/>
      <c r="V801" s="218"/>
      <c r="W801" s="218"/>
      <c r="X801" s="218"/>
      <c r="Y801" s="218"/>
      <c r="Z801" s="218"/>
      <c r="AA801" s="218"/>
      <c r="AB801" s="218"/>
    </row>
    <row r="802" spans="1:28" ht="14.25" customHeight="1" x14ac:dyDescent="0.2">
      <c r="A802" s="218"/>
      <c r="B802" s="218"/>
      <c r="C802" s="218"/>
      <c r="D802" s="218"/>
      <c r="E802" s="218"/>
      <c r="F802" s="218"/>
      <c r="G802" s="218"/>
      <c r="H802" s="218"/>
      <c r="I802" s="218"/>
      <c r="J802" s="218"/>
      <c r="K802" s="218"/>
      <c r="L802" s="218"/>
      <c r="M802" s="218"/>
      <c r="N802" s="218"/>
      <c r="O802" s="218"/>
      <c r="P802" s="218"/>
      <c r="Q802" s="218"/>
      <c r="R802" s="218"/>
      <c r="S802" s="218"/>
      <c r="T802" s="218"/>
      <c r="U802" s="218"/>
      <c r="V802" s="218"/>
      <c r="W802" s="218"/>
      <c r="X802" s="218"/>
      <c r="Y802" s="218"/>
      <c r="Z802" s="218"/>
      <c r="AA802" s="218"/>
      <c r="AB802" s="218"/>
    </row>
    <row r="803" spans="1:28" ht="14.25" customHeight="1" x14ac:dyDescent="0.2">
      <c r="A803" s="218"/>
      <c r="B803" s="218"/>
      <c r="C803" s="218"/>
      <c r="D803" s="218"/>
      <c r="E803" s="218"/>
      <c r="F803" s="218"/>
      <c r="G803" s="218"/>
      <c r="H803" s="218"/>
      <c r="I803" s="218"/>
      <c r="J803" s="218"/>
      <c r="K803" s="218"/>
      <c r="L803" s="218"/>
      <c r="M803" s="218"/>
      <c r="N803" s="218"/>
      <c r="O803" s="218"/>
      <c r="P803" s="218"/>
      <c r="Q803" s="218"/>
      <c r="R803" s="218"/>
      <c r="S803" s="218"/>
      <c r="T803" s="218"/>
      <c r="U803" s="218"/>
      <c r="V803" s="218"/>
      <c r="W803" s="218"/>
      <c r="X803" s="218"/>
      <c r="Y803" s="218"/>
      <c r="Z803" s="218"/>
      <c r="AA803" s="218"/>
      <c r="AB803" s="218"/>
    </row>
    <row r="804" spans="1:28" ht="14.25" customHeight="1" x14ac:dyDescent="0.2">
      <c r="A804" s="218"/>
      <c r="B804" s="218"/>
      <c r="C804" s="218"/>
      <c r="D804" s="218"/>
      <c r="E804" s="218"/>
      <c r="F804" s="218"/>
      <c r="G804" s="218"/>
      <c r="H804" s="218"/>
      <c r="I804" s="218"/>
      <c r="J804" s="218"/>
      <c r="K804" s="218"/>
      <c r="L804" s="218"/>
      <c r="M804" s="218"/>
      <c r="N804" s="218"/>
      <c r="O804" s="218"/>
      <c r="P804" s="218"/>
      <c r="Q804" s="218"/>
      <c r="R804" s="218"/>
      <c r="S804" s="218"/>
      <c r="T804" s="218"/>
      <c r="U804" s="218"/>
      <c r="V804" s="218"/>
      <c r="W804" s="218"/>
      <c r="X804" s="218"/>
      <c r="Y804" s="218"/>
      <c r="Z804" s="218"/>
      <c r="AA804" s="218"/>
      <c r="AB804" s="218"/>
    </row>
    <row r="805" spans="1:28" ht="14.25" customHeight="1" x14ac:dyDescent="0.2">
      <c r="A805" s="218"/>
      <c r="B805" s="218"/>
      <c r="C805" s="218"/>
      <c r="D805" s="218"/>
      <c r="E805" s="218"/>
      <c r="F805" s="218"/>
      <c r="G805" s="218"/>
      <c r="H805" s="218"/>
      <c r="I805" s="218"/>
      <c r="J805" s="218"/>
      <c r="K805" s="218"/>
      <c r="L805" s="218"/>
      <c r="M805" s="218"/>
      <c r="N805" s="218"/>
      <c r="O805" s="218"/>
      <c r="P805" s="218"/>
      <c r="Q805" s="218"/>
      <c r="R805" s="218"/>
      <c r="S805" s="218"/>
      <c r="T805" s="218"/>
      <c r="U805" s="218"/>
      <c r="V805" s="218"/>
      <c r="W805" s="218"/>
      <c r="X805" s="218"/>
      <c r="Y805" s="218"/>
      <c r="Z805" s="218"/>
      <c r="AA805" s="218"/>
      <c r="AB805" s="218"/>
    </row>
    <row r="806" spans="1:28" ht="14.25" customHeight="1" x14ac:dyDescent="0.2">
      <c r="A806" s="218"/>
      <c r="B806" s="218"/>
      <c r="C806" s="218"/>
      <c r="D806" s="218"/>
      <c r="E806" s="218"/>
      <c r="F806" s="218"/>
      <c r="G806" s="218"/>
      <c r="H806" s="218"/>
      <c r="I806" s="218"/>
      <c r="J806" s="218"/>
      <c r="K806" s="218"/>
      <c r="L806" s="218"/>
      <c r="M806" s="218"/>
      <c r="N806" s="218"/>
      <c r="O806" s="218"/>
      <c r="P806" s="218"/>
      <c r="Q806" s="218"/>
      <c r="R806" s="218"/>
      <c r="S806" s="218"/>
      <c r="T806" s="218"/>
      <c r="U806" s="218"/>
      <c r="V806" s="218"/>
      <c r="W806" s="218"/>
      <c r="X806" s="218"/>
      <c r="Y806" s="218"/>
      <c r="Z806" s="218"/>
      <c r="AA806" s="218"/>
      <c r="AB806" s="218"/>
    </row>
    <row r="807" spans="1:28" ht="14.25" customHeight="1" x14ac:dyDescent="0.2">
      <c r="A807" s="218"/>
      <c r="B807" s="218"/>
      <c r="C807" s="218"/>
      <c r="D807" s="218"/>
      <c r="E807" s="218"/>
      <c r="F807" s="218"/>
      <c r="G807" s="218"/>
      <c r="H807" s="218"/>
      <c r="I807" s="218"/>
      <c r="J807" s="218"/>
      <c r="K807" s="218"/>
      <c r="L807" s="218"/>
      <c r="M807" s="218"/>
      <c r="N807" s="218"/>
      <c r="O807" s="218"/>
      <c r="P807" s="218"/>
      <c r="Q807" s="218"/>
      <c r="R807" s="218"/>
      <c r="S807" s="218"/>
      <c r="T807" s="218"/>
      <c r="U807" s="218"/>
      <c r="V807" s="218"/>
      <c r="W807" s="218"/>
      <c r="X807" s="218"/>
      <c r="Y807" s="218"/>
      <c r="Z807" s="218"/>
      <c r="AA807" s="218"/>
      <c r="AB807" s="218"/>
    </row>
    <row r="808" spans="1:28" ht="14.25" customHeight="1" x14ac:dyDescent="0.2">
      <c r="A808" s="218"/>
      <c r="B808" s="218"/>
      <c r="C808" s="218"/>
      <c r="D808" s="218"/>
      <c r="E808" s="218"/>
      <c r="F808" s="218"/>
      <c r="G808" s="218"/>
      <c r="H808" s="218"/>
      <c r="I808" s="218"/>
      <c r="J808" s="218"/>
      <c r="K808" s="218"/>
      <c r="L808" s="218"/>
      <c r="M808" s="218"/>
      <c r="N808" s="218"/>
      <c r="O808" s="218"/>
      <c r="P808" s="218"/>
      <c r="Q808" s="218"/>
      <c r="R808" s="218"/>
      <c r="S808" s="218"/>
      <c r="T808" s="218"/>
      <c r="U808" s="218"/>
      <c r="V808" s="218"/>
      <c r="W808" s="218"/>
      <c r="X808" s="218"/>
      <c r="Y808" s="218"/>
      <c r="Z808" s="218"/>
      <c r="AA808" s="218"/>
      <c r="AB808" s="218"/>
    </row>
    <row r="809" spans="1:28" ht="14.25" customHeight="1" x14ac:dyDescent="0.2">
      <c r="A809" s="218"/>
      <c r="B809" s="218"/>
      <c r="C809" s="218"/>
      <c r="D809" s="218"/>
      <c r="E809" s="218"/>
      <c r="F809" s="218"/>
      <c r="G809" s="218"/>
      <c r="H809" s="218"/>
      <c r="I809" s="218"/>
      <c r="J809" s="218"/>
      <c r="K809" s="218"/>
      <c r="L809" s="218"/>
      <c r="M809" s="218"/>
      <c r="N809" s="218"/>
      <c r="O809" s="218"/>
      <c r="P809" s="218"/>
      <c r="Q809" s="218"/>
      <c r="R809" s="218"/>
      <c r="S809" s="218"/>
      <c r="T809" s="218"/>
      <c r="U809" s="218"/>
      <c r="V809" s="218"/>
      <c r="W809" s="218"/>
      <c r="X809" s="218"/>
      <c r="Y809" s="218"/>
      <c r="Z809" s="218"/>
      <c r="AA809" s="218"/>
      <c r="AB809" s="218"/>
    </row>
    <row r="810" spans="1:28" ht="14.25" customHeight="1" x14ac:dyDescent="0.2">
      <c r="A810" s="218"/>
      <c r="B810" s="218"/>
      <c r="C810" s="218"/>
      <c r="D810" s="218"/>
      <c r="E810" s="218"/>
      <c r="F810" s="218"/>
      <c r="G810" s="218"/>
      <c r="H810" s="218"/>
      <c r="I810" s="218"/>
      <c r="J810" s="218"/>
      <c r="K810" s="218"/>
      <c r="L810" s="218"/>
      <c r="M810" s="218"/>
      <c r="N810" s="218"/>
      <c r="O810" s="218"/>
      <c r="P810" s="218"/>
      <c r="Q810" s="218"/>
      <c r="R810" s="218"/>
      <c r="S810" s="218"/>
      <c r="T810" s="218"/>
      <c r="U810" s="218"/>
      <c r="V810" s="218"/>
      <c r="W810" s="218"/>
      <c r="X810" s="218"/>
      <c r="Y810" s="218"/>
      <c r="Z810" s="218"/>
      <c r="AA810" s="218"/>
      <c r="AB810" s="218"/>
    </row>
    <row r="811" spans="1:28" ht="14.25" customHeight="1" x14ac:dyDescent="0.2">
      <c r="A811" s="218"/>
      <c r="B811" s="218"/>
      <c r="C811" s="218"/>
      <c r="D811" s="218"/>
      <c r="E811" s="218"/>
      <c r="F811" s="218"/>
      <c r="G811" s="218"/>
      <c r="H811" s="218"/>
      <c r="I811" s="218"/>
      <c r="J811" s="218"/>
      <c r="K811" s="218"/>
      <c r="L811" s="218"/>
      <c r="M811" s="218"/>
      <c r="N811" s="218"/>
      <c r="O811" s="218"/>
      <c r="P811" s="218"/>
      <c r="Q811" s="218"/>
      <c r="R811" s="218"/>
      <c r="S811" s="218"/>
      <c r="T811" s="218"/>
      <c r="U811" s="218"/>
      <c r="V811" s="218"/>
      <c r="W811" s="218"/>
      <c r="X811" s="218"/>
      <c r="Y811" s="218"/>
      <c r="Z811" s="218"/>
      <c r="AA811" s="218"/>
      <c r="AB811" s="218"/>
    </row>
    <row r="812" spans="1:28" ht="14.25" customHeight="1" x14ac:dyDescent="0.2">
      <c r="A812" s="218"/>
      <c r="B812" s="218"/>
      <c r="C812" s="218"/>
      <c r="D812" s="218"/>
      <c r="E812" s="218"/>
      <c r="F812" s="218"/>
      <c r="G812" s="218"/>
      <c r="H812" s="218"/>
      <c r="I812" s="218"/>
      <c r="J812" s="218"/>
      <c r="K812" s="218"/>
      <c r="L812" s="218"/>
      <c r="M812" s="218"/>
      <c r="N812" s="218"/>
      <c r="O812" s="218"/>
      <c r="P812" s="218"/>
      <c r="Q812" s="218"/>
      <c r="R812" s="218"/>
      <c r="S812" s="218"/>
      <c r="T812" s="218"/>
      <c r="U812" s="218"/>
      <c r="V812" s="218"/>
      <c r="W812" s="218"/>
      <c r="X812" s="218"/>
      <c r="Y812" s="218"/>
      <c r="Z812" s="218"/>
      <c r="AA812" s="218"/>
      <c r="AB812" s="218"/>
    </row>
    <row r="813" spans="1:28" ht="14.25" customHeight="1" x14ac:dyDescent="0.2">
      <c r="A813" s="218"/>
      <c r="B813" s="218"/>
      <c r="C813" s="218"/>
      <c r="D813" s="218"/>
      <c r="E813" s="218"/>
      <c r="F813" s="218"/>
      <c r="G813" s="218"/>
      <c r="H813" s="218"/>
      <c r="I813" s="218"/>
      <c r="J813" s="218"/>
      <c r="K813" s="218"/>
      <c r="L813" s="218"/>
      <c r="M813" s="218"/>
      <c r="N813" s="218"/>
      <c r="O813" s="218"/>
      <c r="P813" s="218"/>
      <c r="Q813" s="218"/>
      <c r="R813" s="218"/>
      <c r="S813" s="218"/>
      <c r="T813" s="218"/>
      <c r="U813" s="218"/>
      <c r="V813" s="218"/>
      <c r="W813" s="218"/>
      <c r="X813" s="218"/>
      <c r="Y813" s="218"/>
      <c r="Z813" s="218"/>
      <c r="AA813" s="218"/>
      <c r="AB813" s="218"/>
    </row>
    <row r="814" spans="1:28" ht="14.25" customHeight="1" x14ac:dyDescent="0.2">
      <c r="A814" s="218"/>
      <c r="B814" s="218"/>
      <c r="C814" s="218"/>
      <c r="D814" s="218"/>
      <c r="E814" s="218"/>
      <c r="F814" s="218"/>
      <c r="G814" s="218"/>
      <c r="H814" s="218"/>
      <c r="I814" s="218"/>
      <c r="J814" s="218"/>
      <c r="K814" s="218"/>
      <c r="L814" s="218"/>
      <c r="M814" s="218"/>
      <c r="N814" s="218"/>
      <c r="O814" s="218"/>
      <c r="P814" s="218"/>
      <c r="Q814" s="218"/>
      <c r="R814" s="218"/>
      <c r="S814" s="218"/>
      <c r="T814" s="218"/>
      <c r="U814" s="218"/>
      <c r="V814" s="218"/>
      <c r="W814" s="218"/>
      <c r="X814" s="218"/>
      <c r="Y814" s="218"/>
      <c r="Z814" s="218"/>
      <c r="AA814" s="218"/>
      <c r="AB814" s="218"/>
    </row>
    <row r="815" spans="1:28" ht="14.25" customHeight="1" x14ac:dyDescent="0.2">
      <c r="A815" s="218"/>
      <c r="B815" s="218"/>
      <c r="C815" s="218"/>
      <c r="D815" s="218"/>
      <c r="E815" s="218"/>
      <c r="F815" s="218"/>
      <c r="G815" s="218"/>
      <c r="H815" s="218"/>
      <c r="I815" s="218"/>
      <c r="J815" s="218"/>
      <c r="K815" s="218"/>
      <c r="L815" s="218"/>
      <c r="M815" s="218"/>
      <c r="N815" s="218"/>
      <c r="O815" s="218"/>
      <c r="P815" s="218"/>
      <c r="Q815" s="218"/>
      <c r="R815" s="218"/>
      <c r="S815" s="218"/>
      <c r="T815" s="218"/>
      <c r="U815" s="218"/>
      <c r="V815" s="218"/>
      <c r="W815" s="218"/>
      <c r="X815" s="218"/>
      <c r="Y815" s="218"/>
      <c r="Z815" s="218"/>
      <c r="AA815" s="218"/>
      <c r="AB815" s="218"/>
    </row>
    <row r="816" spans="1:28" ht="14.25" customHeight="1" x14ac:dyDescent="0.2">
      <c r="A816" s="218"/>
      <c r="B816" s="218"/>
      <c r="C816" s="218"/>
      <c r="D816" s="218"/>
      <c r="E816" s="218"/>
      <c r="F816" s="218"/>
      <c r="G816" s="218"/>
      <c r="H816" s="218"/>
      <c r="I816" s="218"/>
      <c r="J816" s="218"/>
      <c r="K816" s="218"/>
      <c r="L816" s="218"/>
      <c r="M816" s="218"/>
      <c r="N816" s="218"/>
      <c r="O816" s="218"/>
      <c r="P816" s="218"/>
      <c r="Q816" s="218"/>
      <c r="R816" s="218"/>
      <c r="S816" s="218"/>
      <c r="T816" s="218"/>
      <c r="U816" s="218"/>
      <c r="V816" s="218"/>
      <c r="W816" s="218"/>
      <c r="X816" s="218"/>
      <c r="Y816" s="218"/>
      <c r="Z816" s="218"/>
      <c r="AA816" s="218"/>
      <c r="AB816" s="218"/>
    </row>
    <row r="817" spans="1:28" ht="14.25" customHeight="1" x14ac:dyDescent="0.2">
      <c r="A817" s="218"/>
      <c r="B817" s="218"/>
      <c r="C817" s="218"/>
      <c r="D817" s="218"/>
      <c r="E817" s="218"/>
      <c r="F817" s="218"/>
      <c r="G817" s="218"/>
      <c r="H817" s="218"/>
      <c r="I817" s="218"/>
      <c r="J817" s="218"/>
      <c r="K817" s="218"/>
      <c r="L817" s="218"/>
      <c r="M817" s="218"/>
      <c r="N817" s="218"/>
      <c r="O817" s="218"/>
      <c r="P817" s="218"/>
      <c r="Q817" s="218"/>
      <c r="R817" s="218"/>
      <c r="S817" s="218"/>
      <c r="T817" s="218"/>
      <c r="U817" s="218"/>
      <c r="V817" s="218"/>
      <c r="W817" s="218"/>
      <c r="X817" s="218"/>
      <c r="Y817" s="218"/>
      <c r="Z817" s="218"/>
      <c r="AA817" s="218"/>
      <c r="AB817" s="218"/>
    </row>
    <row r="818" spans="1:28" ht="14.25" customHeight="1" x14ac:dyDescent="0.2">
      <c r="A818" s="218"/>
      <c r="B818" s="218"/>
      <c r="C818" s="218"/>
      <c r="D818" s="218"/>
      <c r="E818" s="218"/>
      <c r="F818" s="218"/>
      <c r="G818" s="218"/>
      <c r="H818" s="218"/>
      <c r="I818" s="218"/>
      <c r="J818" s="218"/>
      <c r="K818" s="218"/>
      <c r="L818" s="218"/>
      <c r="M818" s="218"/>
      <c r="N818" s="218"/>
      <c r="O818" s="218"/>
      <c r="P818" s="218"/>
      <c r="Q818" s="218"/>
      <c r="R818" s="218"/>
      <c r="S818" s="218"/>
      <c r="T818" s="218"/>
      <c r="U818" s="218"/>
      <c r="V818" s="218"/>
      <c r="W818" s="218"/>
      <c r="X818" s="218"/>
      <c r="Y818" s="218"/>
      <c r="Z818" s="218"/>
      <c r="AA818" s="218"/>
      <c r="AB818" s="218"/>
    </row>
    <row r="819" spans="1:28" ht="14.25" customHeight="1" x14ac:dyDescent="0.2">
      <c r="A819" s="218"/>
      <c r="B819" s="218"/>
      <c r="C819" s="218"/>
      <c r="D819" s="218"/>
      <c r="E819" s="218"/>
      <c r="F819" s="218"/>
      <c r="G819" s="218"/>
      <c r="H819" s="218"/>
      <c r="I819" s="218"/>
      <c r="J819" s="218"/>
      <c r="K819" s="218"/>
      <c r="L819" s="218"/>
      <c r="M819" s="218"/>
      <c r="N819" s="218"/>
      <c r="O819" s="218"/>
      <c r="P819" s="218"/>
      <c r="Q819" s="218"/>
      <c r="R819" s="218"/>
      <c r="S819" s="218"/>
      <c r="T819" s="218"/>
      <c r="U819" s="218"/>
      <c r="V819" s="218"/>
      <c r="W819" s="218"/>
      <c r="X819" s="218"/>
      <c r="Y819" s="218"/>
      <c r="Z819" s="218"/>
      <c r="AA819" s="218"/>
      <c r="AB819" s="218"/>
    </row>
    <row r="820" spans="1:28" ht="14.25" customHeight="1" x14ac:dyDescent="0.2">
      <c r="A820" s="218"/>
      <c r="B820" s="218"/>
      <c r="C820" s="218"/>
      <c r="D820" s="218"/>
      <c r="E820" s="218"/>
      <c r="F820" s="218"/>
      <c r="G820" s="218"/>
      <c r="H820" s="218"/>
      <c r="I820" s="218"/>
      <c r="J820" s="218"/>
      <c r="K820" s="218"/>
      <c r="L820" s="218"/>
      <c r="M820" s="218"/>
      <c r="N820" s="218"/>
      <c r="O820" s="218"/>
      <c r="P820" s="218"/>
      <c r="Q820" s="218"/>
      <c r="R820" s="218"/>
      <c r="S820" s="218"/>
      <c r="T820" s="218"/>
      <c r="U820" s="218"/>
      <c r="V820" s="218"/>
      <c r="W820" s="218"/>
      <c r="X820" s="218"/>
      <c r="Y820" s="218"/>
      <c r="Z820" s="218"/>
      <c r="AA820" s="218"/>
      <c r="AB820" s="218"/>
    </row>
    <row r="821" spans="1:28" ht="14.25" customHeight="1" x14ac:dyDescent="0.2">
      <c r="A821" s="218"/>
      <c r="B821" s="218"/>
      <c r="C821" s="218"/>
      <c r="D821" s="218"/>
      <c r="E821" s="218"/>
      <c r="F821" s="218"/>
      <c r="G821" s="218"/>
      <c r="H821" s="218"/>
      <c r="I821" s="218"/>
      <c r="J821" s="218"/>
      <c r="K821" s="218"/>
      <c r="L821" s="218"/>
      <c r="M821" s="218"/>
      <c r="N821" s="218"/>
      <c r="O821" s="218"/>
      <c r="P821" s="218"/>
      <c r="Q821" s="218"/>
      <c r="R821" s="218"/>
      <c r="S821" s="218"/>
      <c r="T821" s="218"/>
      <c r="U821" s="218"/>
      <c r="V821" s="218"/>
      <c r="W821" s="218"/>
      <c r="X821" s="218"/>
      <c r="Y821" s="218"/>
      <c r="Z821" s="218"/>
      <c r="AA821" s="218"/>
      <c r="AB821" s="218"/>
    </row>
    <row r="822" spans="1:28" ht="14.25" customHeight="1" x14ac:dyDescent="0.2">
      <c r="A822" s="218"/>
      <c r="B822" s="218"/>
      <c r="C822" s="218"/>
      <c r="D822" s="218"/>
      <c r="E822" s="218"/>
      <c r="F822" s="218"/>
      <c r="G822" s="218"/>
      <c r="H822" s="218"/>
      <c r="I822" s="218"/>
      <c r="J822" s="218"/>
      <c r="K822" s="218"/>
      <c r="L822" s="218"/>
      <c r="M822" s="218"/>
      <c r="N822" s="218"/>
      <c r="O822" s="218"/>
      <c r="P822" s="218"/>
      <c r="Q822" s="218"/>
      <c r="R822" s="218"/>
      <c r="S822" s="218"/>
      <c r="T822" s="218"/>
      <c r="U822" s="218"/>
      <c r="V822" s="218"/>
      <c r="W822" s="218"/>
      <c r="X822" s="218"/>
      <c r="Y822" s="218"/>
      <c r="Z822" s="218"/>
      <c r="AA822" s="218"/>
      <c r="AB822" s="218"/>
    </row>
    <row r="823" spans="1:28" ht="14.25" customHeight="1" x14ac:dyDescent="0.2">
      <c r="A823" s="218"/>
      <c r="B823" s="218"/>
      <c r="C823" s="218"/>
      <c r="D823" s="218"/>
      <c r="E823" s="218"/>
      <c r="F823" s="218"/>
      <c r="G823" s="218"/>
      <c r="H823" s="218"/>
      <c r="I823" s="218"/>
      <c r="J823" s="218"/>
      <c r="K823" s="218"/>
      <c r="L823" s="218"/>
      <c r="M823" s="218"/>
      <c r="N823" s="218"/>
      <c r="O823" s="218"/>
      <c r="P823" s="218"/>
      <c r="Q823" s="218"/>
      <c r="R823" s="218"/>
      <c r="S823" s="218"/>
      <c r="T823" s="218"/>
      <c r="U823" s="218"/>
      <c r="V823" s="218"/>
      <c r="W823" s="218"/>
      <c r="X823" s="218"/>
      <c r="Y823" s="218"/>
      <c r="Z823" s="218"/>
      <c r="AA823" s="218"/>
      <c r="AB823" s="218"/>
    </row>
    <row r="824" spans="1:28" ht="14.25" customHeight="1" x14ac:dyDescent="0.2">
      <c r="A824" s="218"/>
      <c r="B824" s="218"/>
      <c r="C824" s="218"/>
      <c r="D824" s="218"/>
      <c r="E824" s="218"/>
      <c r="F824" s="218"/>
      <c r="G824" s="218"/>
      <c r="H824" s="218"/>
      <c r="I824" s="218"/>
      <c r="J824" s="218"/>
      <c r="K824" s="218"/>
      <c r="L824" s="218"/>
      <c r="M824" s="218"/>
      <c r="N824" s="218"/>
      <c r="O824" s="218"/>
      <c r="P824" s="218"/>
      <c r="Q824" s="218"/>
      <c r="R824" s="218"/>
      <c r="S824" s="218"/>
      <c r="T824" s="218"/>
      <c r="U824" s="218"/>
      <c r="V824" s="218"/>
      <c r="W824" s="218"/>
      <c r="X824" s="218"/>
      <c r="Y824" s="218"/>
      <c r="Z824" s="218"/>
      <c r="AA824" s="218"/>
      <c r="AB824" s="218"/>
    </row>
    <row r="825" spans="1:28" ht="14.25" customHeight="1" x14ac:dyDescent="0.2">
      <c r="A825" s="218"/>
      <c r="B825" s="218"/>
      <c r="C825" s="218"/>
      <c r="D825" s="218"/>
      <c r="E825" s="218"/>
      <c r="F825" s="218"/>
      <c r="G825" s="218"/>
      <c r="H825" s="218"/>
      <c r="I825" s="218"/>
      <c r="J825" s="218"/>
      <c r="K825" s="218"/>
      <c r="L825" s="218"/>
      <c r="M825" s="218"/>
      <c r="N825" s="218"/>
      <c r="O825" s="218"/>
      <c r="P825" s="218"/>
      <c r="Q825" s="218"/>
      <c r="R825" s="218"/>
      <c r="S825" s="218"/>
      <c r="T825" s="218"/>
      <c r="U825" s="218"/>
      <c r="V825" s="218"/>
      <c r="W825" s="218"/>
      <c r="X825" s="218"/>
      <c r="Y825" s="218"/>
      <c r="Z825" s="218"/>
      <c r="AA825" s="218"/>
      <c r="AB825" s="218"/>
    </row>
    <row r="826" spans="1:28" ht="14.25" customHeight="1" x14ac:dyDescent="0.2">
      <c r="A826" s="218"/>
      <c r="B826" s="218"/>
      <c r="C826" s="218"/>
      <c r="D826" s="218"/>
      <c r="E826" s="218"/>
      <c r="F826" s="218"/>
      <c r="G826" s="218"/>
      <c r="H826" s="218"/>
      <c r="I826" s="218"/>
      <c r="J826" s="218"/>
      <c r="K826" s="218"/>
      <c r="L826" s="218"/>
      <c r="M826" s="218"/>
      <c r="N826" s="218"/>
      <c r="O826" s="218"/>
      <c r="P826" s="218"/>
      <c r="Q826" s="218"/>
      <c r="R826" s="218"/>
      <c r="S826" s="218"/>
      <c r="T826" s="218"/>
      <c r="U826" s="218"/>
      <c r="V826" s="218"/>
      <c r="W826" s="218"/>
      <c r="X826" s="218"/>
      <c r="Y826" s="218"/>
      <c r="Z826" s="218"/>
      <c r="AA826" s="218"/>
      <c r="AB826" s="218"/>
    </row>
    <row r="827" spans="1:28" ht="14.25" customHeight="1" x14ac:dyDescent="0.2">
      <c r="A827" s="218"/>
      <c r="B827" s="218"/>
      <c r="C827" s="218"/>
      <c r="D827" s="218"/>
      <c r="E827" s="218"/>
      <c r="F827" s="218"/>
      <c r="G827" s="218"/>
      <c r="H827" s="218"/>
      <c r="I827" s="218"/>
      <c r="J827" s="218"/>
      <c r="K827" s="218"/>
      <c r="L827" s="218"/>
      <c r="M827" s="218"/>
      <c r="N827" s="218"/>
      <c r="O827" s="218"/>
      <c r="P827" s="218"/>
      <c r="Q827" s="218"/>
      <c r="R827" s="218"/>
      <c r="S827" s="218"/>
      <c r="T827" s="218"/>
      <c r="U827" s="218"/>
      <c r="V827" s="218"/>
      <c r="W827" s="218"/>
      <c r="X827" s="218"/>
      <c r="Y827" s="218"/>
      <c r="Z827" s="218"/>
      <c r="AA827" s="218"/>
      <c r="AB827" s="218"/>
    </row>
    <row r="828" spans="1:28" ht="14.25" customHeight="1" x14ac:dyDescent="0.2">
      <c r="A828" s="218"/>
      <c r="B828" s="218"/>
      <c r="C828" s="218"/>
      <c r="D828" s="218"/>
      <c r="E828" s="218"/>
      <c r="F828" s="218"/>
      <c r="G828" s="218"/>
      <c r="H828" s="218"/>
      <c r="I828" s="218"/>
      <c r="J828" s="218"/>
      <c r="K828" s="218"/>
      <c r="L828" s="218"/>
      <c r="M828" s="218"/>
      <c r="N828" s="218"/>
      <c r="O828" s="218"/>
      <c r="P828" s="218"/>
      <c r="Q828" s="218"/>
      <c r="R828" s="218"/>
      <c r="S828" s="218"/>
      <c r="T828" s="218"/>
      <c r="U828" s="218"/>
      <c r="V828" s="218"/>
      <c r="W828" s="218"/>
      <c r="X828" s="218"/>
      <c r="Y828" s="218"/>
      <c r="Z828" s="218"/>
      <c r="AA828" s="218"/>
      <c r="AB828" s="218"/>
    </row>
    <row r="829" spans="1:28" ht="14.25" customHeight="1" x14ac:dyDescent="0.2">
      <c r="A829" s="218"/>
      <c r="B829" s="218"/>
      <c r="C829" s="218"/>
      <c r="D829" s="218"/>
      <c r="E829" s="218"/>
      <c r="F829" s="218"/>
      <c r="G829" s="218"/>
      <c r="H829" s="218"/>
      <c r="I829" s="218"/>
      <c r="J829" s="218"/>
      <c r="K829" s="218"/>
      <c r="L829" s="218"/>
      <c r="M829" s="218"/>
      <c r="N829" s="218"/>
      <c r="O829" s="218"/>
      <c r="P829" s="218"/>
      <c r="Q829" s="218"/>
      <c r="R829" s="218"/>
      <c r="S829" s="218"/>
      <c r="T829" s="218"/>
      <c r="U829" s="218"/>
      <c r="V829" s="218"/>
      <c r="W829" s="218"/>
      <c r="X829" s="218"/>
      <c r="Y829" s="218"/>
      <c r="Z829" s="218"/>
      <c r="AA829" s="218"/>
      <c r="AB829" s="218"/>
    </row>
    <row r="830" spans="1:28" ht="14.25" customHeight="1" x14ac:dyDescent="0.2">
      <c r="A830" s="218"/>
      <c r="B830" s="218"/>
      <c r="C830" s="218"/>
      <c r="D830" s="218"/>
      <c r="E830" s="218"/>
      <c r="F830" s="218"/>
      <c r="G830" s="218"/>
      <c r="H830" s="218"/>
      <c r="I830" s="218"/>
      <c r="J830" s="218"/>
      <c r="K830" s="218"/>
      <c r="L830" s="218"/>
      <c r="M830" s="218"/>
      <c r="N830" s="218"/>
      <c r="O830" s="218"/>
      <c r="P830" s="218"/>
      <c r="Q830" s="218"/>
      <c r="R830" s="218"/>
      <c r="S830" s="218"/>
      <c r="T830" s="218"/>
      <c r="U830" s="218"/>
      <c r="V830" s="218"/>
      <c r="W830" s="218"/>
      <c r="X830" s="218"/>
      <c r="Y830" s="218"/>
      <c r="Z830" s="218"/>
      <c r="AA830" s="218"/>
      <c r="AB830" s="218"/>
    </row>
    <row r="831" spans="1:28" ht="14.25" customHeight="1" x14ac:dyDescent="0.2">
      <c r="A831" s="218"/>
      <c r="B831" s="218"/>
      <c r="C831" s="218"/>
      <c r="D831" s="218"/>
      <c r="E831" s="218"/>
      <c r="F831" s="218"/>
      <c r="G831" s="218"/>
      <c r="H831" s="218"/>
      <c r="I831" s="218"/>
      <c r="J831" s="218"/>
      <c r="K831" s="218"/>
      <c r="L831" s="218"/>
      <c r="M831" s="218"/>
      <c r="N831" s="218"/>
      <c r="O831" s="218"/>
      <c r="P831" s="218"/>
      <c r="Q831" s="218"/>
      <c r="R831" s="218"/>
      <c r="S831" s="218"/>
      <c r="T831" s="218"/>
      <c r="U831" s="218"/>
      <c r="V831" s="218"/>
      <c r="W831" s="218"/>
      <c r="X831" s="218"/>
      <c r="Y831" s="218"/>
      <c r="Z831" s="218"/>
      <c r="AA831" s="218"/>
      <c r="AB831" s="218"/>
    </row>
    <row r="832" spans="1:28" ht="14.25" customHeight="1" x14ac:dyDescent="0.2">
      <c r="A832" s="218"/>
      <c r="B832" s="218"/>
      <c r="C832" s="218"/>
      <c r="D832" s="218"/>
      <c r="E832" s="218"/>
      <c r="F832" s="218"/>
      <c r="G832" s="218"/>
      <c r="H832" s="218"/>
      <c r="I832" s="218"/>
      <c r="J832" s="218"/>
      <c r="K832" s="218"/>
      <c r="L832" s="218"/>
      <c r="M832" s="218"/>
      <c r="N832" s="218"/>
      <c r="O832" s="218"/>
      <c r="P832" s="218"/>
      <c r="Q832" s="218"/>
      <c r="R832" s="218"/>
      <c r="S832" s="218"/>
      <c r="T832" s="218"/>
      <c r="U832" s="218"/>
      <c r="V832" s="218"/>
      <c r="W832" s="218"/>
      <c r="X832" s="218"/>
      <c r="Y832" s="218"/>
      <c r="Z832" s="218"/>
      <c r="AA832" s="218"/>
      <c r="AB832" s="218"/>
    </row>
    <row r="833" spans="1:28" ht="14.25" customHeight="1" x14ac:dyDescent="0.2">
      <c r="A833" s="218"/>
      <c r="B833" s="218"/>
      <c r="C833" s="218"/>
      <c r="D833" s="218"/>
      <c r="E833" s="218"/>
      <c r="F833" s="218"/>
      <c r="G833" s="218"/>
      <c r="H833" s="218"/>
      <c r="I833" s="218"/>
      <c r="J833" s="218"/>
      <c r="K833" s="218"/>
      <c r="L833" s="218"/>
      <c r="M833" s="218"/>
      <c r="N833" s="218"/>
      <c r="O833" s="218"/>
      <c r="P833" s="218"/>
      <c r="Q833" s="218"/>
      <c r="R833" s="218"/>
      <c r="S833" s="218"/>
      <c r="T833" s="218"/>
      <c r="U833" s="218"/>
      <c r="V833" s="218"/>
      <c r="W833" s="218"/>
      <c r="X833" s="218"/>
      <c r="Y833" s="218"/>
      <c r="Z833" s="218"/>
      <c r="AA833" s="218"/>
      <c r="AB833" s="218"/>
    </row>
    <row r="834" spans="1:28" ht="14.25" customHeight="1" x14ac:dyDescent="0.2">
      <c r="A834" s="218"/>
      <c r="B834" s="218"/>
      <c r="C834" s="218"/>
      <c r="D834" s="218"/>
      <c r="E834" s="218"/>
      <c r="F834" s="218"/>
      <c r="G834" s="218"/>
      <c r="H834" s="218"/>
      <c r="I834" s="218"/>
      <c r="J834" s="218"/>
      <c r="K834" s="218"/>
      <c r="L834" s="218"/>
      <c r="M834" s="218"/>
      <c r="N834" s="218"/>
      <c r="O834" s="218"/>
      <c r="P834" s="218"/>
      <c r="Q834" s="218"/>
      <c r="R834" s="218"/>
      <c r="S834" s="218"/>
      <c r="T834" s="218"/>
      <c r="U834" s="218"/>
      <c r="V834" s="218"/>
      <c r="W834" s="218"/>
      <c r="X834" s="218"/>
      <c r="Y834" s="218"/>
      <c r="Z834" s="218"/>
      <c r="AA834" s="218"/>
      <c r="AB834" s="218"/>
    </row>
    <row r="835" spans="1:28" ht="14.25" customHeight="1" x14ac:dyDescent="0.2">
      <c r="A835" s="218"/>
      <c r="B835" s="218"/>
      <c r="C835" s="218"/>
      <c r="D835" s="218"/>
      <c r="E835" s="218"/>
      <c r="F835" s="218"/>
      <c r="G835" s="218"/>
      <c r="H835" s="218"/>
      <c r="I835" s="218"/>
      <c r="J835" s="218"/>
      <c r="K835" s="218"/>
      <c r="L835" s="218"/>
      <c r="M835" s="218"/>
      <c r="N835" s="218"/>
      <c r="O835" s="218"/>
      <c r="P835" s="218"/>
      <c r="Q835" s="218"/>
      <c r="R835" s="218"/>
      <c r="S835" s="218"/>
      <c r="T835" s="218"/>
      <c r="U835" s="218"/>
      <c r="V835" s="218"/>
      <c r="W835" s="218"/>
      <c r="X835" s="218"/>
      <c r="Y835" s="218"/>
      <c r="Z835" s="218"/>
      <c r="AA835" s="218"/>
      <c r="AB835" s="218"/>
    </row>
    <row r="836" spans="1:28" ht="14.25" customHeight="1" x14ac:dyDescent="0.2">
      <c r="A836" s="218"/>
      <c r="B836" s="218"/>
      <c r="C836" s="218"/>
      <c r="D836" s="218"/>
      <c r="E836" s="218"/>
      <c r="F836" s="218"/>
      <c r="G836" s="218"/>
      <c r="H836" s="218"/>
      <c r="I836" s="218"/>
      <c r="J836" s="218"/>
      <c r="K836" s="218"/>
      <c r="L836" s="218"/>
      <c r="M836" s="218"/>
      <c r="N836" s="218"/>
      <c r="O836" s="218"/>
      <c r="P836" s="218"/>
      <c r="Q836" s="218"/>
      <c r="R836" s="218"/>
      <c r="S836" s="218"/>
      <c r="T836" s="218"/>
      <c r="U836" s="218"/>
      <c r="V836" s="218"/>
      <c r="W836" s="218"/>
      <c r="X836" s="218"/>
      <c r="Y836" s="218"/>
      <c r="Z836" s="218"/>
      <c r="AA836" s="218"/>
      <c r="AB836" s="218"/>
    </row>
    <row r="837" spans="1:28" ht="14.25" customHeight="1" x14ac:dyDescent="0.2">
      <c r="A837" s="218"/>
      <c r="B837" s="218"/>
      <c r="C837" s="218"/>
      <c r="D837" s="218"/>
      <c r="E837" s="218"/>
      <c r="F837" s="218"/>
      <c r="G837" s="218"/>
      <c r="H837" s="218"/>
      <c r="I837" s="218"/>
      <c r="J837" s="218"/>
      <c r="K837" s="218"/>
      <c r="L837" s="218"/>
      <c r="M837" s="218"/>
      <c r="N837" s="218"/>
      <c r="O837" s="218"/>
      <c r="P837" s="218"/>
      <c r="Q837" s="218"/>
      <c r="R837" s="218"/>
      <c r="S837" s="218"/>
      <c r="T837" s="218"/>
      <c r="U837" s="218"/>
      <c r="V837" s="218"/>
      <c r="W837" s="218"/>
      <c r="X837" s="218"/>
      <c r="Y837" s="218"/>
      <c r="Z837" s="218"/>
      <c r="AA837" s="218"/>
      <c r="AB837" s="218"/>
    </row>
    <row r="838" spans="1:28" ht="14.25" customHeight="1" x14ac:dyDescent="0.2">
      <c r="A838" s="218"/>
      <c r="B838" s="218"/>
      <c r="C838" s="218"/>
      <c r="D838" s="218"/>
      <c r="E838" s="218"/>
      <c r="F838" s="218"/>
      <c r="G838" s="218"/>
      <c r="H838" s="218"/>
      <c r="I838" s="218"/>
      <c r="J838" s="218"/>
      <c r="K838" s="218"/>
      <c r="L838" s="218"/>
      <c r="M838" s="218"/>
      <c r="N838" s="218"/>
      <c r="O838" s="218"/>
      <c r="P838" s="218"/>
      <c r="Q838" s="218"/>
      <c r="R838" s="218"/>
      <c r="S838" s="218"/>
      <c r="T838" s="218"/>
      <c r="U838" s="218"/>
      <c r="V838" s="218"/>
      <c r="W838" s="218"/>
      <c r="X838" s="218"/>
      <c r="Y838" s="218"/>
      <c r="Z838" s="218"/>
      <c r="AA838" s="218"/>
      <c r="AB838" s="218"/>
    </row>
    <row r="839" spans="1:28" ht="14.25" customHeight="1" x14ac:dyDescent="0.2">
      <c r="A839" s="218"/>
      <c r="B839" s="218"/>
      <c r="C839" s="218"/>
      <c r="D839" s="218"/>
      <c r="E839" s="218"/>
      <c r="F839" s="218"/>
      <c r="G839" s="218"/>
      <c r="H839" s="218"/>
      <c r="I839" s="218"/>
      <c r="J839" s="218"/>
      <c r="K839" s="218"/>
      <c r="L839" s="218"/>
      <c r="M839" s="218"/>
      <c r="N839" s="218"/>
      <c r="O839" s="218"/>
      <c r="P839" s="218"/>
      <c r="Q839" s="218"/>
      <c r="R839" s="218"/>
      <c r="S839" s="218"/>
      <c r="T839" s="218"/>
      <c r="U839" s="218"/>
      <c r="V839" s="218"/>
      <c r="W839" s="218"/>
      <c r="X839" s="218"/>
      <c r="Y839" s="218"/>
      <c r="Z839" s="218"/>
      <c r="AA839" s="218"/>
      <c r="AB839" s="218"/>
    </row>
    <row r="840" spans="1:28" ht="14.25" customHeight="1" x14ac:dyDescent="0.2">
      <c r="A840" s="218"/>
      <c r="B840" s="218"/>
      <c r="C840" s="218"/>
      <c r="D840" s="218"/>
      <c r="E840" s="218"/>
      <c r="F840" s="218"/>
      <c r="G840" s="218"/>
      <c r="H840" s="218"/>
      <c r="I840" s="218"/>
      <c r="J840" s="218"/>
      <c r="K840" s="218"/>
      <c r="L840" s="218"/>
      <c r="M840" s="218"/>
      <c r="N840" s="218"/>
      <c r="O840" s="218"/>
      <c r="P840" s="218"/>
      <c r="Q840" s="218"/>
      <c r="R840" s="218"/>
      <c r="S840" s="218"/>
      <c r="T840" s="218"/>
      <c r="U840" s="218"/>
      <c r="V840" s="218"/>
      <c r="W840" s="218"/>
      <c r="X840" s="218"/>
      <c r="Y840" s="218"/>
      <c r="Z840" s="218"/>
      <c r="AA840" s="218"/>
      <c r="AB840" s="218"/>
    </row>
    <row r="841" spans="1:28" ht="14.25" customHeight="1" x14ac:dyDescent="0.2">
      <c r="A841" s="218"/>
      <c r="B841" s="218"/>
      <c r="C841" s="218"/>
      <c r="D841" s="218"/>
      <c r="E841" s="218"/>
      <c r="F841" s="218"/>
      <c r="G841" s="218"/>
      <c r="H841" s="218"/>
      <c r="I841" s="218"/>
      <c r="J841" s="218"/>
      <c r="K841" s="218"/>
      <c r="L841" s="218"/>
      <c r="M841" s="218"/>
      <c r="N841" s="218"/>
      <c r="O841" s="218"/>
      <c r="P841" s="218"/>
      <c r="Q841" s="218"/>
      <c r="R841" s="218"/>
      <c r="S841" s="218"/>
      <c r="T841" s="218"/>
      <c r="U841" s="218"/>
      <c r="V841" s="218"/>
      <c r="W841" s="218"/>
      <c r="X841" s="218"/>
      <c r="Y841" s="218"/>
      <c r="Z841" s="218"/>
      <c r="AA841" s="218"/>
      <c r="AB841" s="218"/>
    </row>
    <row r="842" spans="1:28" ht="14.25" customHeight="1" x14ac:dyDescent="0.2">
      <c r="A842" s="218"/>
      <c r="B842" s="218"/>
      <c r="C842" s="218"/>
      <c r="D842" s="218"/>
      <c r="E842" s="218"/>
      <c r="F842" s="218"/>
      <c r="G842" s="218"/>
      <c r="H842" s="218"/>
      <c r="I842" s="218"/>
      <c r="J842" s="218"/>
      <c r="K842" s="218"/>
      <c r="L842" s="218"/>
      <c r="M842" s="218"/>
      <c r="N842" s="218"/>
      <c r="O842" s="218"/>
      <c r="P842" s="218"/>
      <c r="Q842" s="218"/>
      <c r="R842" s="218"/>
      <c r="S842" s="218"/>
      <c r="T842" s="218"/>
      <c r="U842" s="218"/>
      <c r="V842" s="218"/>
      <c r="W842" s="218"/>
      <c r="X842" s="218"/>
      <c r="Y842" s="218"/>
      <c r="Z842" s="218"/>
      <c r="AA842" s="218"/>
      <c r="AB842" s="218"/>
    </row>
    <row r="843" spans="1:28" ht="14.25" customHeight="1" x14ac:dyDescent="0.2">
      <c r="A843" s="218"/>
      <c r="B843" s="218"/>
      <c r="C843" s="218"/>
      <c r="D843" s="218"/>
      <c r="E843" s="218"/>
      <c r="F843" s="218"/>
      <c r="G843" s="218"/>
      <c r="H843" s="218"/>
      <c r="I843" s="218"/>
      <c r="J843" s="218"/>
      <c r="K843" s="218"/>
      <c r="L843" s="218"/>
      <c r="M843" s="218"/>
      <c r="N843" s="218"/>
      <c r="O843" s="218"/>
      <c r="P843" s="218"/>
      <c r="Q843" s="218"/>
      <c r="R843" s="218"/>
      <c r="S843" s="218"/>
      <c r="T843" s="218"/>
      <c r="U843" s="218"/>
      <c r="V843" s="218"/>
      <c r="W843" s="218"/>
      <c r="X843" s="218"/>
      <c r="Y843" s="218"/>
      <c r="Z843" s="218"/>
      <c r="AA843" s="218"/>
      <c r="AB843" s="218"/>
    </row>
    <row r="844" spans="1:28" ht="14.25" customHeight="1" x14ac:dyDescent="0.2">
      <c r="A844" s="218"/>
      <c r="B844" s="218"/>
      <c r="C844" s="218"/>
      <c r="D844" s="218"/>
      <c r="E844" s="218"/>
      <c r="F844" s="218"/>
      <c r="G844" s="218"/>
      <c r="H844" s="218"/>
      <c r="I844" s="218"/>
      <c r="J844" s="218"/>
      <c r="K844" s="218"/>
      <c r="L844" s="218"/>
      <c r="M844" s="218"/>
      <c r="N844" s="218"/>
      <c r="O844" s="218"/>
      <c r="P844" s="218"/>
      <c r="Q844" s="218"/>
      <c r="R844" s="218"/>
      <c r="S844" s="218"/>
      <c r="T844" s="218"/>
      <c r="U844" s="218"/>
      <c r="V844" s="218"/>
      <c r="W844" s="218"/>
      <c r="X844" s="218"/>
      <c r="Y844" s="218"/>
      <c r="Z844" s="218"/>
      <c r="AA844" s="218"/>
      <c r="AB844" s="218"/>
    </row>
    <row r="845" spans="1:28" ht="14.25" customHeight="1" x14ac:dyDescent="0.2">
      <c r="A845" s="218"/>
      <c r="B845" s="218"/>
      <c r="C845" s="218"/>
      <c r="D845" s="218"/>
      <c r="E845" s="218"/>
      <c r="F845" s="218"/>
      <c r="G845" s="218"/>
      <c r="H845" s="218"/>
      <c r="I845" s="218"/>
      <c r="J845" s="218"/>
      <c r="K845" s="218"/>
      <c r="L845" s="218"/>
      <c r="M845" s="218"/>
      <c r="N845" s="218"/>
      <c r="O845" s="218"/>
      <c r="P845" s="218"/>
      <c r="Q845" s="218"/>
      <c r="R845" s="218"/>
      <c r="S845" s="218"/>
      <c r="T845" s="218"/>
      <c r="U845" s="218"/>
      <c r="V845" s="218"/>
      <c r="W845" s="218"/>
      <c r="X845" s="218"/>
      <c r="Y845" s="218"/>
      <c r="Z845" s="218"/>
      <c r="AA845" s="218"/>
      <c r="AB845" s="218"/>
    </row>
    <row r="846" spans="1:28" ht="14.25" customHeight="1" x14ac:dyDescent="0.2">
      <c r="A846" s="218"/>
      <c r="B846" s="218"/>
      <c r="C846" s="218"/>
      <c r="D846" s="218"/>
      <c r="E846" s="218"/>
      <c r="F846" s="218"/>
      <c r="G846" s="218"/>
      <c r="H846" s="218"/>
      <c r="I846" s="218"/>
      <c r="J846" s="218"/>
      <c r="K846" s="218"/>
      <c r="L846" s="218"/>
      <c r="M846" s="218"/>
      <c r="N846" s="218"/>
      <c r="O846" s="218"/>
      <c r="P846" s="218"/>
      <c r="Q846" s="218"/>
      <c r="R846" s="218"/>
      <c r="S846" s="218"/>
      <c r="T846" s="218"/>
      <c r="U846" s="218"/>
      <c r="V846" s="218"/>
      <c r="W846" s="218"/>
      <c r="X846" s="218"/>
      <c r="Y846" s="218"/>
      <c r="Z846" s="218"/>
      <c r="AA846" s="218"/>
      <c r="AB846" s="218"/>
    </row>
    <row r="847" spans="1:28" ht="14.25" customHeight="1" x14ac:dyDescent="0.2">
      <c r="A847" s="218"/>
      <c r="B847" s="218"/>
      <c r="C847" s="218"/>
      <c r="D847" s="218"/>
      <c r="E847" s="218"/>
      <c r="F847" s="218"/>
      <c r="G847" s="218"/>
      <c r="H847" s="218"/>
      <c r="I847" s="218"/>
      <c r="J847" s="218"/>
      <c r="K847" s="218"/>
      <c r="L847" s="218"/>
      <c r="M847" s="218"/>
      <c r="N847" s="218"/>
      <c r="O847" s="218"/>
      <c r="P847" s="218"/>
      <c r="Q847" s="218"/>
      <c r="R847" s="218"/>
      <c r="S847" s="218"/>
      <c r="T847" s="218"/>
      <c r="U847" s="218"/>
      <c r="V847" s="218"/>
      <c r="W847" s="218"/>
      <c r="X847" s="218"/>
      <c r="Y847" s="218"/>
      <c r="Z847" s="218"/>
      <c r="AA847" s="218"/>
      <c r="AB847" s="218"/>
    </row>
    <row r="848" spans="1:28" ht="14.25" customHeight="1" x14ac:dyDescent="0.2">
      <c r="A848" s="218"/>
      <c r="B848" s="218"/>
      <c r="C848" s="218"/>
      <c r="D848" s="218"/>
      <c r="E848" s="218"/>
      <c r="F848" s="218"/>
      <c r="G848" s="218"/>
      <c r="H848" s="218"/>
      <c r="I848" s="218"/>
      <c r="J848" s="218"/>
      <c r="K848" s="218"/>
      <c r="L848" s="218"/>
      <c r="M848" s="218"/>
      <c r="N848" s="218"/>
      <c r="O848" s="218"/>
      <c r="P848" s="218"/>
      <c r="Q848" s="218"/>
      <c r="R848" s="218"/>
      <c r="S848" s="218"/>
      <c r="T848" s="218"/>
      <c r="U848" s="218"/>
      <c r="V848" s="218"/>
      <c r="W848" s="218"/>
      <c r="X848" s="218"/>
      <c r="Y848" s="218"/>
      <c r="Z848" s="218"/>
      <c r="AA848" s="218"/>
      <c r="AB848" s="218"/>
    </row>
    <row r="849" spans="1:28" ht="14.25" customHeight="1" x14ac:dyDescent="0.2">
      <c r="A849" s="218"/>
      <c r="B849" s="218"/>
      <c r="C849" s="218"/>
      <c r="D849" s="218"/>
      <c r="E849" s="218"/>
      <c r="F849" s="218"/>
      <c r="G849" s="218"/>
      <c r="H849" s="218"/>
      <c r="I849" s="218"/>
      <c r="J849" s="218"/>
      <c r="K849" s="218"/>
      <c r="L849" s="218"/>
      <c r="M849" s="218"/>
      <c r="N849" s="218"/>
      <c r="O849" s="218"/>
      <c r="P849" s="218"/>
      <c r="Q849" s="218"/>
      <c r="R849" s="218"/>
      <c r="S849" s="218"/>
      <c r="T849" s="218"/>
      <c r="U849" s="218"/>
      <c r="V849" s="218"/>
      <c r="W849" s="218"/>
      <c r="X849" s="218"/>
      <c r="Y849" s="218"/>
      <c r="Z849" s="218"/>
      <c r="AA849" s="218"/>
      <c r="AB849" s="218"/>
    </row>
    <row r="850" spans="1:28" ht="14.25" customHeight="1" x14ac:dyDescent="0.2">
      <c r="A850" s="218"/>
      <c r="B850" s="218"/>
      <c r="C850" s="218"/>
      <c r="D850" s="218"/>
      <c r="E850" s="218"/>
      <c r="F850" s="218"/>
      <c r="G850" s="218"/>
      <c r="H850" s="218"/>
      <c r="I850" s="218"/>
      <c r="J850" s="218"/>
      <c r="K850" s="218"/>
      <c r="L850" s="218"/>
      <c r="M850" s="218"/>
      <c r="N850" s="218"/>
      <c r="O850" s="218"/>
      <c r="P850" s="218"/>
      <c r="Q850" s="218"/>
      <c r="R850" s="218"/>
      <c r="S850" s="218"/>
      <c r="T850" s="218"/>
      <c r="U850" s="218"/>
      <c r="V850" s="218"/>
      <c r="W850" s="218"/>
      <c r="X850" s="218"/>
      <c r="Y850" s="218"/>
      <c r="Z850" s="218"/>
      <c r="AA850" s="218"/>
      <c r="AB850" s="218"/>
    </row>
    <row r="851" spans="1:28" ht="14.25" customHeight="1" x14ac:dyDescent="0.2">
      <c r="A851" s="218"/>
      <c r="B851" s="218"/>
      <c r="C851" s="218"/>
      <c r="D851" s="218"/>
      <c r="E851" s="218"/>
      <c r="F851" s="218"/>
      <c r="G851" s="218"/>
      <c r="H851" s="218"/>
      <c r="I851" s="218"/>
      <c r="J851" s="218"/>
      <c r="K851" s="218"/>
      <c r="L851" s="218"/>
      <c r="M851" s="218"/>
      <c r="N851" s="218"/>
      <c r="O851" s="218"/>
      <c r="P851" s="218"/>
      <c r="Q851" s="218"/>
      <c r="R851" s="218"/>
      <c r="S851" s="218"/>
      <c r="T851" s="218"/>
      <c r="U851" s="218"/>
      <c r="V851" s="218"/>
      <c r="W851" s="218"/>
      <c r="X851" s="218"/>
      <c r="Y851" s="218"/>
      <c r="Z851" s="218"/>
      <c r="AA851" s="218"/>
      <c r="AB851" s="218"/>
    </row>
    <row r="852" spans="1:28" ht="14.25" customHeight="1" x14ac:dyDescent="0.2">
      <c r="A852" s="218"/>
      <c r="B852" s="218"/>
      <c r="C852" s="218"/>
      <c r="D852" s="218"/>
      <c r="E852" s="218"/>
      <c r="F852" s="218"/>
      <c r="G852" s="218"/>
      <c r="H852" s="218"/>
      <c r="I852" s="218"/>
      <c r="J852" s="218"/>
      <c r="K852" s="218"/>
      <c r="L852" s="218"/>
      <c r="M852" s="218"/>
      <c r="N852" s="218"/>
      <c r="O852" s="218"/>
      <c r="P852" s="218"/>
      <c r="Q852" s="218"/>
      <c r="R852" s="218"/>
      <c r="S852" s="218"/>
      <c r="T852" s="218"/>
      <c r="U852" s="218"/>
      <c r="V852" s="218"/>
      <c r="W852" s="218"/>
      <c r="X852" s="218"/>
      <c r="Y852" s="218"/>
      <c r="Z852" s="218"/>
      <c r="AA852" s="218"/>
      <c r="AB852" s="218"/>
    </row>
    <row r="853" spans="1:28" ht="14.25" customHeight="1" x14ac:dyDescent="0.2">
      <c r="A853" s="218"/>
      <c r="B853" s="218"/>
      <c r="C853" s="218"/>
      <c r="D853" s="218"/>
      <c r="E853" s="218"/>
      <c r="F853" s="218"/>
      <c r="G853" s="218"/>
      <c r="H853" s="218"/>
      <c r="I853" s="218"/>
      <c r="J853" s="218"/>
      <c r="K853" s="218"/>
      <c r="L853" s="218"/>
      <c r="M853" s="218"/>
      <c r="N853" s="218"/>
      <c r="O853" s="218"/>
      <c r="P853" s="218"/>
      <c r="Q853" s="218"/>
      <c r="R853" s="218"/>
      <c r="S853" s="218"/>
      <c r="T853" s="218"/>
      <c r="U853" s="218"/>
      <c r="V853" s="218"/>
      <c r="W853" s="218"/>
      <c r="X853" s="218"/>
      <c r="Y853" s="218"/>
      <c r="Z853" s="218"/>
      <c r="AA853" s="218"/>
      <c r="AB853" s="218"/>
    </row>
    <row r="854" spans="1:28" ht="14.25" customHeight="1" x14ac:dyDescent="0.2">
      <c r="A854" s="218"/>
      <c r="B854" s="218"/>
      <c r="C854" s="218"/>
      <c r="D854" s="218"/>
      <c r="E854" s="218"/>
      <c r="F854" s="218"/>
      <c r="G854" s="218"/>
      <c r="H854" s="218"/>
      <c r="I854" s="218"/>
      <c r="J854" s="218"/>
      <c r="K854" s="218"/>
      <c r="L854" s="218"/>
      <c r="M854" s="218"/>
      <c r="N854" s="218"/>
      <c r="O854" s="218"/>
      <c r="P854" s="218"/>
      <c r="Q854" s="218"/>
      <c r="R854" s="218"/>
      <c r="S854" s="218"/>
      <c r="T854" s="218"/>
      <c r="U854" s="218"/>
      <c r="V854" s="218"/>
      <c r="W854" s="218"/>
      <c r="X854" s="218"/>
      <c r="Y854" s="218"/>
      <c r="Z854" s="218"/>
      <c r="AA854" s="218"/>
      <c r="AB854" s="218"/>
    </row>
    <row r="855" spans="1:28" ht="14.25" customHeight="1" x14ac:dyDescent="0.2">
      <c r="A855" s="218"/>
      <c r="B855" s="218"/>
      <c r="C855" s="218"/>
      <c r="D855" s="218"/>
      <c r="E855" s="218"/>
      <c r="F855" s="218"/>
      <c r="G855" s="218"/>
      <c r="H855" s="218"/>
      <c r="I855" s="218"/>
      <c r="J855" s="218"/>
      <c r="K855" s="218"/>
      <c r="L855" s="218"/>
      <c r="M855" s="218"/>
      <c r="N855" s="218"/>
      <c r="O855" s="218"/>
      <c r="P855" s="218"/>
      <c r="Q855" s="218"/>
      <c r="R855" s="218"/>
      <c r="S855" s="218"/>
      <c r="T855" s="218"/>
      <c r="U855" s="218"/>
      <c r="V855" s="218"/>
      <c r="W855" s="218"/>
      <c r="X855" s="218"/>
      <c r="Y855" s="218"/>
      <c r="Z855" s="218"/>
      <c r="AA855" s="218"/>
      <c r="AB855" s="218"/>
    </row>
    <row r="856" spans="1:28" ht="14.25" customHeight="1" x14ac:dyDescent="0.2">
      <c r="A856" s="218"/>
      <c r="B856" s="218"/>
      <c r="C856" s="218"/>
      <c r="D856" s="218"/>
      <c r="E856" s="218"/>
      <c r="F856" s="218"/>
      <c r="G856" s="218"/>
      <c r="H856" s="218"/>
      <c r="I856" s="218"/>
      <c r="J856" s="218"/>
      <c r="K856" s="218"/>
      <c r="L856" s="218"/>
      <c r="M856" s="218"/>
      <c r="N856" s="218"/>
      <c r="O856" s="218"/>
      <c r="P856" s="218"/>
      <c r="Q856" s="218"/>
      <c r="R856" s="218"/>
      <c r="S856" s="218"/>
      <c r="T856" s="218"/>
      <c r="U856" s="218"/>
      <c r="V856" s="218"/>
      <c r="W856" s="218"/>
      <c r="X856" s="218"/>
      <c r="Y856" s="218"/>
      <c r="Z856" s="218"/>
      <c r="AA856" s="218"/>
      <c r="AB856" s="218"/>
    </row>
    <row r="857" spans="1:28" ht="14.25" customHeight="1" x14ac:dyDescent="0.2">
      <c r="A857" s="218"/>
      <c r="B857" s="218"/>
      <c r="C857" s="218"/>
      <c r="D857" s="218"/>
      <c r="E857" s="218"/>
      <c r="F857" s="218"/>
      <c r="G857" s="218"/>
      <c r="H857" s="218"/>
      <c r="I857" s="218"/>
      <c r="J857" s="218"/>
      <c r="K857" s="218"/>
      <c r="L857" s="218"/>
      <c r="M857" s="218"/>
      <c r="N857" s="218"/>
      <c r="O857" s="218"/>
      <c r="P857" s="218"/>
      <c r="Q857" s="218"/>
      <c r="R857" s="218"/>
      <c r="S857" s="218"/>
      <c r="T857" s="218"/>
      <c r="U857" s="218"/>
      <c r="V857" s="218"/>
      <c r="W857" s="218"/>
      <c r="X857" s="218"/>
      <c r="Y857" s="218"/>
      <c r="Z857" s="218"/>
      <c r="AA857" s="218"/>
      <c r="AB857" s="218"/>
    </row>
    <row r="858" spans="1:28" ht="14.25" customHeight="1" x14ac:dyDescent="0.2">
      <c r="A858" s="218"/>
      <c r="B858" s="218"/>
      <c r="C858" s="218"/>
      <c r="D858" s="218"/>
      <c r="E858" s="218"/>
      <c r="F858" s="218"/>
      <c r="G858" s="218"/>
      <c r="H858" s="218"/>
      <c r="I858" s="218"/>
      <c r="J858" s="218"/>
      <c r="K858" s="218"/>
      <c r="L858" s="218"/>
      <c r="M858" s="218"/>
      <c r="N858" s="218"/>
      <c r="O858" s="218"/>
      <c r="P858" s="218"/>
      <c r="Q858" s="218"/>
      <c r="R858" s="218"/>
      <c r="S858" s="218"/>
      <c r="T858" s="218"/>
      <c r="U858" s="218"/>
      <c r="V858" s="218"/>
      <c r="W858" s="218"/>
      <c r="X858" s="218"/>
      <c r="Y858" s="218"/>
      <c r="Z858" s="218"/>
      <c r="AA858" s="218"/>
      <c r="AB858" s="218"/>
    </row>
    <row r="859" spans="1:28" ht="14.25" customHeight="1" x14ac:dyDescent="0.2">
      <c r="A859" s="218"/>
      <c r="B859" s="218"/>
      <c r="C859" s="218"/>
      <c r="D859" s="218"/>
      <c r="E859" s="218"/>
      <c r="F859" s="218"/>
      <c r="G859" s="218"/>
      <c r="H859" s="218"/>
      <c r="I859" s="218"/>
      <c r="J859" s="218"/>
      <c r="K859" s="218"/>
      <c r="L859" s="218"/>
      <c r="M859" s="218"/>
      <c r="N859" s="218"/>
      <c r="O859" s="218"/>
      <c r="P859" s="218"/>
      <c r="Q859" s="218"/>
      <c r="R859" s="218"/>
      <c r="S859" s="218"/>
      <c r="T859" s="218"/>
      <c r="U859" s="218"/>
      <c r="V859" s="218"/>
      <c r="W859" s="218"/>
      <c r="X859" s="218"/>
      <c r="Y859" s="218"/>
      <c r="Z859" s="218"/>
      <c r="AA859" s="218"/>
      <c r="AB859" s="218"/>
    </row>
    <row r="860" spans="1:28" ht="14.25" customHeight="1" x14ac:dyDescent="0.2">
      <c r="A860" s="218"/>
      <c r="B860" s="218"/>
      <c r="C860" s="218"/>
      <c r="D860" s="218"/>
      <c r="E860" s="218"/>
      <c r="F860" s="218"/>
      <c r="G860" s="218"/>
      <c r="H860" s="218"/>
      <c r="I860" s="218"/>
      <c r="J860" s="218"/>
      <c r="K860" s="218"/>
      <c r="L860" s="218"/>
      <c r="M860" s="218"/>
      <c r="N860" s="218"/>
      <c r="O860" s="218"/>
      <c r="P860" s="218"/>
      <c r="Q860" s="218"/>
      <c r="R860" s="218"/>
      <c r="S860" s="218"/>
      <c r="T860" s="218"/>
      <c r="U860" s="218"/>
      <c r="V860" s="218"/>
      <c r="W860" s="218"/>
      <c r="X860" s="218"/>
      <c r="Y860" s="218"/>
      <c r="Z860" s="218"/>
      <c r="AA860" s="218"/>
      <c r="AB860" s="218"/>
    </row>
    <row r="861" spans="1:28" ht="14.25" customHeight="1" x14ac:dyDescent="0.2">
      <c r="A861" s="218"/>
      <c r="B861" s="218"/>
      <c r="C861" s="218"/>
      <c r="D861" s="218"/>
      <c r="E861" s="218"/>
      <c r="F861" s="218"/>
      <c r="G861" s="218"/>
      <c r="H861" s="218"/>
      <c r="I861" s="218"/>
      <c r="J861" s="218"/>
      <c r="K861" s="218"/>
      <c r="L861" s="218"/>
      <c r="M861" s="218"/>
      <c r="N861" s="218"/>
      <c r="O861" s="218"/>
      <c r="P861" s="218"/>
      <c r="Q861" s="218"/>
      <c r="R861" s="218"/>
      <c r="S861" s="218"/>
      <c r="T861" s="218"/>
      <c r="U861" s="218"/>
      <c r="V861" s="218"/>
      <c r="W861" s="218"/>
      <c r="X861" s="218"/>
      <c r="Y861" s="218"/>
      <c r="Z861" s="218"/>
      <c r="AA861" s="218"/>
      <c r="AB861" s="218"/>
    </row>
    <row r="862" spans="1:28" ht="14.25" customHeight="1" x14ac:dyDescent="0.2">
      <c r="A862" s="218"/>
      <c r="B862" s="218"/>
      <c r="C862" s="218"/>
      <c r="D862" s="218"/>
      <c r="E862" s="218"/>
      <c r="F862" s="218"/>
      <c r="G862" s="218"/>
      <c r="H862" s="218"/>
      <c r="I862" s="218"/>
      <c r="J862" s="218"/>
      <c r="K862" s="218"/>
      <c r="L862" s="218"/>
      <c r="M862" s="218"/>
      <c r="N862" s="218"/>
      <c r="O862" s="218"/>
      <c r="P862" s="218"/>
      <c r="Q862" s="218"/>
      <c r="R862" s="218"/>
      <c r="S862" s="218"/>
      <c r="T862" s="218"/>
      <c r="U862" s="218"/>
      <c r="V862" s="218"/>
      <c r="W862" s="218"/>
      <c r="X862" s="218"/>
      <c r="Y862" s="218"/>
      <c r="Z862" s="218"/>
      <c r="AA862" s="218"/>
      <c r="AB862" s="218"/>
    </row>
    <row r="863" spans="1:28" ht="14.25" customHeight="1" x14ac:dyDescent="0.2">
      <c r="A863" s="218"/>
      <c r="B863" s="218"/>
      <c r="C863" s="218"/>
      <c r="D863" s="218"/>
      <c r="E863" s="218"/>
      <c r="F863" s="218"/>
      <c r="G863" s="218"/>
      <c r="H863" s="218"/>
      <c r="I863" s="218"/>
      <c r="J863" s="218"/>
      <c r="K863" s="218"/>
      <c r="L863" s="218"/>
      <c r="M863" s="218"/>
      <c r="N863" s="218"/>
      <c r="O863" s="218"/>
      <c r="P863" s="218"/>
      <c r="Q863" s="218"/>
      <c r="R863" s="218"/>
      <c r="S863" s="218"/>
      <c r="T863" s="218"/>
      <c r="U863" s="218"/>
      <c r="V863" s="218"/>
      <c r="W863" s="218"/>
      <c r="X863" s="218"/>
      <c r="Y863" s="218"/>
      <c r="Z863" s="218"/>
      <c r="AA863" s="218"/>
      <c r="AB863" s="218"/>
    </row>
    <row r="864" spans="1:28" ht="14.25" customHeight="1" x14ac:dyDescent="0.2">
      <c r="A864" s="218"/>
      <c r="B864" s="218"/>
      <c r="C864" s="218"/>
      <c r="D864" s="218"/>
      <c r="E864" s="218"/>
      <c r="F864" s="218"/>
      <c r="G864" s="218"/>
      <c r="H864" s="218"/>
      <c r="I864" s="218"/>
      <c r="J864" s="218"/>
      <c r="K864" s="218"/>
      <c r="L864" s="218"/>
      <c r="M864" s="218"/>
      <c r="N864" s="218"/>
      <c r="O864" s="218"/>
      <c r="P864" s="218"/>
      <c r="Q864" s="218"/>
      <c r="R864" s="218"/>
      <c r="S864" s="218"/>
      <c r="T864" s="218"/>
      <c r="U864" s="218"/>
      <c r="V864" s="218"/>
      <c r="W864" s="218"/>
      <c r="X864" s="218"/>
      <c r="Y864" s="218"/>
      <c r="Z864" s="218"/>
      <c r="AA864" s="218"/>
      <c r="AB864" s="218"/>
    </row>
    <row r="865" spans="1:28" ht="14.25" customHeight="1" x14ac:dyDescent="0.2">
      <c r="A865" s="218"/>
      <c r="B865" s="218"/>
      <c r="C865" s="218"/>
      <c r="D865" s="218"/>
      <c r="E865" s="218"/>
      <c r="F865" s="218"/>
      <c r="G865" s="218"/>
      <c r="H865" s="218"/>
      <c r="I865" s="218"/>
      <c r="J865" s="218"/>
      <c r="K865" s="218"/>
      <c r="L865" s="218"/>
      <c r="M865" s="218"/>
      <c r="N865" s="218"/>
      <c r="O865" s="218"/>
      <c r="P865" s="218"/>
      <c r="Q865" s="218"/>
      <c r="R865" s="218"/>
      <c r="S865" s="218"/>
      <c r="T865" s="218"/>
      <c r="U865" s="218"/>
      <c r="V865" s="218"/>
      <c r="W865" s="218"/>
      <c r="X865" s="218"/>
      <c r="Y865" s="218"/>
      <c r="Z865" s="218"/>
      <c r="AA865" s="218"/>
      <c r="AB865" s="218"/>
    </row>
    <row r="866" spans="1:28" ht="14.25" customHeight="1" x14ac:dyDescent="0.2">
      <c r="A866" s="218"/>
      <c r="B866" s="218"/>
      <c r="C866" s="218"/>
      <c r="D866" s="218"/>
      <c r="E866" s="218"/>
      <c r="F866" s="218"/>
      <c r="G866" s="218"/>
      <c r="H866" s="218"/>
      <c r="I866" s="218"/>
      <c r="J866" s="218"/>
      <c r="K866" s="218"/>
      <c r="L866" s="218"/>
      <c r="M866" s="218"/>
      <c r="N866" s="218"/>
      <c r="O866" s="218"/>
      <c r="P866" s="218"/>
      <c r="Q866" s="218"/>
      <c r="R866" s="218"/>
      <c r="S866" s="218"/>
      <c r="T866" s="218"/>
      <c r="U866" s="218"/>
      <c r="V866" s="218"/>
      <c r="W866" s="218"/>
      <c r="X866" s="218"/>
      <c r="Y866" s="218"/>
      <c r="Z866" s="218"/>
      <c r="AA866" s="218"/>
      <c r="AB866" s="218"/>
    </row>
    <row r="867" spans="1:28" ht="14.25" customHeight="1" x14ac:dyDescent="0.2">
      <c r="A867" s="218"/>
      <c r="B867" s="218"/>
      <c r="C867" s="218"/>
      <c r="D867" s="218"/>
      <c r="E867" s="218"/>
      <c r="F867" s="218"/>
      <c r="G867" s="218"/>
      <c r="H867" s="218"/>
      <c r="I867" s="218"/>
      <c r="J867" s="218"/>
      <c r="K867" s="218"/>
      <c r="L867" s="218"/>
      <c r="M867" s="218"/>
      <c r="N867" s="218"/>
      <c r="O867" s="218"/>
      <c r="P867" s="218"/>
      <c r="Q867" s="218"/>
      <c r="R867" s="218"/>
      <c r="S867" s="218"/>
      <c r="T867" s="218"/>
      <c r="U867" s="218"/>
      <c r="V867" s="218"/>
      <c r="W867" s="218"/>
      <c r="X867" s="218"/>
      <c r="Y867" s="218"/>
      <c r="Z867" s="218"/>
      <c r="AA867" s="218"/>
      <c r="AB867" s="218"/>
    </row>
    <row r="868" spans="1:28" ht="14.25" customHeight="1" x14ac:dyDescent="0.2">
      <c r="A868" s="218"/>
      <c r="B868" s="218"/>
      <c r="C868" s="218"/>
      <c r="D868" s="218"/>
      <c r="E868" s="218"/>
      <c r="F868" s="218"/>
      <c r="G868" s="218"/>
      <c r="H868" s="218"/>
      <c r="I868" s="218"/>
      <c r="J868" s="218"/>
      <c r="K868" s="218"/>
      <c r="L868" s="218"/>
      <c r="M868" s="218"/>
      <c r="N868" s="218"/>
      <c r="O868" s="218"/>
      <c r="P868" s="218"/>
      <c r="Q868" s="218"/>
      <c r="R868" s="218"/>
      <c r="S868" s="218"/>
      <c r="T868" s="218"/>
      <c r="U868" s="218"/>
      <c r="V868" s="218"/>
      <c r="W868" s="218"/>
      <c r="X868" s="218"/>
      <c r="Y868" s="218"/>
      <c r="Z868" s="218"/>
      <c r="AA868" s="218"/>
      <c r="AB868" s="218"/>
    </row>
    <row r="869" spans="1:28" ht="14.25" customHeight="1" x14ac:dyDescent="0.2">
      <c r="A869" s="218"/>
      <c r="B869" s="218"/>
      <c r="C869" s="218"/>
      <c r="D869" s="218"/>
      <c r="E869" s="218"/>
      <c r="F869" s="218"/>
      <c r="G869" s="218"/>
      <c r="H869" s="218"/>
      <c r="I869" s="218"/>
      <c r="J869" s="218"/>
      <c r="K869" s="218"/>
      <c r="L869" s="218"/>
      <c r="M869" s="218"/>
      <c r="N869" s="218"/>
      <c r="O869" s="218"/>
      <c r="P869" s="218"/>
      <c r="Q869" s="218"/>
      <c r="R869" s="218"/>
      <c r="S869" s="218"/>
      <c r="T869" s="218"/>
      <c r="U869" s="218"/>
      <c r="V869" s="218"/>
      <c r="W869" s="218"/>
      <c r="X869" s="218"/>
      <c r="Y869" s="218"/>
      <c r="Z869" s="218"/>
      <c r="AA869" s="218"/>
      <c r="AB869" s="218"/>
    </row>
    <row r="870" spans="1:28" ht="14.25" customHeight="1" x14ac:dyDescent="0.2">
      <c r="A870" s="218"/>
      <c r="B870" s="218"/>
      <c r="C870" s="218"/>
      <c r="D870" s="218"/>
      <c r="E870" s="218"/>
      <c r="F870" s="218"/>
      <c r="G870" s="218"/>
      <c r="H870" s="218"/>
      <c r="I870" s="218"/>
      <c r="J870" s="218"/>
      <c r="K870" s="218"/>
      <c r="L870" s="218"/>
      <c r="M870" s="218"/>
      <c r="N870" s="218"/>
      <c r="O870" s="218"/>
      <c r="P870" s="218"/>
      <c r="Q870" s="218"/>
      <c r="R870" s="218"/>
      <c r="S870" s="218"/>
      <c r="T870" s="218"/>
      <c r="U870" s="218"/>
      <c r="V870" s="218"/>
      <c r="W870" s="218"/>
      <c r="X870" s="218"/>
      <c r="Y870" s="218"/>
      <c r="Z870" s="218"/>
      <c r="AA870" s="218"/>
      <c r="AB870" s="218"/>
    </row>
    <row r="871" spans="1:28" ht="14.25" customHeight="1" x14ac:dyDescent="0.2">
      <c r="A871" s="218"/>
      <c r="B871" s="218"/>
      <c r="C871" s="218"/>
      <c r="D871" s="218"/>
      <c r="E871" s="218"/>
      <c r="F871" s="218"/>
      <c r="G871" s="218"/>
      <c r="H871" s="218"/>
      <c r="I871" s="218"/>
      <c r="J871" s="218"/>
      <c r="K871" s="218"/>
      <c r="L871" s="218"/>
      <c r="M871" s="218"/>
      <c r="N871" s="218"/>
      <c r="O871" s="218"/>
      <c r="P871" s="218"/>
      <c r="Q871" s="218"/>
      <c r="R871" s="218"/>
      <c r="S871" s="218"/>
      <c r="T871" s="218"/>
      <c r="U871" s="218"/>
      <c r="V871" s="218"/>
      <c r="W871" s="218"/>
      <c r="X871" s="218"/>
      <c r="Y871" s="218"/>
      <c r="Z871" s="218"/>
      <c r="AA871" s="218"/>
      <c r="AB871" s="218"/>
    </row>
    <row r="872" spans="1:28" ht="14.25" customHeight="1" x14ac:dyDescent="0.2">
      <c r="A872" s="218"/>
      <c r="B872" s="218"/>
      <c r="C872" s="218"/>
      <c r="D872" s="218"/>
      <c r="E872" s="218"/>
      <c r="F872" s="218"/>
      <c r="G872" s="218"/>
      <c r="H872" s="218"/>
      <c r="I872" s="218"/>
      <c r="J872" s="218"/>
      <c r="K872" s="218"/>
      <c r="L872" s="218"/>
      <c r="M872" s="218"/>
      <c r="N872" s="218"/>
      <c r="O872" s="218"/>
      <c r="P872" s="218"/>
      <c r="Q872" s="218"/>
      <c r="R872" s="218"/>
      <c r="S872" s="218"/>
      <c r="T872" s="218"/>
      <c r="U872" s="218"/>
      <c r="V872" s="218"/>
      <c r="W872" s="218"/>
      <c r="X872" s="218"/>
      <c r="Y872" s="218"/>
      <c r="Z872" s="218"/>
      <c r="AA872" s="218"/>
      <c r="AB872" s="218"/>
    </row>
    <row r="873" spans="1:28" ht="14.25" customHeight="1" x14ac:dyDescent="0.2">
      <c r="A873" s="218"/>
      <c r="B873" s="218"/>
      <c r="C873" s="218"/>
      <c r="D873" s="218"/>
      <c r="E873" s="218"/>
      <c r="F873" s="218"/>
      <c r="G873" s="218"/>
      <c r="H873" s="218"/>
      <c r="I873" s="218"/>
      <c r="J873" s="218"/>
      <c r="K873" s="218"/>
      <c r="L873" s="218"/>
      <c r="M873" s="218"/>
      <c r="N873" s="218"/>
      <c r="O873" s="218"/>
      <c r="P873" s="218"/>
      <c r="Q873" s="218"/>
      <c r="R873" s="218"/>
      <c r="S873" s="218"/>
      <c r="T873" s="218"/>
      <c r="U873" s="218"/>
      <c r="V873" s="218"/>
      <c r="W873" s="218"/>
      <c r="X873" s="218"/>
      <c r="Y873" s="218"/>
      <c r="Z873" s="218"/>
      <c r="AA873" s="218"/>
      <c r="AB873" s="218"/>
    </row>
    <row r="874" spans="1:28" ht="14.25" customHeight="1" x14ac:dyDescent="0.2">
      <c r="A874" s="218"/>
      <c r="B874" s="218"/>
      <c r="C874" s="218"/>
      <c r="D874" s="218"/>
      <c r="E874" s="218"/>
      <c r="F874" s="218"/>
      <c r="G874" s="218"/>
      <c r="H874" s="218"/>
      <c r="I874" s="218"/>
      <c r="J874" s="218"/>
      <c r="K874" s="218"/>
      <c r="L874" s="218"/>
      <c r="M874" s="218"/>
      <c r="N874" s="218"/>
      <c r="O874" s="218"/>
      <c r="P874" s="218"/>
      <c r="Q874" s="218"/>
      <c r="R874" s="218"/>
      <c r="S874" s="218"/>
      <c r="T874" s="218"/>
      <c r="U874" s="218"/>
      <c r="V874" s="218"/>
      <c r="W874" s="218"/>
      <c r="X874" s="218"/>
      <c r="Y874" s="218"/>
      <c r="Z874" s="218"/>
      <c r="AA874" s="218"/>
      <c r="AB874" s="218"/>
    </row>
    <row r="875" spans="1:28" ht="14.25" customHeight="1" x14ac:dyDescent="0.2">
      <c r="A875" s="218"/>
      <c r="B875" s="218"/>
      <c r="C875" s="218"/>
      <c r="D875" s="218"/>
      <c r="E875" s="218"/>
      <c r="F875" s="218"/>
      <c r="G875" s="218"/>
      <c r="H875" s="218"/>
      <c r="I875" s="218"/>
      <c r="J875" s="218"/>
      <c r="K875" s="218"/>
      <c r="L875" s="218"/>
      <c r="M875" s="218"/>
      <c r="N875" s="218"/>
      <c r="O875" s="218"/>
      <c r="P875" s="218"/>
      <c r="Q875" s="218"/>
      <c r="R875" s="218"/>
      <c r="S875" s="218"/>
      <c r="T875" s="218"/>
      <c r="U875" s="218"/>
      <c r="V875" s="218"/>
      <c r="W875" s="218"/>
      <c r="X875" s="218"/>
      <c r="Y875" s="218"/>
      <c r="Z875" s="218"/>
      <c r="AA875" s="218"/>
      <c r="AB875" s="218"/>
    </row>
    <row r="876" spans="1:28" ht="14.25" customHeight="1" x14ac:dyDescent="0.2">
      <c r="A876" s="218"/>
      <c r="B876" s="218"/>
      <c r="C876" s="218"/>
      <c r="D876" s="218"/>
      <c r="E876" s="218"/>
      <c r="F876" s="218"/>
      <c r="G876" s="218"/>
      <c r="H876" s="218"/>
      <c r="I876" s="218"/>
      <c r="J876" s="218"/>
      <c r="K876" s="218"/>
      <c r="L876" s="218"/>
      <c r="M876" s="218"/>
      <c r="N876" s="218"/>
      <c r="O876" s="218"/>
      <c r="P876" s="218"/>
      <c r="Q876" s="218"/>
      <c r="R876" s="218"/>
      <c r="S876" s="218"/>
      <c r="T876" s="218"/>
      <c r="U876" s="218"/>
      <c r="V876" s="218"/>
      <c r="W876" s="218"/>
      <c r="X876" s="218"/>
      <c r="Y876" s="218"/>
      <c r="Z876" s="218"/>
      <c r="AA876" s="218"/>
      <c r="AB876" s="218"/>
    </row>
    <row r="877" spans="1:28" ht="14.25" customHeight="1" x14ac:dyDescent="0.2">
      <c r="A877" s="218"/>
      <c r="B877" s="218"/>
      <c r="C877" s="218"/>
      <c r="D877" s="218"/>
      <c r="E877" s="218"/>
      <c r="F877" s="218"/>
      <c r="G877" s="218"/>
      <c r="H877" s="218"/>
      <c r="I877" s="218"/>
      <c r="J877" s="218"/>
      <c r="K877" s="218"/>
      <c r="L877" s="218"/>
      <c r="M877" s="218"/>
      <c r="N877" s="218"/>
      <c r="O877" s="218"/>
      <c r="P877" s="218"/>
      <c r="Q877" s="218"/>
      <c r="R877" s="218"/>
      <c r="S877" s="218"/>
      <c r="T877" s="218"/>
      <c r="U877" s="218"/>
      <c r="V877" s="218"/>
      <c r="W877" s="218"/>
      <c r="X877" s="218"/>
      <c r="Y877" s="218"/>
      <c r="Z877" s="218"/>
      <c r="AA877" s="218"/>
      <c r="AB877" s="218"/>
    </row>
    <row r="878" spans="1:28" ht="14.25" customHeight="1" x14ac:dyDescent="0.2">
      <c r="A878" s="218"/>
      <c r="B878" s="218"/>
      <c r="C878" s="218"/>
      <c r="D878" s="218"/>
      <c r="E878" s="218"/>
      <c r="F878" s="218"/>
      <c r="G878" s="218"/>
      <c r="H878" s="218"/>
      <c r="I878" s="218"/>
      <c r="J878" s="218"/>
      <c r="K878" s="218"/>
      <c r="L878" s="218"/>
      <c r="M878" s="218"/>
      <c r="N878" s="218"/>
      <c r="O878" s="218"/>
      <c r="P878" s="218"/>
      <c r="Q878" s="218"/>
      <c r="R878" s="218"/>
      <c r="S878" s="218"/>
      <c r="T878" s="218"/>
      <c r="U878" s="218"/>
      <c r="V878" s="218"/>
      <c r="W878" s="218"/>
      <c r="X878" s="218"/>
      <c r="Y878" s="218"/>
      <c r="Z878" s="218"/>
      <c r="AA878" s="218"/>
      <c r="AB878" s="218"/>
    </row>
    <row r="879" spans="1:28" ht="14.25" customHeight="1" x14ac:dyDescent="0.2">
      <c r="A879" s="218"/>
      <c r="B879" s="218"/>
      <c r="C879" s="218"/>
      <c r="D879" s="218"/>
      <c r="E879" s="218"/>
      <c r="F879" s="218"/>
      <c r="G879" s="218"/>
      <c r="H879" s="218"/>
      <c r="I879" s="218"/>
      <c r="J879" s="218"/>
      <c r="K879" s="218"/>
      <c r="L879" s="218"/>
      <c r="M879" s="218"/>
      <c r="N879" s="218"/>
      <c r="O879" s="218"/>
      <c r="P879" s="218"/>
      <c r="Q879" s="218"/>
      <c r="R879" s="218"/>
      <c r="S879" s="218"/>
      <c r="T879" s="218"/>
      <c r="U879" s="218"/>
      <c r="V879" s="218"/>
      <c r="W879" s="218"/>
      <c r="X879" s="218"/>
      <c r="Y879" s="218"/>
      <c r="Z879" s="218"/>
      <c r="AA879" s="218"/>
      <c r="AB879" s="218"/>
    </row>
    <row r="880" spans="1:28" ht="14.25" customHeight="1" x14ac:dyDescent="0.2">
      <c r="A880" s="218"/>
      <c r="B880" s="218"/>
      <c r="C880" s="218"/>
      <c r="D880" s="218"/>
      <c r="E880" s="218"/>
      <c r="F880" s="218"/>
      <c r="G880" s="218"/>
      <c r="H880" s="218"/>
      <c r="I880" s="218"/>
      <c r="J880" s="218"/>
      <c r="K880" s="218"/>
      <c r="L880" s="218"/>
      <c r="M880" s="218"/>
      <c r="N880" s="218"/>
      <c r="O880" s="218"/>
      <c r="P880" s="218"/>
      <c r="Q880" s="218"/>
      <c r="R880" s="218"/>
      <c r="S880" s="218"/>
      <c r="T880" s="218"/>
      <c r="U880" s="218"/>
      <c r="V880" s="218"/>
      <c r="W880" s="218"/>
      <c r="X880" s="218"/>
      <c r="Y880" s="218"/>
      <c r="Z880" s="218"/>
      <c r="AA880" s="218"/>
      <c r="AB880" s="218"/>
    </row>
    <row r="881" spans="1:28" ht="14.25" customHeight="1" x14ac:dyDescent="0.2">
      <c r="A881" s="218"/>
      <c r="B881" s="218"/>
      <c r="C881" s="218"/>
      <c r="D881" s="218"/>
      <c r="E881" s="218"/>
      <c r="F881" s="218"/>
      <c r="G881" s="218"/>
      <c r="H881" s="218"/>
      <c r="I881" s="218"/>
      <c r="J881" s="218"/>
      <c r="K881" s="218"/>
      <c r="L881" s="218"/>
      <c r="M881" s="218"/>
      <c r="N881" s="218"/>
      <c r="O881" s="218"/>
      <c r="P881" s="218"/>
      <c r="Q881" s="218"/>
      <c r="R881" s="218"/>
      <c r="S881" s="218"/>
      <c r="T881" s="218"/>
      <c r="U881" s="218"/>
      <c r="V881" s="218"/>
      <c r="W881" s="218"/>
      <c r="X881" s="218"/>
      <c r="Y881" s="218"/>
      <c r="Z881" s="218"/>
      <c r="AA881" s="218"/>
      <c r="AB881" s="218"/>
    </row>
    <row r="882" spans="1:28" ht="14.25" customHeight="1" x14ac:dyDescent="0.2">
      <c r="A882" s="218"/>
      <c r="B882" s="218"/>
      <c r="C882" s="218"/>
      <c r="D882" s="218"/>
      <c r="E882" s="218"/>
      <c r="F882" s="218"/>
      <c r="G882" s="218"/>
      <c r="H882" s="218"/>
      <c r="I882" s="218"/>
      <c r="J882" s="218"/>
      <c r="K882" s="218"/>
      <c r="L882" s="218"/>
      <c r="M882" s="218"/>
      <c r="N882" s="218"/>
      <c r="O882" s="218"/>
      <c r="P882" s="218"/>
      <c r="Q882" s="218"/>
      <c r="R882" s="218"/>
      <c r="S882" s="218"/>
      <c r="T882" s="218"/>
      <c r="U882" s="218"/>
      <c r="V882" s="218"/>
      <c r="W882" s="218"/>
      <c r="X882" s="218"/>
      <c r="Y882" s="218"/>
      <c r="Z882" s="218"/>
      <c r="AA882" s="218"/>
      <c r="AB882" s="218"/>
    </row>
    <row r="883" spans="1:28" ht="14.25" customHeight="1" x14ac:dyDescent="0.2">
      <c r="A883" s="218"/>
      <c r="B883" s="218"/>
      <c r="C883" s="218"/>
      <c r="D883" s="218"/>
      <c r="E883" s="218"/>
      <c r="F883" s="218"/>
      <c r="G883" s="218"/>
      <c r="H883" s="218"/>
      <c r="I883" s="218"/>
      <c r="J883" s="218"/>
      <c r="K883" s="218"/>
      <c r="L883" s="218"/>
      <c r="M883" s="218"/>
      <c r="N883" s="218"/>
      <c r="O883" s="218"/>
      <c r="P883" s="218"/>
      <c r="Q883" s="218"/>
      <c r="R883" s="218"/>
      <c r="S883" s="218"/>
      <c r="T883" s="218"/>
      <c r="U883" s="218"/>
      <c r="V883" s="218"/>
      <c r="W883" s="218"/>
      <c r="X883" s="218"/>
      <c r="Y883" s="218"/>
      <c r="Z883" s="218"/>
      <c r="AA883" s="218"/>
      <c r="AB883" s="218"/>
    </row>
    <row r="884" spans="1:28" ht="14.25" customHeight="1" x14ac:dyDescent="0.2">
      <c r="A884" s="218"/>
      <c r="B884" s="218"/>
      <c r="C884" s="218"/>
      <c r="D884" s="218"/>
      <c r="E884" s="218"/>
      <c r="F884" s="218"/>
      <c r="G884" s="218"/>
      <c r="H884" s="218"/>
      <c r="I884" s="218"/>
      <c r="J884" s="218"/>
      <c r="K884" s="218"/>
      <c r="L884" s="218"/>
      <c r="M884" s="218"/>
      <c r="N884" s="218"/>
      <c r="O884" s="218"/>
      <c r="P884" s="218"/>
      <c r="Q884" s="218"/>
      <c r="R884" s="218"/>
      <c r="S884" s="218"/>
      <c r="T884" s="218"/>
      <c r="U884" s="218"/>
      <c r="V884" s="218"/>
      <c r="W884" s="218"/>
      <c r="X884" s="218"/>
      <c r="Y884" s="218"/>
      <c r="Z884" s="218"/>
      <c r="AA884" s="218"/>
      <c r="AB884" s="218"/>
    </row>
    <row r="885" spans="1:28" ht="14.25" customHeight="1" x14ac:dyDescent="0.2">
      <c r="A885" s="218"/>
      <c r="B885" s="218"/>
      <c r="C885" s="218"/>
      <c r="D885" s="218"/>
      <c r="E885" s="218"/>
      <c r="F885" s="218"/>
      <c r="G885" s="218"/>
      <c r="H885" s="218"/>
      <c r="I885" s="218"/>
      <c r="J885" s="218"/>
      <c r="K885" s="218"/>
      <c r="L885" s="218"/>
      <c r="M885" s="218"/>
      <c r="N885" s="218"/>
      <c r="O885" s="218"/>
      <c r="P885" s="218"/>
      <c r="Q885" s="218"/>
      <c r="R885" s="218"/>
      <c r="S885" s="218"/>
      <c r="T885" s="218"/>
      <c r="U885" s="218"/>
      <c r="V885" s="218"/>
      <c r="W885" s="218"/>
      <c r="X885" s="218"/>
      <c r="Y885" s="218"/>
      <c r="Z885" s="218"/>
      <c r="AA885" s="218"/>
      <c r="AB885" s="218"/>
    </row>
    <row r="886" spans="1:28" ht="14.25" customHeight="1" x14ac:dyDescent="0.2">
      <c r="A886" s="218"/>
      <c r="B886" s="218"/>
      <c r="C886" s="218"/>
      <c r="D886" s="218"/>
      <c r="E886" s="218"/>
      <c r="F886" s="218"/>
      <c r="G886" s="218"/>
      <c r="H886" s="218"/>
      <c r="I886" s="218"/>
      <c r="J886" s="218"/>
      <c r="K886" s="218"/>
      <c r="L886" s="218"/>
      <c r="M886" s="218"/>
      <c r="N886" s="218"/>
      <c r="O886" s="218"/>
      <c r="P886" s="218"/>
      <c r="Q886" s="218"/>
      <c r="R886" s="218"/>
      <c r="S886" s="218"/>
      <c r="T886" s="218"/>
      <c r="U886" s="218"/>
      <c r="V886" s="218"/>
      <c r="W886" s="218"/>
      <c r="X886" s="218"/>
      <c r="Y886" s="218"/>
      <c r="Z886" s="218"/>
      <c r="AA886" s="218"/>
      <c r="AB886" s="218"/>
    </row>
    <row r="887" spans="1:28" ht="14.25" customHeight="1" x14ac:dyDescent="0.2">
      <c r="A887" s="218"/>
      <c r="B887" s="218"/>
      <c r="C887" s="218"/>
      <c r="D887" s="218"/>
      <c r="E887" s="218"/>
      <c r="F887" s="218"/>
      <c r="G887" s="218"/>
      <c r="H887" s="218"/>
      <c r="I887" s="218"/>
      <c r="J887" s="218"/>
      <c r="K887" s="218"/>
      <c r="L887" s="218"/>
      <c r="M887" s="218"/>
      <c r="N887" s="218"/>
      <c r="O887" s="218"/>
      <c r="P887" s="218"/>
      <c r="Q887" s="218"/>
      <c r="R887" s="218"/>
      <c r="S887" s="218"/>
      <c r="T887" s="218"/>
      <c r="U887" s="218"/>
      <c r="V887" s="218"/>
      <c r="W887" s="218"/>
      <c r="X887" s="218"/>
      <c r="Y887" s="218"/>
      <c r="Z887" s="218"/>
      <c r="AA887" s="218"/>
      <c r="AB887" s="218"/>
    </row>
    <row r="888" spans="1:28" ht="14.25" customHeight="1" x14ac:dyDescent="0.2">
      <c r="A888" s="218"/>
      <c r="B888" s="218"/>
      <c r="C888" s="218"/>
      <c r="D888" s="218"/>
      <c r="E888" s="218"/>
      <c r="F888" s="218"/>
      <c r="G888" s="218"/>
      <c r="H888" s="218"/>
      <c r="I888" s="218"/>
      <c r="J888" s="218"/>
      <c r="K888" s="218"/>
      <c r="L888" s="218"/>
      <c r="M888" s="218"/>
      <c r="N888" s="218"/>
      <c r="O888" s="218"/>
      <c r="P888" s="218"/>
      <c r="Q888" s="218"/>
      <c r="R888" s="218"/>
      <c r="S888" s="218"/>
      <c r="T888" s="218"/>
      <c r="U888" s="218"/>
      <c r="V888" s="218"/>
      <c r="W888" s="218"/>
      <c r="X888" s="218"/>
      <c r="Y888" s="218"/>
      <c r="Z888" s="218"/>
      <c r="AA888" s="218"/>
      <c r="AB888" s="218"/>
    </row>
    <row r="889" spans="1:28" ht="14.25" customHeight="1" x14ac:dyDescent="0.2">
      <c r="A889" s="218"/>
      <c r="B889" s="218"/>
      <c r="C889" s="218"/>
      <c r="D889" s="218"/>
      <c r="E889" s="218"/>
      <c r="F889" s="218"/>
      <c r="G889" s="218"/>
      <c r="H889" s="218"/>
      <c r="I889" s="218"/>
      <c r="J889" s="218"/>
      <c r="K889" s="218"/>
      <c r="L889" s="218"/>
      <c r="M889" s="218"/>
      <c r="N889" s="218"/>
      <c r="O889" s="218"/>
      <c r="P889" s="218"/>
      <c r="Q889" s="218"/>
      <c r="R889" s="218"/>
      <c r="S889" s="218"/>
      <c r="T889" s="218"/>
      <c r="U889" s="218"/>
      <c r="V889" s="218"/>
      <c r="W889" s="218"/>
      <c r="X889" s="218"/>
      <c r="Y889" s="218"/>
      <c r="Z889" s="218"/>
      <c r="AA889" s="218"/>
      <c r="AB889" s="218"/>
    </row>
    <row r="890" spans="1:28" ht="14.25" customHeight="1" x14ac:dyDescent="0.2">
      <c r="A890" s="218"/>
      <c r="B890" s="218"/>
      <c r="C890" s="218"/>
      <c r="D890" s="218"/>
      <c r="E890" s="218"/>
      <c r="F890" s="218"/>
      <c r="G890" s="218"/>
      <c r="H890" s="218"/>
      <c r="I890" s="218"/>
      <c r="J890" s="218"/>
      <c r="K890" s="218"/>
      <c r="L890" s="218"/>
      <c r="M890" s="218"/>
      <c r="N890" s="218"/>
      <c r="O890" s="218"/>
      <c r="P890" s="218"/>
      <c r="Q890" s="218"/>
      <c r="R890" s="218"/>
      <c r="S890" s="218"/>
      <c r="T890" s="218"/>
      <c r="U890" s="218"/>
      <c r="V890" s="218"/>
      <c r="W890" s="218"/>
      <c r="X890" s="218"/>
      <c r="Y890" s="218"/>
      <c r="Z890" s="218"/>
      <c r="AA890" s="218"/>
      <c r="AB890" s="218"/>
    </row>
    <row r="891" spans="1:28" ht="14.25" customHeight="1" x14ac:dyDescent="0.2">
      <c r="A891" s="218"/>
      <c r="B891" s="218"/>
      <c r="C891" s="218"/>
      <c r="D891" s="218"/>
      <c r="E891" s="218"/>
      <c r="F891" s="218"/>
      <c r="G891" s="218"/>
      <c r="H891" s="218"/>
      <c r="I891" s="218"/>
      <c r="J891" s="218"/>
      <c r="K891" s="218"/>
      <c r="L891" s="218"/>
      <c r="M891" s="218"/>
      <c r="N891" s="218"/>
      <c r="O891" s="218"/>
      <c r="P891" s="218"/>
      <c r="Q891" s="218"/>
      <c r="R891" s="218"/>
      <c r="S891" s="218"/>
      <c r="T891" s="218"/>
      <c r="U891" s="218"/>
      <c r="V891" s="218"/>
      <c r="W891" s="218"/>
      <c r="X891" s="218"/>
      <c r="Y891" s="218"/>
      <c r="Z891" s="218"/>
      <c r="AA891" s="218"/>
      <c r="AB891" s="218"/>
    </row>
    <row r="892" spans="1:28" ht="14.25" customHeight="1" x14ac:dyDescent="0.2">
      <c r="A892" s="218"/>
      <c r="B892" s="218"/>
      <c r="C892" s="218"/>
      <c r="D892" s="218"/>
      <c r="E892" s="218"/>
      <c r="F892" s="218"/>
      <c r="G892" s="218"/>
      <c r="H892" s="218"/>
      <c r="I892" s="218"/>
      <c r="J892" s="218"/>
      <c r="K892" s="218"/>
      <c r="L892" s="218"/>
      <c r="M892" s="218"/>
      <c r="N892" s="218"/>
      <c r="O892" s="218"/>
      <c r="P892" s="218"/>
      <c r="Q892" s="218"/>
      <c r="R892" s="218"/>
      <c r="S892" s="218"/>
      <c r="T892" s="218"/>
      <c r="U892" s="218"/>
      <c r="V892" s="218"/>
      <c r="W892" s="218"/>
      <c r="X892" s="218"/>
      <c r="Y892" s="218"/>
      <c r="Z892" s="218"/>
      <c r="AA892" s="218"/>
      <c r="AB892" s="218"/>
    </row>
    <row r="893" spans="1:28" ht="14.25" customHeight="1" x14ac:dyDescent="0.2">
      <c r="A893" s="218"/>
      <c r="B893" s="218"/>
      <c r="C893" s="218"/>
      <c r="D893" s="218"/>
      <c r="E893" s="218"/>
      <c r="F893" s="218"/>
      <c r="G893" s="218"/>
      <c r="H893" s="218"/>
      <c r="I893" s="218"/>
      <c r="J893" s="218"/>
      <c r="K893" s="218"/>
      <c r="L893" s="218"/>
      <c r="M893" s="218"/>
      <c r="N893" s="218"/>
      <c r="O893" s="218"/>
      <c r="P893" s="218"/>
      <c r="Q893" s="218"/>
      <c r="R893" s="218"/>
      <c r="S893" s="218"/>
      <c r="T893" s="218"/>
      <c r="U893" s="218"/>
      <c r="V893" s="218"/>
      <c r="W893" s="218"/>
      <c r="X893" s="218"/>
      <c r="Y893" s="218"/>
      <c r="Z893" s="218"/>
      <c r="AA893" s="218"/>
      <c r="AB893" s="218"/>
    </row>
    <row r="894" spans="1:28" ht="14.25" customHeight="1" x14ac:dyDescent="0.2">
      <c r="A894" s="218"/>
      <c r="B894" s="218"/>
      <c r="C894" s="218"/>
      <c r="D894" s="218"/>
      <c r="E894" s="218"/>
      <c r="F894" s="218"/>
      <c r="G894" s="218"/>
      <c r="H894" s="218"/>
      <c r="I894" s="218"/>
      <c r="J894" s="218"/>
      <c r="K894" s="218"/>
      <c r="L894" s="218"/>
      <c r="M894" s="218"/>
      <c r="N894" s="218"/>
      <c r="O894" s="218"/>
      <c r="P894" s="218"/>
      <c r="Q894" s="218"/>
      <c r="R894" s="218"/>
      <c r="S894" s="218"/>
      <c r="T894" s="218"/>
      <c r="U894" s="218"/>
      <c r="V894" s="218"/>
      <c r="W894" s="218"/>
      <c r="X894" s="218"/>
      <c r="Y894" s="218"/>
      <c r="Z894" s="218"/>
      <c r="AA894" s="218"/>
      <c r="AB894" s="218"/>
    </row>
    <row r="895" spans="1:28" ht="14.25" customHeight="1" x14ac:dyDescent="0.2">
      <c r="A895" s="218"/>
      <c r="B895" s="218"/>
      <c r="C895" s="218"/>
      <c r="D895" s="218"/>
      <c r="E895" s="218"/>
      <c r="F895" s="218"/>
      <c r="G895" s="218"/>
      <c r="H895" s="218"/>
      <c r="I895" s="218"/>
      <c r="J895" s="218"/>
      <c r="K895" s="218"/>
      <c r="L895" s="218"/>
      <c r="M895" s="218"/>
      <c r="N895" s="218"/>
      <c r="O895" s="218"/>
      <c r="P895" s="218"/>
      <c r="Q895" s="218"/>
      <c r="R895" s="218"/>
      <c r="S895" s="218"/>
      <c r="T895" s="218"/>
      <c r="U895" s="218"/>
      <c r="V895" s="218"/>
      <c r="W895" s="218"/>
      <c r="X895" s="218"/>
      <c r="Y895" s="218"/>
      <c r="Z895" s="218"/>
      <c r="AA895" s="218"/>
      <c r="AB895" s="218"/>
    </row>
    <row r="896" spans="1:28" ht="14.25" customHeight="1" x14ac:dyDescent="0.2">
      <c r="A896" s="218"/>
      <c r="B896" s="218"/>
      <c r="C896" s="218"/>
      <c r="D896" s="218"/>
      <c r="E896" s="218"/>
      <c r="F896" s="218"/>
      <c r="G896" s="218"/>
      <c r="H896" s="218"/>
      <c r="I896" s="218"/>
      <c r="J896" s="218"/>
      <c r="K896" s="218"/>
      <c r="L896" s="218"/>
      <c r="M896" s="218"/>
      <c r="N896" s="218"/>
      <c r="O896" s="218"/>
      <c r="P896" s="218"/>
      <c r="Q896" s="218"/>
      <c r="R896" s="218"/>
      <c r="S896" s="218"/>
      <c r="T896" s="218"/>
      <c r="U896" s="218"/>
      <c r="V896" s="218"/>
      <c r="W896" s="218"/>
      <c r="X896" s="218"/>
      <c r="Y896" s="218"/>
      <c r="Z896" s="218"/>
      <c r="AA896" s="218"/>
      <c r="AB896" s="218"/>
    </row>
    <row r="897" spans="1:28" ht="14.25" customHeight="1" x14ac:dyDescent="0.2">
      <c r="A897" s="218"/>
      <c r="B897" s="218"/>
      <c r="C897" s="218"/>
      <c r="D897" s="218"/>
      <c r="E897" s="218"/>
      <c r="F897" s="218"/>
      <c r="G897" s="218"/>
      <c r="H897" s="218"/>
      <c r="I897" s="218"/>
      <c r="J897" s="218"/>
      <c r="K897" s="218"/>
      <c r="L897" s="218"/>
      <c r="M897" s="218"/>
      <c r="N897" s="218"/>
      <c r="O897" s="218"/>
      <c r="P897" s="218"/>
      <c r="Q897" s="218"/>
      <c r="R897" s="218"/>
      <c r="S897" s="218"/>
      <c r="T897" s="218"/>
      <c r="U897" s="218"/>
      <c r="V897" s="218"/>
      <c r="W897" s="218"/>
      <c r="X897" s="218"/>
      <c r="Y897" s="218"/>
      <c r="Z897" s="218"/>
      <c r="AA897" s="218"/>
      <c r="AB897" s="218"/>
    </row>
    <row r="898" spans="1:28" ht="14.25" customHeight="1" x14ac:dyDescent="0.2">
      <c r="A898" s="218"/>
      <c r="B898" s="218"/>
      <c r="C898" s="218"/>
      <c r="D898" s="218"/>
      <c r="E898" s="218"/>
      <c r="F898" s="218"/>
      <c r="G898" s="218"/>
      <c r="H898" s="218"/>
      <c r="I898" s="218"/>
      <c r="J898" s="218"/>
      <c r="K898" s="218"/>
      <c r="L898" s="218"/>
      <c r="M898" s="218"/>
      <c r="N898" s="218"/>
      <c r="O898" s="218"/>
      <c r="P898" s="218"/>
      <c r="Q898" s="218"/>
      <c r="R898" s="218"/>
      <c r="S898" s="218"/>
      <c r="T898" s="218"/>
      <c r="U898" s="218"/>
      <c r="V898" s="218"/>
      <c r="W898" s="218"/>
      <c r="X898" s="218"/>
      <c r="Y898" s="218"/>
      <c r="Z898" s="218"/>
      <c r="AA898" s="218"/>
      <c r="AB898" s="218"/>
    </row>
    <row r="899" spans="1:28" ht="14.25" customHeight="1" x14ac:dyDescent="0.2">
      <c r="A899" s="218"/>
      <c r="B899" s="218"/>
      <c r="C899" s="218"/>
      <c r="D899" s="218"/>
      <c r="E899" s="218"/>
      <c r="F899" s="218"/>
      <c r="G899" s="218"/>
      <c r="H899" s="218"/>
      <c r="I899" s="218"/>
      <c r="J899" s="218"/>
      <c r="K899" s="218"/>
      <c r="L899" s="218"/>
      <c r="M899" s="218"/>
      <c r="N899" s="218"/>
      <c r="O899" s="218"/>
      <c r="P899" s="218"/>
      <c r="Q899" s="218"/>
      <c r="R899" s="218"/>
      <c r="S899" s="218"/>
      <c r="T899" s="218"/>
      <c r="U899" s="218"/>
      <c r="V899" s="218"/>
      <c r="W899" s="218"/>
      <c r="X899" s="218"/>
      <c r="Y899" s="218"/>
      <c r="Z899" s="218"/>
      <c r="AA899" s="218"/>
      <c r="AB899" s="218"/>
    </row>
    <row r="900" spans="1:28" ht="14.25" customHeight="1" x14ac:dyDescent="0.2">
      <c r="A900" s="218"/>
      <c r="B900" s="218"/>
      <c r="C900" s="218"/>
      <c r="D900" s="218"/>
      <c r="E900" s="218"/>
      <c r="F900" s="218"/>
      <c r="G900" s="218"/>
      <c r="H900" s="218"/>
      <c r="I900" s="218"/>
      <c r="J900" s="218"/>
      <c r="K900" s="218"/>
      <c r="L900" s="218"/>
      <c r="M900" s="218"/>
      <c r="N900" s="218"/>
      <c r="O900" s="218"/>
      <c r="P900" s="218"/>
      <c r="Q900" s="218"/>
      <c r="R900" s="218"/>
      <c r="S900" s="218"/>
      <c r="T900" s="218"/>
      <c r="U900" s="218"/>
      <c r="V900" s="218"/>
      <c r="W900" s="218"/>
      <c r="X900" s="218"/>
      <c r="Y900" s="218"/>
      <c r="Z900" s="218"/>
      <c r="AA900" s="218"/>
      <c r="AB900" s="218"/>
    </row>
    <row r="901" spans="1:28" ht="14.25" customHeight="1" x14ac:dyDescent="0.2">
      <c r="A901" s="218"/>
      <c r="B901" s="218"/>
      <c r="C901" s="218"/>
      <c r="D901" s="218"/>
      <c r="E901" s="218"/>
      <c r="F901" s="218"/>
      <c r="G901" s="218"/>
      <c r="H901" s="218"/>
      <c r="I901" s="218"/>
      <c r="J901" s="218"/>
      <c r="K901" s="218"/>
      <c r="L901" s="218"/>
      <c r="M901" s="218"/>
      <c r="N901" s="218"/>
      <c r="O901" s="218"/>
      <c r="P901" s="218"/>
      <c r="Q901" s="218"/>
      <c r="R901" s="218"/>
      <c r="S901" s="218"/>
      <c r="T901" s="218"/>
      <c r="U901" s="218"/>
      <c r="V901" s="218"/>
      <c r="W901" s="218"/>
      <c r="X901" s="218"/>
      <c r="Y901" s="218"/>
      <c r="Z901" s="218"/>
      <c r="AA901" s="218"/>
      <c r="AB901" s="218"/>
    </row>
    <row r="902" spans="1:28" ht="14.25" customHeight="1" x14ac:dyDescent="0.2">
      <c r="A902" s="218"/>
      <c r="B902" s="218"/>
      <c r="C902" s="218"/>
      <c r="D902" s="218"/>
      <c r="E902" s="218"/>
      <c r="F902" s="218"/>
      <c r="G902" s="218"/>
      <c r="H902" s="218"/>
      <c r="I902" s="218"/>
      <c r="J902" s="218"/>
      <c r="K902" s="218"/>
      <c r="L902" s="218"/>
      <c r="M902" s="218"/>
      <c r="N902" s="218"/>
      <c r="O902" s="218"/>
      <c r="P902" s="218"/>
      <c r="Q902" s="218"/>
      <c r="R902" s="218"/>
      <c r="S902" s="218"/>
      <c r="T902" s="218"/>
      <c r="U902" s="218"/>
      <c r="V902" s="218"/>
      <c r="W902" s="218"/>
      <c r="X902" s="218"/>
      <c r="Y902" s="218"/>
      <c r="Z902" s="218"/>
      <c r="AA902" s="218"/>
      <c r="AB902" s="218"/>
    </row>
    <row r="903" spans="1:28" ht="14.25" customHeight="1" x14ac:dyDescent="0.2">
      <c r="A903" s="218"/>
      <c r="B903" s="218"/>
      <c r="C903" s="218"/>
      <c r="D903" s="218"/>
      <c r="E903" s="218"/>
      <c r="F903" s="218"/>
      <c r="G903" s="218"/>
      <c r="H903" s="218"/>
      <c r="I903" s="218"/>
      <c r="J903" s="218"/>
      <c r="K903" s="218"/>
      <c r="L903" s="218"/>
      <c r="M903" s="218"/>
      <c r="N903" s="218"/>
      <c r="O903" s="218"/>
      <c r="P903" s="218"/>
      <c r="Q903" s="218"/>
      <c r="R903" s="218"/>
      <c r="S903" s="218"/>
      <c r="T903" s="218"/>
      <c r="U903" s="218"/>
      <c r="V903" s="218"/>
      <c r="W903" s="218"/>
      <c r="X903" s="218"/>
      <c r="Y903" s="218"/>
      <c r="Z903" s="218"/>
      <c r="AA903" s="218"/>
      <c r="AB903" s="218"/>
    </row>
    <row r="904" spans="1:28" ht="14.25" customHeight="1" x14ac:dyDescent="0.2">
      <c r="A904" s="218"/>
      <c r="B904" s="218"/>
      <c r="C904" s="218"/>
      <c r="D904" s="218"/>
      <c r="E904" s="218"/>
      <c r="F904" s="218"/>
      <c r="G904" s="218"/>
      <c r="H904" s="218"/>
      <c r="I904" s="218"/>
      <c r="J904" s="218"/>
      <c r="K904" s="218"/>
      <c r="L904" s="218"/>
      <c r="M904" s="218"/>
      <c r="N904" s="218"/>
      <c r="O904" s="218"/>
      <c r="P904" s="218"/>
      <c r="Q904" s="218"/>
      <c r="R904" s="218"/>
      <c r="S904" s="218"/>
      <c r="T904" s="218"/>
      <c r="U904" s="218"/>
      <c r="V904" s="218"/>
      <c r="W904" s="218"/>
      <c r="X904" s="218"/>
      <c r="Y904" s="218"/>
      <c r="Z904" s="218"/>
      <c r="AA904" s="218"/>
      <c r="AB904" s="218"/>
    </row>
    <row r="905" spans="1:28" ht="14.25" customHeight="1" x14ac:dyDescent="0.2">
      <c r="A905" s="218"/>
      <c r="B905" s="218"/>
      <c r="C905" s="218"/>
      <c r="D905" s="218"/>
      <c r="E905" s="218"/>
      <c r="F905" s="218"/>
      <c r="G905" s="218"/>
      <c r="H905" s="218"/>
      <c r="I905" s="218"/>
      <c r="J905" s="218"/>
      <c r="K905" s="218"/>
      <c r="L905" s="218"/>
      <c r="M905" s="218"/>
      <c r="N905" s="218"/>
      <c r="O905" s="218"/>
      <c r="P905" s="218"/>
      <c r="Q905" s="218"/>
      <c r="R905" s="218"/>
      <c r="S905" s="218"/>
      <c r="T905" s="218"/>
      <c r="U905" s="218"/>
      <c r="V905" s="218"/>
      <c r="W905" s="218"/>
      <c r="X905" s="218"/>
      <c r="Y905" s="218"/>
      <c r="Z905" s="218"/>
      <c r="AA905" s="218"/>
      <c r="AB905" s="218"/>
    </row>
    <row r="906" spans="1:28" ht="14.25" customHeight="1" x14ac:dyDescent="0.2">
      <c r="A906" s="218"/>
      <c r="B906" s="218"/>
      <c r="C906" s="218"/>
      <c r="D906" s="218"/>
      <c r="E906" s="218"/>
      <c r="F906" s="218"/>
      <c r="G906" s="218"/>
      <c r="H906" s="218"/>
      <c r="I906" s="218"/>
      <c r="J906" s="218"/>
      <c r="K906" s="218"/>
      <c r="L906" s="218"/>
      <c r="M906" s="218"/>
      <c r="N906" s="218"/>
      <c r="O906" s="218"/>
      <c r="P906" s="218"/>
      <c r="Q906" s="218"/>
      <c r="R906" s="218"/>
      <c r="S906" s="218"/>
      <c r="T906" s="218"/>
      <c r="U906" s="218"/>
      <c r="V906" s="218"/>
      <c r="W906" s="218"/>
      <c r="X906" s="218"/>
      <c r="Y906" s="218"/>
      <c r="Z906" s="218"/>
      <c r="AA906" s="218"/>
      <c r="AB906" s="218"/>
    </row>
    <row r="907" spans="1:28" ht="14.25" customHeight="1" x14ac:dyDescent="0.2">
      <c r="A907" s="218"/>
      <c r="B907" s="218"/>
      <c r="C907" s="218"/>
      <c r="D907" s="218"/>
      <c r="E907" s="218"/>
      <c r="F907" s="218"/>
      <c r="G907" s="218"/>
      <c r="H907" s="218"/>
      <c r="I907" s="218"/>
      <c r="J907" s="218"/>
      <c r="K907" s="218"/>
      <c r="L907" s="218"/>
      <c r="M907" s="218"/>
      <c r="N907" s="218"/>
      <c r="O907" s="218"/>
      <c r="P907" s="218"/>
      <c r="Q907" s="218"/>
      <c r="R907" s="218"/>
      <c r="S907" s="218"/>
      <c r="T907" s="218"/>
      <c r="U907" s="218"/>
      <c r="V907" s="218"/>
      <c r="W907" s="218"/>
      <c r="X907" s="218"/>
      <c r="Y907" s="218"/>
      <c r="Z907" s="218"/>
      <c r="AA907" s="218"/>
      <c r="AB907" s="218"/>
    </row>
    <row r="908" spans="1:28" ht="14.25" customHeight="1" x14ac:dyDescent="0.2">
      <c r="A908" s="218"/>
      <c r="B908" s="218"/>
      <c r="C908" s="218"/>
      <c r="D908" s="218"/>
      <c r="E908" s="218"/>
      <c r="F908" s="218"/>
      <c r="G908" s="218"/>
      <c r="H908" s="218"/>
      <c r="I908" s="218"/>
      <c r="J908" s="218"/>
      <c r="K908" s="218"/>
      <c r="L908" s="218"/>
      <c r="M908" s="218"/>
      <c r="N908" s="218"/>
      <c r="O908" s="218"/>
      <c r="P908" s="218"/>
      <c r="Q908" s="218"/>
      <c r="R908" s="218"/>
      <c r="S908" s="218"/>
      <c r="T908" s="218"/>
      <c r="U908" s="218"/>
      <c r="V908" s="218"/>
      <c r="W908" s="218"/>
      <c r="X908" s="218"/>
      <c r="Y908" s="218"/>
      <c r="Z908" s="218"/>
      <c r="AA908" s="218"/>
      <c r="AB908" s="218"/>
    </row>
    <row r="909" spans="1:28" ht="14.25" customHeight="1" x14ac:dyDescent="0.2">
      <c r="A909" s="218"/>
      <c r="B909" s="218"/>
      <c r="C909" s="218"/>
      <c r="D909" s="218"/>
      <c r="E909" s="218"/>
      <c r="F909" s="218"/>
      <c r="G909" s="218"/>
      <c r="H909" s="218"/>
      <c r="I909" s="218"/>
      <c r="J909" s="218"/>
      <c r="K909" s="218"/>
      <c r="L909" s="218"/>
      <c r="M909" s="218"/>
      <c r="N909" s="218"/>
      <c r="O909" s="218"/>
      <c r="P909" s="218"/>
      <c r="Q909" s="218"/>
      <c r="R909" s="218"/>
      <c r="S909" s="218"/>
      <c r="T909" s="218"/>
      <c r="U909" s="218"/>
      <c r="V909" s="218"/>
      <c r="W909" s="218"/>
      <c r="X909" s="218"/>
      <c r="Y909" s="218"/>
      <c r="Z909" s="218"/>
      <c r="AA909" s="218"/>
      <c r="AB909" s="218"/>
    </row>
    <row r="910" spans="1:28" ht="14.25" customHeight="1" x14ac:dyDescent="0.2">
      <c r="A910" s="218"/>
      <c r="B910" s="218"/>
      <c r="C910" s="218"/>
      <c r="D910" s="218"/>
      <c r="E910" s="218"/>
      <c r="F910" s="218"/>
      <c r="G910" s="218"/>
      <c r="H910" s="218"/>
      <c r="I910" s="218"/>
      <c r="J910" s="218"/>
      <c r="K910" s="218"/>
      <c r="L910" s="218"/>
      <c r="M910" s="218"/>
      <c r="N910" s="218"/>
      <c r="O910" s="218"/>
      <c r="P910" s="218"/>
      <c r="Q910" s="218"/>
      <c r="R910" s="218"/>
      <c r="S910" s="218"/>
      <c r="T910" s="218"/>
      <c r="U910" s="218"/>
      <c r="V910" s="218"/>
      <c r="W910" s="218"/>
      <c r="X910" s="218"/>
      <c r="Y910" s="218"/>
      <c r="Z910" s="218"/>
      <c r="AA910" s="218"/>
      <c r="AB910" s="218"/>
    </row>
    <row r="911" spans="1:28" ht="14.25" customHeight="1" x14ac:dyDescent="0.2">
      <c r="A911" s="218"/>
      <c r="B911" s="218"/>
      <c r="C911" s="218"/>
      <c r="D911" s="218"/>
      <c r="E911" s="218"/>
      <c r="F911" s="218"/>
      <c r="G911" s="218"/>
      <c r="H911" s="218"/>
      <c r="I911" s="218"/>
      <c r="J911" s="218"/>
      <c r="K911" s="218"/>
      <c r="L911" s="218"/>
      <c r="M911" s="218"/>
      <c r="N911" s="218"/>
      <c r="O911" s="218"/>
      <c r="P911" s="218"/>
      <c r="Q911" s="218"/>
      <c r="R911" s="218"/>
      <c r="S911" s="218"/>
      <c r="T911" s="218"/>
      <c r="U911" s="218"/>
      <c r="V911" s="218"/>
      <c r="W911" s="218"/>
      <c r="X911" s="218"/>
      <c r="Y911" s="218"/>
      <c r="Z911" s="218"/>
      <c r="AA911" s="218"/>
      <c r="AB911" s="218"/>
    </row>
    <row r="912" spans="1:28" ht="14.25" customHeight="1" x14ac:dyDescent="0.2">
      <c r="A912" s="218"/>
      <c r="B912" s="218"/>
      <c r="C912" s="218"/>
      <c r="D912" s="218"/>
      <c r="E912" s="218"/>
      <c r="F912" s="218"/>
      <c r="G912" s="218"/>
      <c r="H912" s="218"/>
      <c r="I912" s="218"/>
      <c r="J912" s="218"/>
      <c r="K912" s="218"/>
      <c r="L912" s="218"/>
      <c r="M912" s="218"/>
      <c r="N912" s="218"/>
      <c r="O912" s="218"/>
      <c r="P912" s="218"/>
      <c r="Q912" s="218"/>
      <c r="R912" s="218"/>
      <c r="S912" s="218"/>
      <c r="T912" s="218"/>
      <c r="U912" s="218"/>
      <c r="V912" s="218"/>
      <c r="W912" s="218"/>
      <c r="X912" s="218"/>
      <c r="Y912" s="218"/>
      <c r="Z912" s="218"/>
      <c r="AA912" s="218"/>
      <c r="AB912" s="218"/>
    </row>
    <row r="913" spans="1:28" ht="14.25" customHeight="1" x14ac:dyDescent="0.2">
      <c r="A913" s="218"/>
      <c r="B913" s="218"/>
      <c r="C913" s="218"/>
      <c r="D913" s="218"/>
      <c r="E913" s="218"/>
      <c r="F913" s="218"/>
      <c r="G913" s="218"/>
      <c r="H913" s="218"/>
      <c r="I913" s="218"/>
      <c r="J913" s="218"/>
      <c r="K913" s="218"/>
      <c r="L913" s="218"/>
      <c r="M913" s="218"/>
      <c r="N913" s="218"/>
      <c r="O913" s="218"/>
      <c r="P913" s="218"/>
      <c r="Q913" s="218"/>
      <c r="R913" s="218"/>
      <c r="S913" s="218"/>
      <c r="T913" s="218"/>
      <c r="U913" s="218"/>
      <c r="V913" s="218"/>
      <c r="W913" s="218"/>
      <c r="X913" s="218"/>
      <c r="Y913" s="218"/>
      <c r="Z913" s="218"/>
      <c r="AA913" s="218"/>
      <c r="AB913" s="218"/>
    </row>
    <row r="914" spans="1:28" ht="14.25" customHeight="1" x14ac:dyDescent="0.2">
      <c r="A914" s="218"/>
      <c r="B914" s="218"/>
      <c r="C914" s="218"/>
      <c r="D914" s="218"/>
      <c r="E914" s="218"/>
      <c r="F914" s="218"/>
      <c r="G914" s="218"/>
      <c r="H914" s="218"/>
      <c r="I914" s="218"/>
      <c r="J914" s="218"/>
      <c r="K914" s="218"/>
      <c r="L914" s="218"/>
      <c r="M914" s="218"/>
      <c r="N914" s="218"/>
      <c r="O914" s="218"/>
      <c r="P914" s="218"/>
      <c r="Q914" s="218"/>
      <c r="R914" s="218"/>
      <c r="S914" s="218"/>
      <c r="T914" s="218"/>
      <c r="U914" s="218"/>
      <c r="V914" s="218"/>
      <c r="W914" s="218"/>
      <c r="X914" s="218"/>
      <c r="Y914" s="218"/>
      <c r="Z914" s="218"/>
      <c r="AA914" s="218"/>
      <c r="AB914" s="218"/>
    </row>
    <row r="915" spans="1:28" ht="14.25" customHeight="1" x14ac:dyDescent="0.2">
      <c r="A915" s="218"/>
      <c r="B915" s="218"/>
      <c r="C915" s="218"/>
      <c r="D915" s="218"/>
      <c r="E915" s="218"/>
      <c r="F915" s="218"/>
      <c r="G915" s="218"/>
      <c r="H915" s="218"/>
      <c r="I915" s="218"/>
      <c r="J915" s="218"/>
      <c r="K915" s="218"/>
      <c r="L915" s="218"/>
      <c r="M915" s="218"/>
      <c r="N915" s="218"/>
      <c r="O915" s="218"/>
      <c r="P915" s="218"/>
      <c r="Q915" s="218"/>
      <c r="R915" s="218"/>
      <c r="S915" s="218"/>
      <c r="T915" s="218"/>
      <c r="U915" s="218"/>
      <c r="V915" s="218"/>
      <c r="W915" s="218"/>
      <c r="X915" s="218"/>
      <c r="Y915" s="218"/>
      <c r="Z915" s="218"/>
      <c r="AA915" s="218"/>
      <c r="AB915" s="218"/>
    </row>
    <row r="916" spans="1:28" ht="14.25" customHeight="1" x14ac:dyDescent="0.2">
      <c r="A916" s="218"/>
      <c r="B916" s="218"/>
      <c r="C916" s="218"/>
      <c r="D916" s="218"/>
      <c r="E916" s="218"/>
      <c r="F916" s="218"/>
      <c r="G916" s="218"/>
      <c r="H916" s="218"/>
      <c r="I916" s="218"/>
      <c r="J916" s="218"/>
      <c r="K916" s="218"/>
      <c r="L916" s="218"/>
      <c r="M916" s="218"/>
      <c r="N916" s="218"/>
      <c r="O916" s="218"/>
      <c r="P916" s="218"/>
      <c r="Q916" s="218"/>
      <c r="R916" s="218"/>
      <c r="S916" s="218"/>
      <c r="T916" s="218"/>
      <c r="U916" s="218"/>
      <c r="V916" s="218"/>
      <c r="W916" s="218"/>
      <c r="X916" s="218"/>
      <c r="Y916" s="218"/>
      <c r="Z916" s="218"/>
      <c r="AA916" s="218"/>
      <c r="AB916" s="218"/>
    </row>
    <row r="917" spans="1:28" ht="14.25" customHeight="1" x14ac:dyDescent="0.2">
      <c r="A917" s="218"/>
      <c r="B917" s="218"/>
      <c r="C917" s="218"/>
      <c r="D917" s="218"/>
      <c r="E917" s="218"/>
      <c r="F917" s="218"/>
      <c r="G917" s="218"/>
      <c r="H917" s="218"/>
      <c r="I917" s="218"/>
      <c r="J917" s="218"/>
      <c r="K917" s="218"/>
      <c r="L917" s="218"/>
      <c r="M917" s="218"/>
      <c r="N917" s="218"/>
      <c r="O917" s="218"/>
      <c r="P917" s="218"/>
      <c r="Q917" s="218"/>
      <c r="R917" s="218"/>
      <c r="S917" s="218"/>
      <c r="T917" s="218"/>
      <c r="U917" s="218"/>
      <c r="V917" s="218"/>
      <c r="W917" s="218"/>
      <c r="X917" s="218"/>
      <c r="Y917" s="218"/>
      <c r="Z917" s="218"/>
      <c r="AA917" s="218"/>
      <c r="AB917" s="218"/>
    </row>
    <row r="918" spans="1:28" ht="14.25" customHeight="1" x14ac:dyDescent="0.2">
      <c r="A918" s="218"/>
      <c r="B918" s="218"/>
      <c r="C918" s="218"/>
      <c r="D918" s="218"/>
      <c r="E918" s="218"/>
      <c r="F918" s="218"/>
      <c r="G918" s="218"/>
      <c r="H918" s="218"/>
      <c r="I918" s="218"/>
      <c r="J918" s="218"/>
      <c r="K918" s="218"/>
      <c r="L918" s="218"/>
      <c r="M918" s="218"/>
      <c r="N918" s="218"/>
      <c r="O918" s="218"/>
      <c r="P918" s="218"/>
      <c r="Q918" s="218"/>
      <c r="R918" s="218"/>
      <c r="S918" s="218"/>
      <c r="T918" s="218"/>
      <c r="U918" s="218"/>
      <c r="V918" s="218"/>
      <c r="W918" s="218"/>
      <c r="X918" s="218"/>
      <c r="Y918" s="218"/>
      <c r="Z918" s="218"/>
      <c r="AA918" s="218"/>
      <c r="AB918" s="218"/>
    </row>
    <row r="919" spans="1:28" ht="14.25" customHeight="1" x14ac:dyDescent="0.2">
      <c r="A919" s="218"/>
      <c r="B919" s="218"/>
      <c r="C919" s="218"/>
      <c r="D919" s="218"/>
      <c r="E919" s="218"/>
      <c r="F919" s="218"/>
      <c r="G919" s="218"/>
      <c r="H919" s="218"/>
      <c r="I919" s="218"/>
      <c r="J919" s="218"/>
      <c r="K919" s="218"/>
      <c r="L919" s="218"/>
      <c r="M919" s="218"/>
      <c r="N919" s="218"/>
      <c r="O919" s="218"/>
      <c r="P919" s="218"/>
      <c r="Q919" s="218"/>
      <c r="R919" s="218"/>
      <c r="S919" s="218"/>
      <c r="T919" s="218"/>
      <c r="U919" s="218"/>
      <c r="V919" s="218"/>
      <c r="W919" s="218"/>
      <c r="X919" s="218"/>
      <c r="Y919" s="218"/>
      <c r="Z919" s="218"/>
      <c r="AA919" s="218"/>
      <c r="AB919" s="218"/>
    </row>
    <row r="920" spans="1:28" ht="14.25" customHeight="1" x14ac:dyDescent="0.2">
      <c r="A920" s="218"/>
      <c r="B920" s="218"/>
      <c r="C920" s="218"/>
      <c r="D920" s="218"/>
      <c r="E920" s="218"/>
      <c r="F920" s="218"/>
      <c r="G920" s="218"/>
      <c r="H920" s="218"/>
      <c r="I920" s="218"/>
      <c r="J920" s="218"/>
      <c r="K920" s="218"/>
      <c r="L920" s="218"/>
      <c r="M920" s="218"/>
      <c r="N920" s="218"/>
      <c r="O920" s="218"/>
      <c r="P920" s="218"/>
      <c r="Q920" s="218"/>
      <c r="R920" s="218"/>
      <c r="S920" s="218"/>
      <c r="T920" s="218"/>
      <c r="U920" s="218"/>
      <c r="V920" s="218"/>
      <c r="W920" s="218"/>
      <c r="X920" s="218"/>
      <c r="Y920" s="218"/>
      <c r="Z920" s="218"/>
      <c r="AA920" s="218"/>
      <c r="AB920" s="218"/>
    </row>
    <row r="921" spans="1:28" ht="14.25" customHeight="1" x14ac:dyDescent="0.2">
      <c r="A921" s="218"/>
      <c r="B921" s="218"/>
      <c r="C921" s="218"/>
      <c r="D921" s="218"/>
      <c r="E921" s="218"/>
      <c r="F921" s="218"/>
      <c r="G921" s="218"/>
      <c r="H921" s="218"/>
      <c r="I921" s="218"/>
      <c r="J921" s="218"/>
      <c r="K921" s="218"/>
      <c r="L921" s="218"/>
      <c r="M921" s="218"/>
      <c r="N921" s="218"/>
      <c r="O921" s="218"/>
      <c r="P921" s="218"/>
      <c r="Q921" s="218"/>
      <c r="R921" s="218"/>
      <c r="S921" s="218"/>
      <c r="T921" s="218"/>
      <c r="U921" s="218"/>
      <c r="V921" s="218"/>
      <c r="W921" s="218"/>
      <c r="X921" s="218"/>
      <c r="Y921" s="218"/>
      <c r="Z921" s="218"/>
      <c r="AA921" s="218"/>
      <c r="AB921" s="218"/>
    </row>
    <row r="922" spans="1:28" ht="14.25" customHeight="1" x14ac:dyDescent="0.2">
      <c r="A922" s="218"/>
      <c r="B922" s="218"/>
      <c r="C922" s="218"/>
      <c r="D922" s="218"/>
      <c r="E922" s="218"/>
      <c r="F922" s="218"/>
      <c r="G922" s="218"/>
      <c r="H922" s="218"/>
      <c r="I922" s="218"/>
      <c r="J922" s="218"/>
      <c r="K922" s="218"/>
      <c r="L922" s="218"/>
      <c r="M922" s="218"/>
      <c r="N922" s="218"/>
      <c r="O922" s="218"/>
      <c r="P922" s="218"/>
      <c r="Q922" s="218"/>
      <c r="R922" s="218"/>
      <c r="S922" s="218"/>
      <c r="T922" s="218"/>
      <c r="U922" s="218"/>
      <c r="V922" s="218"/>
      <c r="W922" s="218"/>
      <c r="X922" s="218"/>
      <c r="Y922" s="218"/>
      <c r="Z922" s="218"/>
      <c r="AA922" s="218"/>
      <c r="AB922" s="218"/>
    </row>
    <row r="923" spans="1:28" ht="14.25" customHeight="1" x14ac:dyDescent="0.2">
      <c r="A923" s="218"/>
      <c r="B923" s="218"/>
      <c r="C923" s="218"/>
      <c r="D923" s="218"/>
      <c r="E923" s="218"/>
      <c r="F923" s="218"/>
      <c r="G923" s="218"/>
      <c r="H923" s="218"/>
      <c r="I923" s="218"/>
      <c r="J923" s="218"/>
      <c r="K923" s="218"/>
      <c r="L923" s="218"/>
      <c r="M923" s="218"/>
      <c r="N923" s="218"/>
      <c r="O923" s="218"/>
      <c r="P923" s="218"/>
      <c r="Q923" s="218"/>
      <c r="R923" s="218"/>
      <c r="S923" s="218"/>
      <c r="T923" s="218"/>
      <c r="U923" s="218"/>
      <c r="V923" s="218"/>
      <c r="W923" s="218"/>
      <c r="X923" s="218"/>
      <c r="Y923" s="218"/>
      <c r="Z923" s="218"/>
      <c r="AA923" s="218"/>
      <c r="AB923" s="218"/>
    </row>
    <row r="924" spans="1:28" ht="14.25" customHeight="1" x14ac:dyDescent="0.2">
      <c r="A924" s="218"/>
      <c r="B924" s="218"/>
      <c r="C924" s="218"/>
      <c r="D924" s="218"/>
      <c r="E924" s="218"/>
      <c r="F924" s="218"/>
      <c r="G924" s="218"/>
      <c r="H924" s="218"/>
      <c r="I924" s="218"/>
      <c r="J924" s="218"/>
      <c r="K924" s="218"/>
      <c r="L924" s="218"/>
      <c r="M924" s="218"/>
      <c r="N924" s="218"/>
      <c r="O924" s="218"/>
      <c r="P924" s="218"/>
      <c r="Q924" s="218"/>
      <c r="R924" s="218"/>
      <c r="S924" s="218"/>
      <c r="T924" s="218"/>
      <c r="U924" s="218"/>
      <c r="V924" s="218"/>
      <c r="W924" s="218"/>
      <c r="X924" s="218"/>
      <c r="Y924" s="218"/>
      <c r="Z924" s="218"/>
      <c r="AA924" s="218"/>
      <c r="AB924" s="218"/>
    </row>
    <row r="925" spans="1:28" ht="14.25" customHeight="1" x14ac:dyDescent="0.2">
      <c r="A925" s="218"/>
      <c r="B925" s="218"/>
      <c r="C925" s="218"/>
      <c r="D925" s="218"/>
      <c r="E925" s="218"/>
      <c r="F925" s="218"/>
      <c r="G925" s="218"/>
      <c r="H925" s="218"/>
      <c r="I925" s="218"/>
      <c r="J925" s="218"/>
      <c r="K925" s="218"/>
      <c r="L925" s="218"/>
      <c r="M925" s="218"/>
      <c r="N925" s="218"/>
      <c r="O925" s="218"/>
      <c r="P925" s="218"/>
      <c r="Q925" s="218"/>
      <c r="R925" s="218"/>
      <c r="S925" s="218"/>
      <c r="T925" s="218"/>
      <c r="U925" s="218"/>
      <c r="V925" s="218"/>
      <c r="W925" s="218"/>
      <c r="X925" s="218"/>
      <c r="Y925" s="218"/>
      <c r="Z925" s="218"/>
      <c r="AA925" s="218"/>
      <c r="AB925" s="218"/>
    </row>
    <row r="926" spans="1:28" ht="14.25" customHeight="1" x14ac:dyDescent="0.2">
      <c r="A926" s="218"/>
      <c r="B926" s="218"/>
      <c r="C926" s="218"/>
      <c r="D926" s="218"/>
      <c r="E926" s="218"/>
      <c r="F926" s="218"/>
      <c r="G926" s="218"/>
      <c r="H926" s="218"/>
      <c r="I926" s="218"/>
      <c r="J926" s="218"/>
      <c r="K926" s="218"/>
      <c r="L926" s="218"/>
      <c r="M926" s="218"/>
      <c r="N926" s="218"/>
      <c r="O926" s="218"/>
      <c r="P926" s="218"/>
      <c r="Q926" s="218"/>
      <c r="R926" s="218"/>
      <c r="S926" s="218"/>
      <c r="T926" s="218"/>
      <c r="U926" s="218"/>
      <c r="V926" s="218"/>
      <c r="W926" s="218"/>
      <c r="X926" s="218"/>
      <c r="Y926" s="218"/>
      <c r="Z926" s="218"/>
      <c r="AA926" s="218"/>
      <c r="AB926" s="218"/>
    </row>
    <row r="927" spans="1:28" ht="14.25" customHeight="1" x14ac:dyDescent="0.2">
      <c r="A927" s="218"/>
      <c r="B927" s="218"/>
      <c r="C927" s="218"/>
      <c r="D927" s="218"/>
      <c r="E927" s="218"/>
      <c r="F927" s="218"/>
      <c r="G927" s="218"/>
      <c r="H927" s="218"/>
      <c r="I927" s="218"/>
      <c r="J927" s="218"/>
      <c r="K927" s="218"/>
      <c r="L927" s="218"/>
      <c r="M927" s="218"/>
      <c r="N927" s="218"/>
      <c r="O927" s="218"/>
      <c r="P927" s="218"/>
      <c r="Q927" s="218"/>
      <c r="R927" s="218"/>
      <c r="S927" s="218"/>
      <c r="T927" s="218"/>
      <c r="U927" s="218"/>
      <c r="V927" s="218"/>
      <c r="W927" s="218"/>
      <c r="X927" s="218"/>
      <c r="Y927" s="218"/>
      <c r="Z927" s="218"/>
      <c r="AA927" s="218"/>
      <c r="AB927" s="218"/>
    </row>
    <row r="928" spans="1:28" ht="14.25" customHeight="1" x14ac:dyDescent="0.2">
      <c r="A928" s="218"/>
      <c r="B928" s="218"/>
      <c r="C928" s="218"/>
      <c r="D928" s="218"/>
      <c r="E928" s="218"/>
      <c r="F928" s="218"/>
      <c r="G928" s="218"/>
      <c r="H928" s="218"/>
      <c r="I928" s="218"/>
      <c r="J928" s="218"/>
      <c r="K928" s="218"/>
      <c r="L928" s="218"/>
      <c r="M928" s="218"/>
      <c r="N928" s="218"/>
      <c r="O928" s="218"/>
      <c r="P928" s="218"/>
      <c r="Q928" s="218"/>
      <c r="R928" s="218"/>
      <c r="S928" s="218"/>
      <c r="T928" s="218"/>
      <c r="U928" s="218"/>
      <c r="V928" s="218"/>
      <c r="W928" s="218"/>
      <c r="X928" s="218"/>
      <c r="Y928" s="218"/>
      <c r="Z928" s="218"/>
      <c r="AA928" s="218"/>
      <c r="AB928" s="218"/>
    </row>
    <row r="929" spans="1:28" ht="14.25" customHeight="1" x14ac:dyDescent="0.2">
      <c r="A929" s="218"/>
      <c r="B929" s="218"/>
      <c r="C929" s="218"/>
      <c r="D929" s="218"/>
      <c r="E929" s="218"/>
      <c r="F929" s="218"/>
      <c r="G929" s="218"/>
      <c r="H929" s="218"/>
      <c r="I929" s="218"/>
      <c r="J929" s="218"/>
      <c r="K929" s="218"/>
      <c r="L929" s="218"/>
      <c r="M929" s="218"/>
      <c r="N929" s="218"/>
      <c r="O929" s="218"/>
      <c r="P929" s="218"/>
      <c r="Q929" s="218"/>
      <c r="R929" s="218"/>
      <c r="S929" s="218"/>
      <c r="T929" s="218"/>
      <c r="U929" s="218"/>
      <c r="V929" s="218"/>
      <c r="W929" s="218"/>
      <c r="X929" s="218"/>
      <c r="Y929" s="218"/>
      <c r="Z929" s="218"/>
      <c r="AA929" s="218"/>
      <c r="AB929" s="218"/>
    </row>
    <row r="930" spans="1:28" ht="14.25" customHeight="1" x14ac:dyDescent="0.2">
      <c r="A930" s="218"/>
      <c r="B930" s="218"/>
      <c r="C930" s="218"/>
      <c r="D930" s="218"/>
      <c r="E930" s="218"/>
      <c r="F930" s="218"/>
      <c r="G930" s="218"/>
      <c r="H930" s="218"/>
      <c r="I930" s="218"/>
      <c r="J930" s="218"/>
      <c r="K930" s="218"/>
      <c r="L930" s="218"/>
      <c r="M930" s="218"/>
      <c r="N930" s="218"/>
      <c r="O930" s="218"/>
      <c r="P930" s="218"/>
      <c r="Q930" s="218"/>
      <c r="R930" s="218"/>
      <c r="S930" s="218"/>
      <c r="T930" s="218"/>
      <c r="U930" s="218"/>
      <c r="V930" s="218"/>
      <c r="W930" s="218"/>
      <c r="X930" s="218"/>
      <c r="Y930" s="218"/>
      <c r="Z930" s="218"/>
      <c r="AA930" s="218"/>
      <c r="AB930" s="218"/>
    </row>
    <row r="931" spans="1:28" ht="14.25" customHeight="1" x14ac:dyDescent="0.2">
      <c r="A931" s="218"/>
      <c r="B931" s="218"/>
      <c r="C931" s="218"/>
      <c r="D931" s="218"/>
      <c r="E931" s="218"/>
      <c r="F931" s="218"/>
      <c r="G931" s="218"/>
      <c r="H931" s="218"/>
      <c r="I931" s="218"/>
      <c r="J931" s="218"/>
      <c r="K931" s="218"/>
      <c r="L931" s="218"/>
      <c r="M931" s="218"/>
      <c r="N931" s="218"/>
      <c r="O931" s="218"/>
      <c r="P931" s="218"/>
      <c r="Q931" s="218"/>
      <c r="R931" s="218"/>
      <c r="S931" s="218"/>
      <c r="T931" s="218"/>
      <c r="U931" s="218"/>
      <c r="V931" s="218"/>
      <c r="W931" s="218"/>
      <c r="X931" s="218"/>
      <c r="Y931" s="218"/>
      <c r="Z931" s="218"/>
      <c r="AA931" s="218"/>
      <c r="AB931" s="218"/>
    </row>
    <row r="932" spans="1:28" ht="14.25" customHeight="1" x14ac:dyDescent="0.2">
      <c r="A932" s="218"/>
      <c r="B932" s="218"/>
      <c r="C932" s="218"/>
      <c r="D932" s="218"/>
      <c r="E932" s="218"/>
      <c r="F932" s="218"/>
      <c r="G932" s="218"/>
      <c r="H932" s="218"/>
      <c r="I932" s="218"/>
      <c r="J932" s="218"/>
      <c r="K932" s="218"/>
      <c r="L932" s="218"/>
      <c r="M932" s="218"/>
      <c r="N932" s="218"/>
      <c r="O932" s="218"/>
      <c r="P932" s="218"/>
      <c r="Q932" s="218"/>
      <c r="R932" s="218"/>
      <c r="S932" s="218"/>
      <c r="T932" s="218"/>
      <c r="U932" s="218"/>
      <c r="V932" s="218"/>
      <c r="W932" s="218"/>
      <c r="X932" s="218"/>
      <c r="Y932" s="218"/>
      <c r="Z932" s="218"/>
      <c r="AA932" s="218"/>
      <c r="AB932" s="218"/>
    </row>
    <row r="933" spans="1:28" ht="14.25" customHeight="1" x14ac:dyDescent="0.2">
      <c r="A933" s="218"/>
      <c r="B933" s="218"/>
      <c r="C933" s="218"/>
      <c r="D933" s="218"/>
      <c r="E933" s="218"/>
      <c r="F933" s="218"/>
      <c r="G933" s="218"/>
      <c r="H933" s="218"/>
      <c r="I933" s="218"/>
      <c r="J933" s="218"/>
      <c r="K933" s="218"/>
      <c r="L933" s="218"/>
      <c r="M933" s="218"/>
      <c r="N933" s="218"/>
      <c r="O933" s="218"/>
      <c r="P933" s="218"/>
      <c r="Q933" s="218"/>
      <c r="R933" s="218"/>
      <c r="S933" s="218"/>
      <c r="T933" s="218"/>
      <c r="U933" s="218"/>
      <c r="V933" s="218"/>
      <c r="W933" s="218"/>
      <c r="X933" s="218"/>
      <c r="Y933" s="218"/>
      <c r="Z933" s="218"/>
      <c r="AA933" s="218"/>
      <c r="AB933" s="218"/>
    </row>
    <row r="934" spans="1:28" ht="14.25" customHeight="1" x14ac:dyDescent="0.2">
      <c r="A934" s="218"/>
      <c r="B934" s="218"/>
      <c r="C934" s="218"/>
      <c r="D934" s="218"/>
      <c r="E934" s="218"/>
      <c r="F934" s="218"/>
      <c r="G934" s="218"/>
      <c r="H934" s="218"/>
      <c r="I934" s="218"/>
      <c r="J934" s="218"/>
      <c r="K934" s="218"/>
      <c r="L934" s="218"/>
      <c r="M934" s="218"/>
      <c r="N934" s="218"/>
      <c r="O934" s="218"/>
      <c r="P934" s="218"/>
      <c r="Q934" s="218"/>
      <c r="R934" s="218"/>
      <c r="S934" s="218"/>
      <c r="T934" s="218"/>
      <c r="U934" s="218"/>
      <c r="V934" s="218"/>
      <c r="W934" s="218"/>
      <c r="X934" s="218"/>
      <c r="Y934" s="218"/>
      <c r="Z934" s="218"/>
      <c r="AA934" s="218"/>
      <c r="AB934" s="218"/>
    </row>
    <row r="935" spans="1:28" ht="14.25" customHeight="1" x14ac:dyDescent="0.2">
      <c r="A935" s="218"/>
      <c r="B935" s="218"/>
      <c r="C935" s="218"/>
      <c r="D935" s="218"/>
      <c r="E935" s="218"/>
      <c r="F935" s="218"/>
      <c r="G935" s="218"/>
      <c r="H935" s="218"/>
      <c r="I935" s="218"/>
      <c r="J935" s="218"/>
      <c r="K935" s="218"/>
      <c r="L935" s="218"/>
      <c r="M935" s="218"/>
      <c r="N935" s="218"/>
      <c r="O935" s="218"/>
      <c r="P935" s="218"/>
      <c r="Q935" s="218"/>
      <c r="R935" s="218"/>
      <c r="S935" s="218"/>
      <c r="T935" s="218"/>
      <c r="U935" s="218"/>
      <c r="V935" s="218"/>
      <c r="W935" s="218"/>
      <c r="X935" s="218"/>
      <c r="Y935" s="218"/>
      <c r="Z935" s="218"/>
      <c r="AA935" s="218"/>
      <c r="AB935" s="218"/>
    </row>
    <row r="936" spans="1:28" ht="14.25" customHeight="1" x14ac:dyDescent="0.2">
      <c r="A936" s="218"/>
      <c r="B936" s="218"/>
      <c r="C936" s="218"/>
      <c r="D936" s="218"/>
      <c r="E936" s="218"/>
      <c r="F936" s="218"/>
      <c r="G936" s="218"/>
      <c r="H936" s="218"/>
      <c r="I936" s="218"/>
      <c r="J936" s="218"/>
      <c r="K936" s="218"/>
      <c r="L936" s="218"/>
      <c r="M936" s="218"/>
      <c r="N936" s="218"/>
      <c r="O936" s="218"/>
      <c r="P936" s="218"/>
      <c r="Q936" s="218"/>
      <c r="R936" s="218"/>
      <c r="S936" s="218"/>
      <c r="T936" s="218"/>
      <c r="U936" s="218"/>
      <c r="V936" s="218"/>
      <c r="W936" s="218"/>
      <c r="X936" s="218"/>
      <c r="Y936" s="218"/>
      <c r="Z936" s="218"/>
      <c r="AA936" s="218"/>
      <c r="AB936" s="218"/>
    </row>
    <row r="937" spans="1:28" ht="14.25" customHeight="1" x14ac:dyDescent="0.2">
      <c r="A937" s="218"/>
      <c r="B937" s="218"/>
      <c r="C937" s="218"/>
      <c r="D937" s="218"/>
      <c r="E937" s="218"/>
      <c r="F937" s="218"/>
      <c r="G937" s="218"/>
      <c r="H937" s="218"/>
      <c r="I937" s="218"/>
      <c r="J937" s="218"/>
      <c r="K937" s="218"/>
      <c r="L937" s="218"/>
      <c r="M937" s="218"/>
      <c r="N937" s="218"/>
      <c r="O937" s="218"/>
      <c r="P937" s="218"/>
      <c r="Q937" s="218"/>
      <c r="R937" s="218"/>
      <c r="S937" s="218"/>
      <c r="T937" s="218"/>
      <c r="U937" s="218"/>
      <c r="V937" s="218"/>
      <c r="W937" s="218"/>
      <c r="X937" s="218"/>
      <c r="Y937" s="218"/>
      <c r="Z937" s="218"/>
      <c r="AA937" s="218"/>
      <c r="AB937" s="218"/>
    </row>
    <row r="938" spans="1:28" ht="14.25" customHeight="1" x14ac:dyDescent="0.2">
      <c r="A938" s="218"/>
      <c r="B938" s="218"/>
      <c r="C938" s="218"/>
      <c r="D938" s="218"/>
      <c r="E938" s="218"/>
      <c r="F938" s="218"/>
      <c r="G938" s="218"/>
      <c r="H938" s="218"/>
      <c r="I938" s="218"/>
      <c r="J938" s="218"/>
      <c r="K938" s="218"/>
      <c r="L938" s="218"/>
      <c r="M938" s="218"/>
      <c r="N938" s="218"/>
      <c r="O938" s="218"/>
      <c r="P938" s="218"/>
      <c r="Q938" s="218"/>
      <c r="R938" s="218"/>
      <c r="S938" s="218"/>
      <c r="T938" s="218"/>
      <c r="U938" s="218"/>
      <c r="V938" s="218"/>
      <c r="W938" s="218"/>
      <c r="X938" s="218"/>
      <c r="Y938" s="218"/>
      <c r="Z938" s="218"/>
      <c r="AA938" s="218"/>
      <c r="AB938" s="218"/>
    </row>
    <row r="939" spans="1:28" ht="14.25" customHeight="1" x14ac:dyDescent="0.2">
      <c r="A939" s="218"/>
      <c r="B939" s="218"/>
      <c r="C939" s="218"/>
      <c r="D939" s="218"/>
      <c r="E939" s="218"/>
      <c r="F939" s="218"/>
      <c r="G939" s="218"/>
      <c r="H939" s="218"/>
      <c r="I939" s="218"/>
      <c r="J939" s="218"/>
      <c r="K939" s="218"/>
      <c r="L939" s="218"/>
      <c r="M939" s="218"/>
      <c r="N939" s="218"/>
      <c r="O939" s="218"/>
      <c r="P939" s="218"/>
      <c r="Q939" s="218"/>
      <c r="R939" s="218"/>
      <c r="S939" s="218"/>
      <c r="T939" s="218"/>
      <c r="U939" s="218"/>
      <c r="V939" s="218"/>
      <c r="W939" s="218"/>
      <c r="X939" s="218"/>
      <c r="Y939" s="218"/>
      <c r="Z939" s="218"/>
      <c r="AA939" s="218"/>
      <c r="AB939" s="218"/>
    </row>
    <row r="940" spans="1:28" ht="14.25" customHeight="1" x14ac:dyDescent="0.2">
      <c r="A940" s="218"/>
      <c r="B940" s="218"/>
      <c r="C940" s="218"/>
      <c r="D940" s="218"/>
      <c r="E940" s="218"/>
      <c r="F940" s="218"/>
      <c r="G940" s="218"/>
      <c r="H940" s="218"/>
      <c r="I940" s="218"/>
      <c r="J940" s="218"/>
      <c r="K940" s="218"/>
      <c r="L940" s="218"/>
      <c r="M940" s="218"/>
      <c r="N940" s="218"/>
      <c r="O940" s="218"/>
      <c r="P940" s="218"/>
      <c r="Q940" s="218"/>
      <c r="R940" s="218"/>
      <c r="S940" s="218"/>
      <c r="T940" s="218"/>
      <c r="U940" s="218"/>
      <c r="V940" s="218"/>
      <c r="W940" s="218"/>
      <c r="X940" s="218"/>
      <c r="Y940" s="218"/>
      <c r="Z940" s="218"/>
      <c r="AA940" s="218"/>
      <c r="AB940" s="218"/>
    </row>
    <row r="941" spans="1:28" ht="14.25" customHeight="1" x14ac:dyDescent="0.2">
      <c r="A941" s="218"/>
      <c r="B941" s="218"/>
      <c r="C941" s="218"/>
      <c r="D941" s="218"/>
      <c r="E941" s="218"/>
      <c r="F941" s="218"/>
      <c r="G941" s="218"/>
      <c r="H941" s="218"/>
      <c r="I941" s="218"/>
      <c r="J941" s="218"/>
      <c r="K941" s="218"/>
      <c r="L941" s="218"/>
      <c r="M941" s="218"/>
      <c r="N941" s="218"/>
      <c r="O941" s="218"/>
      <c r="P941" s="218"/>
      <c r="Q941" s="218"/>
      <c r="R941" s="218"/>
      <c r="S941" s="218"/>
      <c r="T941" s="218"/>
      <c r="U941" s="218"/>
      <c r="V941" s="218"/>
      <c r="W941" s="218"/>
      <c r="X941" s="218"/>
      <c r="Y941" s="218"/>
      <c r="Z941" s="218"/>
      <c r="AA941" s="218"/>
      <c r="AB941" s="218"/>
    </row>
    <row r="942" spans="1:28" ht="14.25" customHeight="1" x14ac:dyDescent="0.2">
      <c r="A942" s="218"/>
      <c r="B942" s="218"/>
      <c r="C942" s="218"/>
      <c r="D942" s="218"/>
      <c r="E942" s="218"/>
      <c r="F942" s="218"/>
      <c r="G942" s="218"/>
      <c r="H942" s="218"/>
      <c r="I942" s="218"/>
      <c r="J942" s="218"/>
      <c r="K942" s="218"/>
      <c r="L942" s="218"/>
      <c r="M942" s="218"/>
      <c r="N942" s="218"/>
      <c r="O942" s="218"/>
      <c r="P942" s="218"/>
      <c r="Q942" s="218"/>
      <c r="R942" s="218"/>
      <c r="S942" s="218"/>
      <c r="T942" s="218"/>
      <c r="U942" s="218"/>
      <c r="V942" s="218"/>
      <c r="W942" s="218"/>
      <c r="X942" s="218"/>
      <c r="Y942" s="218"/>
      <c r="Z942" s="218"/>
      <c r="AA942" s="218"/>
      <c r="AB942" s="218"/>
    </row>
    <row r="943" spans="1:28" ht="14.25" customHeight="1" x14ac:dyDescent="0.2">
      <c r="A943" s="218"/>
      <c r="B943" s="218"/>
      <c r="C943" s="218"/>
      <c r="D943" s="218"/>
      <c r="E943" s="218"/>
      <c r="F943" s="218"/>
      <c r="G943" s="218"/>
      <c r="H943" s="218"/>
      <c r="I943" s="218"/>
      <c r="J943" s="218"/>
      <c r="K943" s="218"/>
      <c r="L943" s="218"/>
      <c r="M943" s="218"/>
      <c r="N943" s="218"/>
      <c r="O943" s="218"/>
      <c r="P943" s="218"/>
      <c r="Q943" s="218"/>
      <c r="R943" s="218"/>
      <c r="S943" s="218"/>
      <c r="T943" s="218"/>
      <c r="U943" s="218"/>
      <c r="V943" s="218"/>
      <c r="W943" s="218"/>
      <c r="X943" s="218"/>
      <c r="Y943" s="218"/>
      <c r="Z943" s="218"/>
      <c r="AA943" s="218"/>
      <c r="AB943" s="218"/>
    </row>
    <row r="944" spans="1:28" ht="14.25" customHeight="1" x14ac:dyDescent="0.2">
      <c r="A944" s="218"/>
      <c r="B944" s="218"/>
      <c r="C944" s="218"/>
      <c r="D944" s="218"/>
      <c r="E944" s="218"/>
      <c r="F944" s="218"/>
      <c r="G944" s="218"/>
      <c r="H944" s="218"/>
      <c r="I944" s="218"/>
      <c r="J944" s="218"/>
      <c r="K944" s="218"/>
      <c r="L944" s="218"/>
      <c r="M944" s="218"/>
      <c r="N944" s="218"/>
      <c r="O944" s="218"/>
      <c r="P944" s="218"/>
      <c r="Q944" s="218"/>
      <c r="R944" s="218"/>
      <c r="S944" s="218"/>
      <c r="T944" s="218"/>
      <c r="U944" s="218"/>
      <c r="V944" s="218"/>
      <c r="W944" s="218"/>
      <c r="X944" s="218"/>
      <c r="Y944" s="218"/>
      <c r="Z944" s="218"/>
      <c r="AA944" s="218"/>
      <c r="AB944" s="218"/>
    </row>
    <row r="945" spans="1:28" ht="14.25" customHeight="1" x14ac:dyDescent="0.2">
      <c r="A945" s="218"/>
      <c r="B945" s="218"/>
      <c r="C945" s="218"/>
      <c r="D945" s="218"/>
      <c r="E945" s="218"/>
      <c r="F945" s="218"/>
      <c r="G945" s="218"/>
      <c r="H945" s="218"/>
      <c r="I945" s="218"/>
      <c r="J945" s="218"/>
      <c r="K945" s="218"/>
      <c r="L945" s="218"/>
      <c r="M945" s="218"/>
      <c r="N945" s="218"/>
      <c r="O945" s="218"/>
      <c r="P945" s="218"/>
      <c r="Q945" s="218"/>
      <c r="R945" s="218"/>
      <c r="S945" s="218"/>
      <c r="T945" s="218"/>
      <c r="U945" s="218"/>
      <c r="V945" s="218"/>
      <c r="W945" s="218"/>
      <c r="X945" s="218"/>
      <c r="Y945" s="218"/>
      <c r="Z945" s="218"/>
      <c r="AA945" s="218"/>
      <c r="AB945" s="218"/>
    </row>
    <row r="946" spans="1:28" ht="14.25" customHeight="1" x14ac:dyDescent="0.2">
      <c r="A946" s="218"/>
      <c r="B946" s="218"/>
      <c r="C946" s="218"/>
      <c r="D946" s="218"/>
      <c r="E946" s="218"/>
      <c r="F946" s="218"/>
      <c r="G946" s="218"/>
      <c r="H946" s="218"/>
      <c r="I946" s="218"/>
      <c r="J946" s="218"/>
      <c r="K946" s="218"/>
      <c r="L946" s="218"/>
      <c r="M946" s="218"/>
      <c r="N946" s="218"/>
      <c r="O946" s="218"/>
      <c r="P946" s="218"/>
      <c r="Q946" s="218"/>
      <c r="R946" s="218"/>
      <c r="S946" s="218"/>
      <c r="T946" s="218"/>
      <c r="U946" s="218"/>
      <c r="V946" s="218"/>
      <c r="W946" s="218"/>
      <c r="X946" s="218"/>
      <c r="Y946" s="218"/>
      <c r="Z946" s="218"/>
      <c r="AA946" s="218"/>
      <c r="AB946" s="218"/>
    </row>
    <row r="947" spans="1:28" ht="14.25" customHeight="1" x14ac:dyDescent="0.2">
      <c r="A947" s="218"/>
      <c r="B947" s="218"/>
      <c r="C947" s="218"/>
      <c r="D947" s="218"/>
      <c r="E947" s="218"/>
      <c r="F947" s="218"/>
      <c r="G947" s="218"/>
      <c r="H947" s="218"/>
      <c r="I947" s="218"/>
      <c r="J947" s="218"/>
      <c r="K947" s="218"/>
      <c r="L947" s="218"/>
      <c r="M947" s="218"/>
      <c r="N947" s="218"/>
      <c r="O947" s="218"/>
      <c r="P947" s="218"/>
      <c r="Q947" s="218"/>
      <c r="R947" s="218"/>
      <c r="S947" s="218"/>
      <c r="T947" s="218"/>
      <c r="U947" s="218"/>
      <c r="V947" s="218"/>
      <c r="W947" s="218"/>
      <c r="X947" s="218"/>
      <c r="Y947" s="218"/>
      <c r="Z947" s="218"/>
      <c r="AA947" s="218"/>
      <c r="AB947" s="218"/>
    </row>
    <row r="948" spans="1:28" ht="14.25" customHeight="1" x14ac:dyDescent="0.2">
      <c r="A948" s="218"/>
      <c r="B948" s="218"/>
      <c r="C948" s="218"/>
      <c r="D948" s="218"/>
      <c r="E948" s="218"/>
      <c r="F948" s="218"/>
      <c r="G948" s="218"/>
      <c r="H948" s="218"/>
      <c r="I948" s="218"/>
      <c r="J948" s="218"/>
      <c r="K948" s="218"/>
      <c r="L948" s="218"/>
      <c r="M948" s="218"/>
      <c r="N948" s="218"/>
      <c r="O948" s="218"/>
      <c r="P948" s="218"/>
      <c r="Q948" s="218"/>
      <c r="R948" s="218"/>
      <c r="S948" s="218"/>
      <c r="T948" s="218"/>
      <c r="U948" s="218"/>
      <c r="V948" s="218"/>
      <c r="W948" s="218"/>
      <c r="X948" s="218"/>
      <c r="Y948" s="218"/>
      <c r="Z948" s="218"/>
      <c r="AA948" s="218"/>
      <c r="AB948" s="218"/>
    </row>
    <row r="949" spans="1:28" ht="14.25" customHeight="1" x14ac:dyDescent="0.2">
      <c r="A949" s="218"/>
      <c r="B949" s="218"/>
      <c r="C949" s="218"/>
      <c r="D949" s="218"/>
      <c r="E949" s="218"/>
      <c r="F949" s="218"/>
      <c r="G949" s="218"/>
      <c r="H949" s="218"/>
      <c r="I949" s="218"/>
      <c r="J949" s="218"/>
      <c r="K949" s="218"/>
      <c r="L949" s="218"/>
      <c r="M949" s="218"/>
      <c r="N949" s="218"/>
      <c r="O949" s="218"/>
      <c r="P949" s="218"/>
      <c r="Q949" s="218"/>
      <c r="R949" s="218"/>
      <c r="S949" s="218"/>
      <c r="T949" s="218"/>
      <c r="U949" s="218"/>
      <c r="V949" s="218"/>
      <c r="W949" s="218"/>
      <c r="X949" s="218"/>
      <c r="Y949" s="218"/>
      <c r="Z949" s="218"/>
      <c r="AA949" s="218"/>
      <c r="AB949" s="218"/>
    </row>
    <row r="950" spans="1:28" ht="14.25" customHeight="1" x14ac:dyDescent="0.2">
      <c r="A950" s="218"/>
      <c r="B950" s="218"/>
      <c r="C950" s="218"/>
      <c r="D950" s="218"/>
      <c r="E950" s="218"/>
      <c r="F950" s="218"/>
      <c r="G950" s="218"/>
      <c r="H950" s="218"/>
      <c r="I950" s="218"/>
      <c r="J950" s="218"/>
      <c r="K950" s="218"/>
      <c r="L950" s="218"/>
      <c r="M950" s="218"/>
      <c r="N950" s="218"/>
      <c r="O950" s="218"/>
      <c r="P950" s="218"/>
      <c r="Q950" s="218"/>
      <c r="R950" s="218"/>
      <c r="S950" s="218"/>
      <c r="T950" s="218"/>
      <c r="U950" s="218"/>
      <c r="V950" s="218"/>
      <c r="W950" s="218"/>
      <c r="X950" s="218"/>
      <c r="Y950" s="218"/>
      <c r="Z950" s="218"/>
      <c r="AA950" s="218"/>
      <c r="AB950" s="218"/>
    </row>
    <row r="951" spans="1:28" ht="14.25" customHeight="1" x14ac:dyDescent="0.2">
      <c r="A951" s="218"/>
      <c r="B951" s="218"/>
      <c r="C951" s="218"/>
      <c r="D951" s="218"/>
      <c r="E951" s="218"/>
      <c r="F951" s="218"/>
      <c r="G951" s="218"/>
      <c r="H951" s="218"/>
      <c r="I951" s="218"/>
      <c r="J951" s="218"/>
      <c r="K951" s="218"/>
      <c r="L951" s="218"/>
      <c r="M951" s="218"/>
      <c r="N951" s="218"/>
      <c r="O951" s="218"/>
      <c r="P951" s="218"/>
      <c r="Q951" s="218"/>
      <c r="R951" s="218"/>
      <c r="S951" s="218"/>
      <c r="T951" s="218"/>
      <c r="U951" s="218"/>
      <c r="V951" s="218"/>
      <c r="W951" s="218"/>
      <c r="X951" s="218"/>
      <c r="Y951" s="218"/>
      <c r="Z951" s="218"/>
      <c r="AA951" s="218"/>
      <c r="AB951" s="218"/>
    </row>
    <row r="952" spans="1:28" ht="14.25" customHeight="1" x14ac:dyDescent="0.2">
      <c r="A952" s="218"/>
      <c r="B952" s="218"/>
      <c r="C952" s="218"/>
      <c r="D952" s="218"/>
      <c r="E952" s="218"/>
      <c r="F952" s="218"/>
      <c r="G952" s="218"/>
      <c r="H952" s="218"/>
      <c r="I952" s="218"/>
      <c r="J952" s="218"/>
      <c r="K952" s="218"/>
      <c r="L952" s="218"/>
      <c r="M952" s="218"/>
      <c r="N952" s="218"/>
      <c r="O952" s="218"/>
      <c r="P952" s="218"/>
      <c r="Q952" s="218"/>
      <c r="R952" s="218"/>
      <c r="S952" s="218"/>
      <c r="T952" s="218"/>
      <c r="U952" s="218"/>
      <c r="V952" s="218"/>
      <c r="W952" s="218"/>
      <c r="X952" s="218"/>
      <c r="Y952" s="218"/>
      <c r="Z952" s="218"/>
      <c r="AA952" s="218"/>
      <c r="AB952" s="218"/>
    </row>
    <row r="953" spans="1:28" ht="14.25" customHeight="1" x14ac:dyDescent="0.2">
      <c r="A953" s="218"/>
      <c r="B953" s="218"/>
      <c r="C953" s="218"/>
      <c r="D953" s="218"/>
      <c r="E953" s="218"/>
      <c r="F953" s="218"/>
      <c r="G953" s="218"/>
      <c r="H953" s="218"/>
      <c r="I953" s="218"/>
      <c r="J953" s="218"/>
      <c r="K953" s="218"/>
      <c r="L953" s="218"/>
      <c r="M953" s="218"/>
      <c r="N953" s="218"/>
      <c r="O953" s="218"/>
      <c r="P953" s="218"/>
      <c r="Q953" s="218"/>
      <c r="R953" s="218"/>
      <c r="S953" s="218"/>
      <c r="T953" s="218"/>
      <c r="U953" s="218"/>
      <c r="V953" s="218"/>
      <c r="W953" s="218"/>
      <c r="X953" s="218"/>
      <c r="Y953" s="218"/>
      <c r="Z953" s="218"/>
      <c r="AA953" s="218"/>
      <c r="AB953" s="218"/>
    </row>
    <row r="954" spans="1:28" ht="14.25" customHeight="1" x14ac:dyDescent="0.2">
      <c r="A954" s="218"/>
      <c r="B954" s="218"/>
      <c r="C954" s="218"/>
      <c r="D954" s="218"/>
      <c r="E954" s="218"/>
      <c r="F954" s="218"/>
      <c r="G954" s="218"/>
      <c r="H954" s="218"/>
      <c r="I954" s="218"/>
      <c r="J954" s="218"/>
      <c r="K954" s="218"/>
      <c r="L954" s="218"/>
      <c r="M954" s="218"/>
      <c r="N954" s="218"/>
      <c r="O954" s="218"/>
      <c r="P954" s="218"/>
      <c r="Q954" s="218"/>
      <c r="R954" s="218"/>
      <c r="S954" s="218"/>
      <c r="T954" s="218"/>
      <c r="U954" s="218"/>
      <c r="V954" s="218"/>
      <c r="W954" s="218"/>
      <c r="X954" s="218"/>
      <c r="Y954" s="218"/>
      <c r="Z954" s="218"/>
      <c r="AA954" s="218"/>
      <c r="AB954" s="218"/>
    </row>
    <row r="955" spans="1:28" ht="14.25" customHeight="1" x14ac:dyDescent="0.2">
      <c r="A955" s="218"/>
      <c r="B955" s="218"/>
      <c r="C955" s="218"/>
      <c r="D955" s="218"/>
      <c r="E955" s="218"/>
      <c r="F955" s="218"/>
      <c r="G955" s="218"/>
      <c r="H955" s="218"/>
      <c r="I955" s="218"/>
      <c r="J955" s="218"/>
      <c r="K955" s="218"/>
      <c r="L955" s="218"/>
      <c r="M955" s="218"/>
      <c r="N955" s="218"/>
      <c r="O955" s="218"/>
      <c r="P955" s="218"/>
      <c r="Q955" s="218"/>
      <c r="R955" s="218"/>
      <c r="S955" s="218"/>
      <c r="T955" s="218"/>
      <c r="U955" s="218"/>
      <c r="V955" s="218"/>
      <c r="W955" s="218"/>
      <c r="X955" s="218"/>
      <c r="Y955" s="218"/>
      <c r="Z955" s="218"/>
      <c r="AA955" s="218"/>
      <c r="AB955" s="218"/>
    </row>
    <row r="956" spans="1:28" ht="14.25" customHeight="1" x14ac:dyDescent="0.2">
      <c r="A956" s="218"/>
      <c r="B956" s="218"/>
      <c r="C956" s="218"/>
      <c r="D956" s="218"/>
      <c r="E956" s="218"/>
      <c r="F956" s="218"/>
      <c r="G956" s="218"/>
      <c r="H956" s="218"/>
      <c r="I956" s="218"/>
      <c r="J956" s="218"/>
      <c r="K956" s="218"/>
      <c r="L956" s="218"/>
      <c r="M956" s="218"/>
      <c r="N956" s="218"/>
      <c r="O956" s="218"/>
      <c r="P956" s="218"/>
      <c r="Q956" s="218"/>
      <c r="R956" s="218"/>
      <c r="S956" s="218"/>
      <c r="T956" s="218"/>
      <c r="U956" s="218"/>
      <c r="V956" s="218"/>
      <c r="W956" s="218"/>
      <c r="X956" s="218"/>
      <c r="Y956" s="218"/>
      <c r="Z956" s="218"/>
      <c r="AA956" s="218"/>
      <c r="AB956" s="218"/>
    </row>
    <row r="957" spans="1:28" ht="14.25" customHeight="1" x14ac:dyDescent="0.2">
      <c r="A957" s="218"/>
      <c r="B957" s="218"/>
      <c r="C957" s="218"/>
      <c r="D957" s="218"/>
      <c r="E957" s="218"/>
      <c r="F957" s="218"/>
      <c r="G957" s="218"/>
      <c r="H957" s="218"/>
      <c r="I957" s="218"/>
      <c r="J957" s="218"/>
      <c r="K957" s="218"/>
      <c r="L957" s="218"/>
      <c r="M957" s="218"/>
      <c r="N957" s="218"/>
      <c r="O957" s="218"/>
      <c r="P957" s="218"/>
      <c r="Q957" s="218"/>
      <c r="R957" s="218"/>
      <c r="S957" s="218"/>
      <c r="T957" s="218"/>
      <c r="U957" s="218"/>
      <c r="V957" s="218"/>
      <c r="W957" s="218"/>
      <c r="X957" s="218"/>
      <c r="Y957" s="218"/>
      <c r="Z957" s="218"/>
      <c r="AA957" s="218"/>
      <c r="AB957" s="218"/>
    </row>
    <row r="958" spans="1:28" ht="14.25" customHeight="1" x14ac:dyDescent="0.2">
      <c r="A958" s="218"/>
      <c r="B958" s="218"/>
      <c r="C958" s="218"/>
      <c r="D958" s="218"/>
      <c r="E958" s="218"/>
      <c r="F958" s="218"/>
      <c r="G958" s="218"/>
      <c r="H958" s="218"/>
      <c r="I958" s="218"/>
      <c r="J958" s="218"/>
      <c r="K958" s="218"/>
      <c r="L958" s="218"/>
      <c r="M958" s="218"/>
      <c r="N958" s="218"/>
      <c r="O958" s="218"/>
      <c r="P958" s="218"/>
      <c r="Q958" s="218"/>
      <c r="R958" s="218"/>
      <c r="S958" s="218"/>
      <c r="T958" s="218"/>
      <c r="U958" s="218"/>
      <c r="V958" s="218"/>
      <c r="W958" s="218"/>
      <c r="X958" s="218"/>
      <c r="Y958" s="218"/>
      <c r="Z958" s="218"/>
      <c r="AA958" s="218"/>
      <c r="AB958" s="218"/>
    </row>
    <row r="959" spans="1:28" ht="14.25" customHeight="1" x14ac:dyDescent="0.2">
      <c r="A959" s="218"/>
      <c r="B959" s="218"/>
      <c r="C959" s="218"/>
      <c r="D959" s="218"/>
      <c r="E959" s="218"/>
      <c r="F959" s="218"/>
      <c r="G959" s="218"/>
      <c r="H959" s="218"/>
      <c r="I959" s="218"/>
      <c r="J959" s="218"/>
      <c r="K959" s="218"/>
      <c r="L959" s="218"/>
      <c r="M959" s="218"/>
      <c r="N959" s="218"/>
      <c r="O959" s="218"/>
      <c r="P959" s="218"/>
      <c r="Q959" s="218"/>
      <c r="R959" s="218"/>
      <c r="S959" s="218"/>
      <c r="T959" s="218"/>
      <c r="U959" s="218"/>
      <c r="V959" s="218"/>
      <c r="W959" s="218"/>
      <c r="X959" s="218"/>
      <c r="Y959" s="218"/>
      <c r="Z959" s="218"/>
      <c r="AA959" s="218"/>
      <c r="AB959" s="218"/>
    </row>
    <row r="960" spans="1:28" ht="14.25" customHeight="1" x14ac:dyDescent="0.2">
      <c r="A960" s="218"/>
      <c r="B960" s="218"/>
      <c r="C960" s="218"/>
      <c r="D960" s="218"/>
      <c r="E960" s="218"/>
      <c r="F960" s="218"/>
      <c r="G960" s="218"/>
      <c r="H960" s="218"/>
      <c r="I960" s="218"/>
      <c r="J960" s="218"/>
      <c r="K960" s="218"/>
      <c r="L960" s="218"/>
      <c r="M960" s="218"/>
      <c r="N960" s="218"/>
      <c r="O960" s="218"/>
      <c r="P960" s="218"/>
      <c r="Q960" s="218"/>
      <c r="R960" s="218"/>
      <c r="S960" s="218"/>
      <c r="T960" s="218"/>
      <c r="U960" s="218"/>
      <c r="V960" s="218"/>
      <c r="W960" s="218"/>
      <c r="X960" s="218"/>
      <c r="Y960" s="218"/>
      <c r="Z960" s="218"/>
      <c r="AA960" s="218"/>
      <c r="AB960" s="218"/>
    </row>
    <row r="961" spans="1:28" ht="14.25" customHeight="1" x14ac:dyDescent="0.2">
      <c r="A961" s="218"/>
      <c r="B961" s="218"/>
      <c r="C961" s="218"/>
      <c r="D961" s="218"/>
      <c r="E961" s="218"/>
      <c r="F961" s="218"/>
      <c r="G961" s="218"/>
      <c r="H961" s="218"/>
      <c r="I961" s="218"/>
      <c r="J961" s="218"/>
      <c r="K961" s="218"/>
      <c r="L961" s="218"/>
      <c r="M961" s="218"/>
      <c r="N961" s="218"/>
      <c r="O961" s="218"/>
      <c r="P961" s="218"/>
      <c r="Q961" s="218"/>
      <c r="R961" s="218"/>
      <c r="S961" s="218"/>
      <c r="T961" s="218"/>
      <c r="U961" s="218"/>
      <c r="V961" s="218"/>
      <c r="W961" s="218"/>
      <c r="X961" s="218"/>
      <c r="Y961" s="218"/>
      <c r="Z961" s="218"/>
      <c r="AA961" s="218"/>
      <c r="AB961" s="218"/>
    </row>
    <row r="962" spans="1:28" ht="14.25" customHeight="1" x14ac:dyDescent="0.2">
      <c r="A962" s="218"/>
      <c r="B962" s="218"/>
      <c r="C962" s="218"/>
      <c r="D962" s="218"/>
      <c r="E962" s="218"/>
      <c r="F962" s="218"/>
      <c r="G962" s="218"/>
      <c r="H962" s="218"/>
      <c r="I962" s="218"/>
      <c r="J962" s="218"/>
      <c r="K962" s="218"/>
      <c r="L962" s="218"/>
      <c r="M962" s="218"/>
      <c r="N962" s="218"/>
      <c r="O962" s="218"/>
      <c r="P962" s="218"/>
      <c r="Q962" s="218"/>
      <c r="R962" s="218"/>
      <c r="S962" s="218"/>
      <c r="T962" s="218"/>
      <c r="U962" s="218"/>
      <c r="V962" s="218"/>
      <c r="W962" s="218"/>
      <c r="X962" s="218"/>
      <c r="Y962" s="218"/>
      <c r="Z962" s="218"/>
      <c r="AA962" s="218"/>
      <c r="AB962" s="218"/>
    </row>
    <row r="963" spans="1:28" ht="14.25" customHeight="1" x14ac:dyDescent="0.2">
      <c r="A963" s="218"/>
      <c r="B963" s="218"/>
      <c r="C963" s="218"/>
      <c r="D963" s="218"/>
      <c r="E963" s="218"/>
      <c r="F963" s="218"/>
      <c r="G963" s="218"/>
      <c r="H963" s="218"/>
      <c r="I963" s="218"/>
      <c r="J963" s="218"/>
      <c r="K963" s="218"/>
      <c r="L963" s="218"/>
      <c r="M963" s="218"/>
      <c r="N963" s="218"/>
      <c r="O963" s="218"/>
      <c r="P963" s="218"/>
      <c r="Q963" s="218"/>
      <c r="R963" s="218"/>
      <c r="S963" s="218"/>
      <c r="T963" s="218"/>
      <c r="U963" s="218"/>
      <c r="V963" s="218"/>
      <c r="W963" s="218"/>
      <c r="X963" s="218"/>
      <c r="Y963" s="218"/>
      <c r="Z963" s="218"/>
      <c r="AA963" s="218"/>
      <c r="AB963" s="218"/>
    </row>
    <row r="964" spans="1:28" ht="14.25" customHeight="1" x14ac:dyDescent="0.2">
      <c r="A964" s="218"/>
      <c r="B964" s="218"/>
      <c r="C964" s="218"/>
      <c r="D964" s="218"/>
      <c r="E964" s="218"/>
      <c r="F964" s="218"/>
      <c r="G964" s="218"/>
      <c r="H964" s="218"/>
      <c r="I964" s="218"/>
      <c r="J964" s="218"/>
      <c r="K964" s="218"/>
      <c r="L964" s="218"/>
      <c r="M964" s="218"/>
      <c r="N964" s="218"/>
      <c r="O964" s="218"/>
      <c r="P964" s="218"/>
      <c r="Q964" s="218"/>
      <c r="R964" s="218"/>
      <c r="S964" s="218"/>
      <c r="T964" s="218"/>
      <c r="U964" s="218"/>
      <c r="V964" s="218"/>
      <c r="W964" s="218"/>
      <c r="X964" s="218"/>
      <c r="Y964" s="218"/>
      <c r="Z964" s="218"/>
      <c r="AA964" s="218"/>
      <c r="AB964" s="218"/>
    </row>
    <row r="965" spans="1:28" ht="14.25" customHeight="1" x14ac:dyDescent="0.2">
      <c r="A965" s="218"/>
      <c r="B965" s="218"/>
      <c r="C965" s="218"/>
      <c r="D965" s="218"/>
      <c r="E965" s="218"/>
      <c r="F965" s="218"/>
      <c r="G965" s="218"/>
      <c r="H965" s="218"/>
      <c r="I965" s="218"/>
      <c r="J965" s="218"/>
      <c r="K965" s="218"/>
      <c r="L965" s="218"/>
      <c r="M965" s="218"/>
      <c r="N965" s="218"/>
      <c r="O965" s="218"/>
      <c r="P965" s="218"/>
      <c r="Q965" s="218"/>
      <c r="R965" s="218"/>
      <c r="S965" s="218"/>
      <c r="T965" s="218"/>
      <c r="U965" s="218"/>
      <c r="V965" s="218"/>
      <c r="W965" s="218"/>
      <c r="X965" s="218"/>
      <c r="Y965" s="218"/>
      <c r="Z965" s="218"/>
      <c r="AA965" s="218"/>
      <c r="AB965" s="218"/>
    </row>
    <row r="966" spans="1:28" ht="14.25" customHeight="1" x14ac:dyDescent="0.2">
      <c r="A966" s="218"/>
      <c r="B966" s="218"/>
      <c r="C966" s="218"/>
      <c r="D966" s="218"/>
      <c r="E966" s="218"/>
      <c r="F966" s="218"/>
      <c r="G966" s="218"/>
      <c r="H966" s="218"/>
      <c r="I966" s="218"/>
      <c r="J966" s="218"/>
      <c r="K966" s="218"/>
      <c r="L966" s="218"/>
      <c r="M966" s="218"/>
      <c r="N966" s="218"/>
      <c r="O966" s="218"/>
      <c r="P966" s="218"/>
      <c r="Q966" s="218"/>
      <c r="R966" s="218"/>
      <c r="S966" s="218"/>
      <c r="T966" s="218"/>
      <c r="U966" s="218"/>
      <c r="V966" s="218"/>
      <c r="W966" s="218"/>
      <c r="X966" s="218"/>
      <c r="Y966" s="218"/>
      <c r="Z966" s="218"/>
      <c r="AA966" s="218"/>
      <c r="AB966" s="218"/>
    </row>
    <row r="967" spans="1:28" ht="14.25" customHeight="1" x14ac:dyDescent="0.2">
      <c r="A967" s="218"/>
      <c r="B967" s="218"/>
      <c r="C967" s="218"/>
      <c r="D967" s="218"/>
      <c r="E967" s="218"/>
      <c r="F967" s="218"/>
      <c r="G967" s="218"/>
      <c r="H967" s="218"/>
      <c r="I967" s="218"/>
      <c r="J967" s="218"/>
      <c r="K967" s="218"/>
      <c r="L967" s="218"/>
      <c r="M967" s="218"/>
      <c r="N967" s="218"/>
      <c r="O967" s="218"/>
      <c r="P967" s="218"/>
      <c r="Q967" s="218"/>
      <c r="R967" s="218"/>
      <c r="S967" s="218"/>
      <c r="T967" s="218"/>
      <c r="U967" s="218"/>
      <c r="V967" s="218"/>
      <c r="W967" s="218"/>
      <c r="X967" s="218"/>
      <c r="Y967" s="218"/>
      <c r="Z967" s="218"/>
      <c r="AA967" s="218"/>
      <c r="AB967" s="218"/>
    </row>
    <row r="968" spans="1:28" ht="14.25" customHeight="1" x14ac:dyDescent="0.2">
      <c r="A968" s="218"/>
      <c r="B968" s="218"/>
      <c r="C968" s="218"/>
      <c r="D968" s="218"/>
      <c r="E968" s="218"/>
      <c r="F968" s="218"/>
      <c r="G968" s="218"/>
      <c r="H968" s="218"/>
      <c r="I968" s="218"/>
      <c r="J968" s="218"/>
      <c r="K968" s="218"/>
      <c r="L968" s="218"/>
      <c r="M968" s="218"/>
      <c r="N968" s="218"/>
      <c r="O968" s="218"/>
      <c r="P968" s="218"/>
      <c r="Q968" s="218"/>
      <c r="R968" s="218"/>
      <c r="S968" s="218"/>
      <c r="T968" s="218"/>
      <c r="U968" s="218"/>
      <c r="V968" s="218"/>
      <c r="W968" s="218"/>
      <c r="X968" s="218"/>
      <c r="Y968" s="218"/>
      <c r="Z968" s="218"/>
      <c r="AA968" s="218"/>
      <c r="AB968" s="218"/>
    </row>
    <row r="969" spans="1:28" ht="14.25" customHeight="1" x14ac:dyDescent="0.2">
      <c r="A969" s="218"/>
      <c r="B969" s="218"/>
      <c r="C969" s="218"/>
      <c r="D969" s="218"/>
      <c r="E969" s="218"/>
      <c r="F969" s="218"/>
      <c r="G969" s="218"/>
      <c r="H969" s="218"/>
      <c r="I969" s="218"/>
      <c r="J969" s="218"/>
      <c r="K969" s="218"/>
      <c r="L969" s="218"/>
      <c r="M969" s="218"/>
      <c r="N969" s="218"/>
      <c r="O969" s="218"/>
      <c r="P969" s="218"/>
      <c r="Q969" s="218"/>
      <c r="R969" s="218"/>
      <c r="S969" s="218"/>
      <c r="T969" s="218"/>
      <c r="U969" s="218"/>
      <c r="V969" s="218"/>
      <c r="W969" s="218"/>
      <c r="X969" s="218"/>
      <c r="Y969" s="218"/>
      <c r="Z969" s="218"/>
      <c r="AA969" s="218"/>
      <c r="AB969" s="218"/>
    </row>
    <row r="970" spans="1:28" ht="14.25" customHeight="1" x14ac:dyDescent="0.2">
      <c r="A970" s="218"/>
      <c r="B970" s="218"/>
      <c r="C970" s="218"/>
      <c r="D970" s="218"/>
      <c r="E970" s="218"/>
      <c r="F970" s="218"/>
      <c r="G970" s="218"/>
      <c r="H970" s="218"/>
      <c r="I970" s="218"/>
      <c r="J970" s="218"/>
      <c r="K970" s="218"/>
      <c r="L970" s="218"/>
      <c r="M970" s="218"/>
      <c r="N970" s="218"/>
      <c r="O970" s="218"/>
      <c r="P970" s="218"/>
      <c r="Q970" s="218"/>
      <c r="R970" s="218"/>
      <c r="S970" s="218"/>
      <c r="T970" s="218"/>
      <c r="U970" s="218"/>
      <c r="V970" s="218"/>
      <c r="W970" s="218"/>
      <c r="X970" s="218"/>
      <c r="Y970" s="218"/>
      <c r="Z970" s="218"/>
      <c r="AA970" s="218"/>
      <c r="AB970" s="218"/>
    </row>
    <row r="971" spans="1:28" ht="14.25" customHeight="1" x14ac:dyDescent="0.2">
      <c r="A971" s="218"/>
      <c r="B971" s="218"/>
      <c r="C971" s="218"/>
      <c r="D971" s="218"/>
      <c r="E971" s="218"/>
      <c r="F971" s="218"/>
      <c r="G971" s="218"/>
      <c r="H971" s="218"/>
      <c r="I971" s="218"/>
      <c r="J971" s="218"/>
      <c r="K971" s="218"/>
      <c r="L971" s="218"/>
      <c r="M971" s="218"/>
      <c r="N971" s="218"/>
      <c r="O971" s="218"/>
      <c r="P971" s="218"/>
      <c r="Q971" s="218"/>
      <c r="R971" s="218"/>
      <c r="S971" s="218"/>
      <c r="T971" s="218"/>
      <c r="U971" s="218"/>
      <c r="V971" s="218"/>
      <c r="W971" s="218"/>
      <c r="X971" s="218"/>
      <c r="Y971" s="218"/>
      <c r="Z971" s="218"/>
      <c r="AA971" s="218"/>
      <c r="AB971" s="218"/>
    </row>
    <row r="972" spans="1:28" ht="14.25" customHeight="1" x14ac:dyDescent="0.2">
      <c r="A972" s="218"/>
      <c r="B972" s="218"/>
      <c r="C972" s="218"/>
      <c r="D972" s="218"/>
      <c r="E972" s="218"/>
      <c r="F972" s="218"/>
      <c r="G972" s="218"/>
      <c r="H972" s="218"/>
      <c r="I972" s="218"/>
      <c r="J972" s="218"/>
      <c r="K972" s="218"/>
      <c r="L972" s="218"/>
      <c r="M972" s="218"/>
      <c r="N972" s="218"/>
      <c r="O972" s="218"/>
      <c r="P972" s="218"/>
      <c r="Q972" s="218"/>
      <c r="R972" s="218"/>
      <c r="S972" s="218"/>
      <c r="T972" s="218"/>
      <c r="U972" s="218"/>
      <c r="V972" s="218"/>
      <c r="W972" s="218"/>
      <c r="X972" s="218"/>
      <c r="Y972" s="218"/>
      <c r="Z972" s="218"/>
      <c r="AA972" s="218"/>
      <c r="AB972" s="218"/>
    </row>
    <row r="973" spans="1:28" ht="14.25" customHeight="1" x14ac:dyDescent="0.2">
      <c r="A973" s="218"/>
      <c r="B973" s="218"/>
      <c r="C973" s="218"/>
      <c r="D973" s="218"/>
      <c r="E973" s="218"/>
      <c r="F973" s="218"/>
      <c r="G973" s="218"/>
      <c r="H973" s="218"/>
      <c r="I973" s="218"/>
      <c r="J973" s="218"/>
      <c r="K973" s="218"/>
      <c r="L973" s="218"/>
      <c r="M973" s="218"/>
      <c r="N973" s="218"/>
      <c r="O973" s="218"/>
      <c r="P973" s="218"/>
      <c r="Q973" s="218"/>
      <c r="R973" s="218"/>
      <c r="S973" s="218"/>
      <c r="T973" s="218"/>
      <c r="U973" s="218"/>
      <c r="V973" s="218"/>
      <c r="W973" s="218"/>
      <c r="X973" s="218"/>
      <c r="Y973" s="218"/>
      <c r="Z973" s="218"/>
      <c r="AA973" s="218"/>
      <c r="AB973" s="218"/>
    </row>
    <row r="974" spans="1:28" ht="14.25" customHeight="1" x14ac:dyDescent="0.2">
      <c r="A974" s="218"/>
      <c r="B974" s="218"/>
      <c r="C974" s="218"/>
      <c r="D974" s="218"/>
      <c r="E974" s="218"/>
      <c r="F974" s="218"/>
      <c r="G974" s="218"/>
      <c r="H974" s="218"/>
      <c r="I974" s="218"/>
      <c r="J974" s="218"/>
      <c r="K974" s="218"/>
      <c r="L974" s="218"/>
      <c r="M974" s="218"/>
      <c r="N974" s="218"/>
      <c r="O974" s="218"/>
      <c r="P974" s="218"/>
      <c r="Q974" s="218"/>
      <c r="R974" s="218"/>
      <c r="S974" s="218"/>
      <c r="T974" s="218"/>
      <c r="U974" s="218"/>
      <c r="V974" s="218"/>
      <c r="W974" s="218"/>
      <c r="X974" s="218"/>
      <c r="Y974" s="218"/>
      <c r="Z974" s="218"/>
      <c r="AA974" s="218"/>
      <c r="AB974" s="218"/>
    </row>
    <row r="975" spans="1:28" ht="14.25" customHeight="1" x14ac:dyDescent="0.2">
      <c r="A975" s="218"/>
      <c r="B975" s="218"/>
      <c r="C975" s="218"/>
      <c r="D975" s="218"/>
      <c r="E975" s="218"/>
      <c r="F975" s="218"/>
      <c r="G975" s="218"/>
      <c r="H975" s="218"/>
      <c r="I975" s="218"/>
      <c r="J975" s="218"/>
      <c r="K975" s="218"/>
      <c r="L975" s="218"/>
      <c r="M975" s="218"/>
      <c r="N975" s="218"/>
      <c r="O975" s="218"/>
      <c r="P975" s="218"/>
      <c r="Q975" s="218"/>
      <c r="R975" s="218"/>
      <c r="S975" s="218"/>
      <c r="T975" s="218"/>
      <c r="U975" s="218"/>
      <c r="V975" s="218"/>
      <c r="W975" s="218"/>
      <c r="X975" s="218"/>
      <c r="Y975" s="218"/>
      <c r="Z975" s="218"/>
      <c r="AA975" s="218"/>
      <c r="AB975" s="218"/>
    </row>
    <row r="976" spans="1:28" ht="14.25" customHeight="1" x14ac:dyDescent="0.2">
      <c r="A976" s="218"/>
      <c r="B976" s="218"/>
      <c r="C976" s="218"/>
      <c r="D976" s="218"/>
      <c r="E976" s="218"/>
      <c r="F976" s="218"/>
      <c r="G976" s="218"/>
      <c r="H976" s="218"/>
      <c r="I976" s="218"/>
      <c r="J976" s="218"/>
      <c r="K976" s="218"/>
      <c r="L976" s="218"/>
      <c r="M976" s="218"/>
      <c r="N976" s="218"/>
      <c r="O976" s="218"/>
      <c r="P976" s="218"/>
      <c r="Q976" s="218"/>
      <c r="R976" s="218"/>
      <c r="S976" s="218"/>
      <c r="T976" s="218"/>
      <c r="U976" s="218"/>
      <c r="V976" s="218"/>
      <c r="W976" s="218"/>
      <c r="X976" s="218"/>
      <c r="Y976" s="218"/>
      <c r="Z976" s="218"/>
      <c r="AA976" s="218"/>
      <c r="AB976" s="218"/>
    </row>
    <row r="977" spans="1:28" ht="14.25" customHeight="1" x14ac:dyDescent="0.2">
      <c r="A977" s="218"/>
      <c r="B977" s="218"/>
      <c r="C977" s="218"/>
      <c r="D977" s="218"/>
      <c r="E977" s="218"/>
      <c r="F977" s="218"/>
      <c r="G977" s="218"/>
      <c r="H977" s="218"/>
      <c r="I977" s="218"/>
      <c r="J977" s="218"/>
      <c r="K977" s="218"/>
      <c r="L977" s="218"/>
      <c r="M977" s="218"/>
      <c r="N977" s="218"/>
      <c r="O977" s="218"/>
      <c r="P977" s="218"/>
      <c r="Q977" s="218"/>
      <c r="R977" s="218"/>
      <c r="S977" s="218"/>
      <c r="T977" s="218"/>
      <c r="U977" s="218"/>
      <c r="V977" s="218"/>
      <c r="W977" s="218"/>
      <c r="X977" s="218"/>
      <c r="Y977" s="218"/>
      <c r="Z977" s="218"/>
      <c r="AA977" s="218"/>
      <c r="AB977" s="218"/>
    </row>
    <row r="978" spans="1:28" ht="14.25" customHeight="1" x14ac:dyDescent="0.2">
      <c r="A978" s="218"/>
      <c r="B978" s="218"/>
      <c r="C978" s="218"/>
      <c r="D978" s="218"/>
      <c r="E978" s="218"/>
      <c r="F978" s="218"/>
      <c r="G978" s="218"/>
      <c r="H978" s="218"/>
      <c r="I978" s="218"/>
      <c r="J978" s="218"/>
      <c r="K978" s="218"/>
      <c r="L978" s="218"/>
      <c r="M978" s="218"/>
      <c r="N978" s="218"/>
      <c r="O978" s="218"/>
      <c r="P978" s="218"/>
      <c r="Q978" s="218"/>
      <c r="R978" s="218"/>
      <c r="S978" s="218"/>
      <c r="T978" s="218"/>
      <c r="U978" s="218"/>
      <c r="V978" s="218"/>
      <c r="W978" s="218"/>
      <c r="X978" s="218"/>
      <c r="Y978" s="218"/>
      <c r="Z978" s="218"/>
      <c r="AA978" s="218"/>
      <c r="AB978" s="218"/>
    </row>
    <row r="979" spans="1:28" ht="14.25" customHeight="1" x14ac:dyDescent="0.2">
      <c r="A979" s="218"/>
      <c r="B979" s="218"/>
      <c r="C979" s="218"/>
      <c r="D979" s="218"/>
      <c r="E979" s="218"/>
      <c r="F979" s="218"/>
      <c r="G979" s="218"/>
      <c r="H979" s="218"/>
      <c r="I979" s="218"/>
      <c r="J979" s="218"/>
      <c r="K979" s="218"/>
      <c r="L979" s="218"/>
      <c r="M979" s="218"/>
      <c r="N979" s="218"/>
      <c r="O979" s="218"/>
      <c r="P979" s="218"/>
      <c r="Q979" s="218"/>
      <c r="R979" s="218"/>
      <c r="S979" s="218"/>
      <c r="T979" s="218"/>
      <c r="U979" s="218"/>
      <c r="V979" s="218"/>
      <c r="W979" s="218"/>
      <c r="X979" s="218"/>
      <c r="Y979" s="218"/>
      <c r="Z979" s="218"/>
      <c r="AA979" s="218"/>
      <c r="AB979" s="218"/>
    </row>
    <row r="980" spans="1:28" ht="14.25" customHeight="1" x14ac:dyDescent="0.2">
      <c r="A980" s="218"/>
      <c r="B980" s="218"/>
      <c r="C980" s="218"/>
      <c r="D980" s="218"/>
      <c r="E980" s="218"/>
      <c r="F980" s="218"/>
      <c r="G980" s="218"/>
      <c r="H980" s="218"/>
      <c r="I980" s="218"/>
      <c r="J980" s="218"/>
      <c r="K980" s="218"/>
      <c r="L980" s="218"/>
      <c r="M980" s="218"/>
      <c r="N980" s="218"/>
      <c r="O980" s="218"/>
      <c r="P980" s="218"/>
      <c r="Q980" s="218"/>
      <c r="R980" s="218"/>
      <c r="S980" s="218"/>
      <c r="T980" s="218"/>
      <c r="U980" s="218"/>
      <c r="V980" s="218"/>
      <c r="W980" s="218"/>
      <c r="X980" s="218"/>
      <c r="Y980" s="218"/>
      <c r="Z980" s="218"/>
      <c r="AA980" s="218"/>
      <c r="AB980" s="218"/>
    </row>
    <row r="981" spans="1:28" ht="14.25" customHeight="1" x14ac:dyDescent="0.2">
      <c r="A981" s="218"/>
      <c r="B981" s="218"/>
      <c r="C981" s="218"/>
      <c r="D981" s="218"/>
      <c r="E981" s="218"/>
      <c r="F981" s="218"/>
      <c r="G981" s="218"/>
      <c r="H981" s="218"/>
      <c r="I981" s="218"/>
      <c r="J981" s="218"/>
      <c r="K981" s="218"/>
      <c r="L981" s="218"/>
      <c r="M981" s="218"/>
      <c r="N981" s="218"/>
      <c r="O981" s="218"/>
      <c r="P981" s="218"/>
      <c r="Q981" s="218"/>
      <c r="R981" s="218"/>
      <c r="S981" s="218"/>
      <c r="T981" s="218"/>
      <c r="U981" s="218"/>
      <c r="V981" s="218"/>
      <c r="W981" s="218"/>
      <c r="X981" s="218"/>
      <c r="Y981" s="218"/>
      <c r="Z981" s="218"/>
      <c r="AA981" s="218"/>
      <c r="AB981" s="218"/>
    </row>
    <row r="982" spans="1:28" ht="14.25" customHeight="1" x14ac:dyDescent="0.2">
      <c r="A982" s="218"/>
      <c r="B982" s="218"/>
      <c r="C982" s="218"/>
      <c r="D982" s="218"/>
      <c r="E982" s="218"/>
      <c r="F982" s="218"/>
      <c r="G982" s="218"/>
      <c r="H982" s="218"/>
      <c r="I982" s="218"/>
      <c r="J982" s="218"/>
      <c r="K982" s="218"/>
      <c r="L982" s="218"/>
      <c r="M982" s="218"/>
      <c r="N982" s="218"/>
      <c r="O982" s="218"/>
      <c r="P982" s="218"/>
      <c r="Q982" s="218"/>
      <c r="R982" s="218"/>
      <c r="S982" s="218"/>
      <c r="T982" s="218"/>
      <c r="U982" s="218"/>
      <c r="V982" s="218"/>
      <c r="W982" s="218"/>
      <c r="X982" s="218"/>
      <c r="Y982" s="218"/>
      <c r="Z982" s="218"/>
      <c r="AA982" s="218"/>
      <c r="AB982" s="218"/>
    </row>
    <row r="983" spans="1:28" ht="14.25" customHeight="1" x14ac:dyDescent="0.2">
      <c r="A983" s="218"/>
      <c r="B983" s="218"/>
      <c r="C983" s="218"/>
      <c r="D983" s="218"/>
      <c r="E983" s="218"/>
      <c r="F983" s="218"/>
      <c r="G983" s="218"/>
      <c r="H983" s="218"/>
      <c r="I983" s="218"/>
      <c r="J983" s="218"/>
      <c r="K983" s="218"/>
      <c r="L983" s="218"/>
      <c r="M983" s="218"/>
      <c r="N983" s="218"/>
      <c r="O983" s="218"/>
      <c r="P983" s="218"/>
      <c r="Q983" s="218"/>
      <c r="R983" s="218"/>
      <c r="S983" s="218"/>
      <c r="T983" s="218"/>
      <c r="U983" s="218"/>
      <c r="V983" s="218"/>
      <c r="W983" s="218"/>
      <c r="X983" s="218"/>
      <c r="Y983" s="218"/>
      <c r="Z983" s="218"/>
      <c r="AA983" s="218"/>
      <c r="AB983" s="218"/>
    </row>
    <row r="984" spans="1:28" ht="14.25" customHeight="1" x14ac:dyDescent="0.2">
      <c r="A984" s="218"/>
      <c r="B984" s="218"/>
      <c r="C984" s="218"/>
      <c r="D984" s="218"/>
      <c r="E984" s="218"/>
      <c r="F984" s="218"/>
      <c r="G984" s="218"/>
      <c r="H984" s="218"/>
      <c r="I984" s="218"/>
      <c r="J984" s="218"/>
      <c r="K984" s="218"/>
      <c r="L984" s="218"/>
      <c r="M984" s="218"/>
      <c r="N984" s="218"/>
      <c r="O984" s="218"/>
      <c r="P984" s="218"/>
      <c r="Q984" s="218"/>
      <c r="R984" s="218"/>
      <c r="S984" s="218"/>
      <c r="T984" s="218"/>
      <c r="U984" s="218"/>
      <c r="V984" s="218"/>
      <c r="W984" s="218"/>
      <c r="X984" s="218"/>
      <c r="Y984" s="218"/>
      <c r="Z984" s="218"/>
      <c r="AA984" s="218"/>
      <c r="AB984" s="218"/>
    </row>
    <row r="985" spans="1:28" ht="14.25" customHeight="1" x14ac:dyDescent="0.2">
      <c r="A985" s="218"/>
      <c r="B985" s="218"/>
      <c r="C985" s="218"/>
      <c r="D985" s="218"/>
      <c r="E985" s="218"/>
      <c r="F985" s="218"/>
      <c r="G985" s="218"/>
      <c r="H985" s="218"/>
      <c r="I985" s="218"/>
      <c r="J985" s="218"/>
      <c r="K985" s="218"/>
      <c r="L985" s="218"/>
      <c r="M985" s="218"/>
      <c r="N985" s="218"/>
      <c r="O985" s="218"/>
      <c r="P985" s="218"/>
      <c r="Q985" s="218"/>
      <c r="R985" s="218"/>
      <c r="S985" s="218"/>
      <c r="T985" s="218"/>
      <c r="U985" s="218"/>
      <c r="V985" s="218"/>
      <c r="W985" s="218"/>
      <c r="X985" s="218"/>
      <c r="Y985" s="218"/>
      <c r="Z985" s="218"/>
      <c r="AA985" s="218"/>
      <c r="AB985" s="218"/>
    </row>
    <row r="986" spans="1:28" ht="14.25" customHeight="1" x14ac:dyDescent="0.2">
      <c r="A986" s="218"/>
      <c r="B986" s="218"/>
      <c r="C986" s="218"/>
      <c r="D986" s="218"/>
      <c r="E986" s="218"/>
      <c r="F986" s="218"/>
      <c r="G986" s="218"/>
      <c r="H986" s="218"/>
      <c r="I986" s="218"/>
      <c r="J986" s="218"/>
      <c r="K986" s="218"/>
      <c r="L986" s="218"/>
      <c r="M986" s="218"/>
      <c r="N986" s="218"/>
      <c r="O986" s="218"/>
      <c r="P986" s="218"/>
      <c r="Q986" s="218"/>
      <c r="R986" s="218"/>
      <c r="S986" s="218"/>
      <c r="T986" s="218"/>
      <c r="U986" s="218"/>
      <c r="V986" s="218"/>
      <c r="W986" s="218"/>
      <c r="X986" s="218"/>
      <c r="Y986" s="218"/>
      <c r="Z986" s="218"/>
      <c r="AA986" s="218"/>
      <c r="AB986" s="218"/>
    </row>
  </sheetData>
  <mergeCells count="117">
    <mergeCell ref="K41:AA42"/>
    <mergeCell ref="K43:AA44"/>
    <mergeCell ref="V67:AA67"/>
    <mergeCell ref="C65:G65"/>
    <mergeCell ref="C66:G66"/>
    <mergeCell ref="H66:I66"/>
    <mergeCell ref="J66:M66"/>
    <mergeCell ref="N66:U66"/>
    <mergeCell ref="V66:AA66"/>
    <mergeCell ref="C67:G67"/>
    <mergeCell ref="H67:I67"/>
    <mergeCell ref="J67:M67"/>
    <mergeCell ref="H65:I65"/>
    <mergeCell ref="V65:AA65"/>
    <mergeCell ref="V64:AA64"/>
    <mergeCell ref="C50:AA58"/>
    <mergeCell ref="N61:U63"/>
    <mergeCell ref="V61:AA63"/>
    <mergeCell ref="C68:G68"/>
    <mergeCell ref="H68:I68"/>
    <mergeCell ref="J68:M68"/>
    <mergeCell ref="N68:U68"/>
    <mergeCell ref="V68:AA68"/>
    <mergeCell ref="N67:U67"/>
    <mergeCell ref="C41:G42"/>
    <mergeCell ref="C43:G44"/>
    <mergeCell ref="H41:H42"/>
    <mergeCell ref="I41:I42"/>
    <mergeCell ref="J65:M65"/>
    <mergeCell ref="N65:U65"/>
    <mergeCell ref="C64:G64"/>
    <mergeCell ref="H64:I64"/>
    <mergeCell ref="J64:M64"/>
    <mergeCell ref="N64:U64"/>
    <mergeCell ref="C61:G63"/>
    <mergeCell ref="H61:I63"/>
    <mergeCell ref="J61:M63"/>
    <mergeCell ref="C48:AA49"/>
    <mergeCell ref="J41:J42"/>
    <mergeCell ref="H43:H44"/>
    <mergeCell ref="I43:I44"/>
    <mergeCell ref="J43:J44"/>
    <mergeCell ref="C34:AA34"/>
    <mergeCell ref="C30:J32"/>
    <mergeCell ref="C35:G36"/>
    <mergeCell ref="H35:H36"/>
    <mergeCell ref="I35:I36"/>
    <mergeCell ref="K30:R30"/>
    <mergeCell ref="S30:W30"/>
    <mergeCell ref="X30:AA30"/>
    <mergeCell ref="K31:N31"/>
    <mergeCell ref="O31:R31"/>
    <mergeCell ref="H37:H38"/>
    <mergeCell ref="I37:I38"/>
    <mergeCell ref="J37:J38"/>
    <mergeCell ref="K37:AA38"/>
    <mergeCell ref="C45:G45"/>
    <mergeCell ref="K45:AA45"/>
    <mergeCell ref="S31:T31"/>
    <mergeCell ref="U31:W31"/>
    <mergeCell ref="X31:Y31"/>
    <mergeCell ref="J35:J36"/>
    <mergeCell ref="K35:AA36"/>
    <mergeCell ref="C37:G38"/>
    <mergeCell ref="C39:G40"/>
    <mergeCell ref="K39:AA40"/>
    <mergeCell ref="J39:J40"/>
    <mergeCell ref="I39:I40"/>
    <mergeCell ref="H39:H40"/>
    <mergeCell ref="K32:N32"/>
    <mergeCell ref="O32:R32"/>
    <mergeCell ref="S32:T32"/>
    <mergeCell ref="U32:W32"/>
    <mergeCell ref="X32:Y32"/>
    <mergeCell ref="Z32:AA32"/>
    <mergeCell ref="Z31:AA31"/>
    <mergeCell ref="B2:G4"/>
    <mergeCell ref="H2:AB2"/>
    <mergeCell ref="H3:O3"/>
    <mergeCell ref="P3:AB3"/>
    <mergeCell ref="H4:AB4"/>
    <mergeCell ref="C7:H8"/>
    <mergeCell ref="I7:AA8"/>
    <mergeCell ref="I13:S14"/>
    <mergeCell ref="T13:AA13"/>
    <mergeCell ref="T14:AA14"/>
    <mergeCell ref="C10:H11"/>
    <mergeCell ref="I10:Q11"/>
    <mergeCell ref="R10:U10"/>
    <mergeCell ref="V10:AA10"/>
    <mergeCell ref="R11:U11"/>
    <mergeCell ref="V11:AA11"/>
    <mergeCell ref="C13:H14"/>
    <mergeCell ref="C16:H16"/>
    <mergeCell ref="I16:AA16"/>
    <mergeCell ref="C18:H18"/>
    <mergeCell ref="I18:AA18"/>
    <mergeCell ref="I20:L21"/>
    <mergeCell ref="T20:AA20"/>
    <mergeCell ref="T21:AA21"/>
    <mergeCell ref="M20:S20"/>
    <mergeCell ref="M21:S21"/>
    <mergeCell ref="J23:P23"/>
    <mergeCell ref="Q23:AA23"/>
    <mergeCell ref="J24:P24"/>
    <mergeCell ref="Q24:AA24"/>
    <mergeCell ref="I26:AA26"/>
    <mergeCell ref="O28:R28"/>
    <mergeCell ref="T28:V28"/>
    <mergeCell ref="X28:Z28"/>
    <mergeCell ref="C20:H21"/>
    <mergeCell ref="C23:I23"/>
    <mergeCell ref="C24:I24"/>
    <mergeCell ref="C26:H26"/>
    <mergeCell ref="C28:H28"/>
    <mergeCell ref="I28:J28"/>
    <mergeCell ref="K28:N28"/>
  </mergeCells>
  <pageMargins left="0.70866141732283472" right="0.70866141732283472" top="0.74803149606299213" bottom="1.1098214285714285" header="0" footer="0"/>
  <pageSetup paperSize="9" scale="57" fitToHeight="0" orientation="portrait" r:id="rId1"/>
  <headerFooter>
    <oddFooter>&amp;LCalle 26 No.57-41 Torre 8, Pisos 7 y 8 CEMSA – C.P. 111321 PBX: 3779555 – Información: Línea 195 www.umv.gov.co&amp;CDESI-FM-007 &amp;P de</oddFooter>
  </headerFooter>
  <rowBreaks count="2" manualBreakCount="2">
    <brk id="42" max="27" man="1"/>
    <brk id="45" max="27"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pageSetUpPr fitToPage="1"/>
  </sheetPr>
  <dimension ref="A1:AI979"/>
  <sheetViews>
    <sheetView showGridLines="0" view="pageBreakPreview" topLeftCell="A31" zoomScaleNormal="100" zoomScaleSheetLayoutView="100" workbookViewId="0">
      <selection activeCell="H40" sqref="H40:J40"/>
    </sheetView>
  </sheetViews>
  <sheetFormatPr baseColWidth="10" defaultColWidth="14.42578125" defaultRowHeight="15" customHeight="1" x14ac:dyDescent="0.2"/>
  <cols>
    <col min="1" max="1" width="3.7109375" style="217" customWidth="1"/>
    <col min="2" max="2" width="2.85546875" style="217" customWidth="1"/>
    <col min="3" max="6" width="2.7109375" style="217" customWidth="1"/>
    <col min="7" max="7" width="4.28515625" style="217" customWidth="1"/>
    <col min="8" max="8" width="21.28515625" style="217" customWidth="1"/>
    <col min="9" max="9" width="15.85546875" style="217" customWidth="1"/>
    <col min="10" max="10" width="15" style="217" customWidth="1"/>
    <col min="11" max="12" width="3.42578125" style="217" customWidth="1"/>
    <col min="13" max="15" width="2.7109375" style="217" customWidth="1"/>
    <col min="16" max="16" width="3.42578125" style="217" customWidth="1"/>
    <col min="17" max="17" width="3.5703125" style="217" customWidth="1"/>
    <col min="18" max="18" width="3.7109375" style="217" customWidth="1"/>
    <col min="19" max="19" width="3.28515625" style="217" customWidth="1"/>
    <col min="20" max="20" width="7.42578125" style="217" customWidth="1"/>
    <col min="21" max="21" width="3.5703125" style="217" customWidth="1"/>
    <col min="22" max="22" width="3.7109375" style="217" customWidth="1"/>
    <col min="23" max="25" width="5" style="217" customWidth="1"/>
    <col min="26" max="26" width="6.7109375" style="217" customWidth="1"/>
    <col min="27" max="27" width="4.140625" style="217" customWidth="1"/>
    <col min="28" max="28" width="2" style="217" customWidth="1"/>
    <col min="29" max="16384" width="14.42578125" style="217"/>
  </cols>
  <sheetData>
    <row r="1" spans="1:28" ht="14.25" customHeight="1" thickBot="1" x14ac:dyDescent="0.25">
      <c r="A1" s="218"/>
      <c r="B1" s="235"/>
      <c r="C1" s="235"/>
      <c r="D1" s="235"/>
      <c r="E1" s="235"/>
      <c r="F1" s="235"/>
      <c r="G1" s="218"/>
      <c r="H1" s="218"/>
      <c r="I1" s="218"/>
      <c r="J1" s="218"/>
      <c r="K1" s="218"/>
      <c r="L1" s="218"/>
      <c r="M1" s="218"/>
      <c r="N1" s="218"/>
      <c r="O1" s="218"/>
      <c r="P1" s="218"/>
      <c r="Q1" s="218"/>
      <c r="R1" s="218"/>
      <c r="S1" s="218"/>
      <c r="T1" s="218"/>
      <c r="U1" s="218"/>
      <c r="V1" s="218"/>
      <c r="W1" s="218"/>
      <c r="X1" s="218"/>
      <c r="Y1" s="218"/>
      <c r="Z1" s="218"/>
      <c r="AA1" s="218"/>
      <c r="AB1" s="218"/>
    </row>
    <row r="2" spans="1:28" ht="45.75" customHeight="1" x14ac:dyDescent="0.2">
      <c r="A2" s="218"/>
      <c r="B2" s="1328"/>
      <c r="C2" s="1329"/>
      <c r="D2" s="1329"/>
      <c r="E2" s="1329"/>
      <c r="F2" s="1329"/>
      <c r="G2" s="1330"/>
      <c r="H2" s="1337" t="s">
        <v>0</v>
      </c>
      <c r="I2" s="1338"/>
      <c r="J2" s="1338"/>
      <c r="K2" s="1338"/>
      <c r="L2" s="1338"/>
      <c r="M2" s="1338"/>
      <c r="N2" s="1338"/>
      <c r="O2" s="1338"/>
      <c r="P2" s="1338"/>
      <c r="Q2" s="1338"/>
      <c r="R2" s="1338"/>
      <c r="S2" s="1338"/>
      <c r="T2" s="1338"/>
      <c r="U2" s="1338"/>
      <c r="V2" s="1338"/>
      <c r="W2" s="1338"/>
      <c r="X2" s="1338"/>
      <c r="Y2" s="1338"/>
      <c r="Z2" s="1338"/>
      <c r="AA2" s="1338"/>
      <c r="AB2" s="1339"/>
    </row>
    <row r="3" spans="1:28" ht="14.25" customHeight="1" x14ac:dyDescent="0.2">
      <c r="A3" s="218"/>
      <c r="B3" s="1331"/>
      <c r="C3" s="1332"/>
      <c r="D3" s="1332"/>
      <c r="E3" s="1332"/>
      <c r="F3" s="1332"/>
      <c r="G3" s="1333"/>
      <c r="H3" s="1340" t="s">
        <v>1</v>
      </c>
      <c r="I3" s="1341"/>
      <c r="J3" s="1341"/>
      <c r="K3" s="1341"/>
      <c r="L3" s="1341"/>
      <c r="M3" s="1341"/>
      <c r="N3" s="1341"/>
      <c r="O3" s="1342"/>
      <c r="P3" s="1340" t="s">
        <v>127</v>
      </c>
      <c r="Q3" s="1341"/>
      <c r="R3" s="1341"/>
      <c r="S3" s="1341"/>
      <c r="T3" s="1341"/>
      <c r="U3" s="1341"/>
      <c r="V3" s="1341"/>
      <c r="W3" s="1341"/>
      <c r="X3" s="1341"/>
      <c r="Y3" s="1341"/>
      <c r="Z3" s="1341"/>
      <c r="AA3" s="1341"/>
      <c r="AB3" s="1343"/>
    </row>
    <row r="4" spans="1:28" ht="21.75" customHeight="1" thickBot="1" x14ac:dyDescent="0.25">
      <c r="A4" s="218"/>
      <c r="B4" s="1334"/>
      <c r="C4" s="1335"/>
      <c r="D4" s="1335"/>
      <c r="E4" s="1335"/>
      <c r="F4" s="1335"/>
      <c r="G4" s="1336"/>
      <c r="H4" s="1344" t="s">
        <v>308</v>
      </c>
      <c r="I4" s="1345"/>
      <c r="J4" s="1345"/>
      <c r="K4" s="1345"/>
      <c r="L4" s="1345"/>
      <c r="M4" s="1345"/>
      <c r="N4" s="1345"/>
      <c r="O4" s="1345"/>
      <c r="P4" s="1345"/>
      <c r="Q4" s="1345"/>
      <c r="R4" s="1345"/>
      <c r="S4" s="1345"/>
      <c r="T4" s="1345"/>
      <c r="U4" s="1345"/>
      <c r="V4" s="1345"/>
      <c r="W4" s="1345"/>
      <c r="X4" s="1345"/>
      <c r="Y4" s="1345"/>
      <c r="Z4" s="1345"/>
      <c r="AA4" s="1345"/>
      <c r="AB4" s="1346"/>
    </row>
    <row r="5" spans="1:28" ht="14.25" customHeight="1" x14ac:dyDescent="0.2">
      <c r="A5" s="218"/>
      <c r="B5" s="218"/>
      <c r="C5" s="218"/>
      <c r="D5" s="218"/>
      <c r="E5" s="218"/>
      <c r="F5" s="218"/>
      <c r="G5" s="218"/>
      <c r="H5" s="256"/>
      <c r="I5" s="256"/>
      <c r="J5" s="256"/>
      <c r="K5" s="256"/>
      <c r="L5" s="256"/>
      <c r="M5" s="256"/>
      <c r="N5" s="256"/>
      <c r="O5" s="256"/>
      <c r="P5" s="256"/>
      <c r="Q5" s="256"/>
      <c r="R5" s="256"/>
      <c r="S5" s="256"/>
      <c r="T5" s="256"/>
      <c r="U5" s="256"/>
      <c r="V5" s="256"/>
      <c r="W5" s="256"/>
      <c r="X5" s="256"/>
      <c r="Y5" s="256"/>
      <c r="Z5" s="256"/>
      <c r="AA5" s="256"/>
      <c r="AB5" s="256"/>
    </row>
    <row r="6" spans="1:28" ht="14.25" customHeight="1" thickBot="1" x14ac:dyDescent="0.25">
      <c r="A6" s="218"/>
      <c r="B6" s="255"/>
      <c r="C6" s="253"/>
      <c r="D6" s="253"/>
      <c r="E6" s="253"/>
      <c r="F6" s="253"/>
      <c r="G6" s="253"/>
      <c r="H6" s="253"/>
      <c r="I6" s="254"/>
      <c r="J6" s="254"/>
      <c r="K6" s="254"/>
      <c r="L6" s="254"/>
      <c r="M6" s="254"/>
      <c r="N6" s="254"/>
      <c r="O6" s="254"/>
      <c r="P6" s="254"/>
      <c r="Q6" s="254"/>
      <c r="R6" s="254"/>
      <c r="S6" s="254"/>
      <c r="T6" s="254"/>
      <c r="U6" s="254"/>
      <c r="V6" s="254"/>
      <c r="W6" s="253"/>
      <c r="X6" s="253"/>
      <c r="Y6" s="253"/>
      <c r="Z6" s="253"/>
      <c r="AA6" s="253"/>
      <c r="AB6" s="252"/>
    </row>
    <row r="7" spans="1:28" ht="15" customHeight="1" x14ac:dyDescent="0.2">
      <c r="A7" s="218"/>
      <c r="B7" s="250"/>
      <c r="C7" s="1347" t="s">
        <v>2</v>
      </c>
      <c r="D7" s="1329"/>
      <c r="E7" s="1329"/>
      <c r="F7" s="1329"/>
      <c r="G7" s="1329"/>
      <c r="H7" s="1348"/>
      <c r="I7" s="1350" t="s">
        <v>783</v>
      </c>
      <c r="J7" s="1329"/>
      <c r="K7" s="1329"/>
      <c r="L7" s="1329"/>
      <c r="M7" s="1329"/>
      <c r="N7" s="1329"/>
      <c r="O7" s="1329"/>
      <c r="P7" s="1329"/>
      <c r="Q7" s="1329"/>
      <c r="R7" s="1329"/>
      <c r="S7" s="1329"/>
      <c r="T7" s="1329"/>
      <c r="U7" s="1329"/>
      <c r="V7" s="1329"/>
      <c r="W7" s="1329"/>
      <c r="X7" s="1329"/>
      <c r="Y7" s="1329"/>
      <c r="Z7" s="1329"/>
      <c r="AA7" s="1348"/>
      <c r="AB7" s="249"/>
    </row>
    <row r="8" spans="1:28" ht="14.25" customHeight="1" thickBot="1" x14ac:dyDescent="0.25">
      <c r="A8" s="218"/>
      <c r="B8" s="250"/>
      <c r="C8" s="1334"/>
      <c r="D8" s="1335"/>
      <c r="E8" s="1335"/>
      <c r="F8" s="1335"/>
      <c r="G8" s="1335"/>
      <c r="H8" s="1349"/>
      <c r="I8" s="1334"/>
      <c r="J8" s="1335"/>
      <c r="K8" s="1335"/>
      <c r="L8" s="1335"/>
      <c r="M8" s="1335"/>
      <c r="N8" s="1335"/>
      <c r="O8" s="1335"/>
      <c r="P8" s="1335"/>
      <c r="Q8" s="1335"/>
      <c r="R8" s="1335"/>
      <c r="S8" s="1335"/>
      <c r="T8" s="1335"/>
      <c r="U8" s="1335"/>
      <c r="V8" s="1335"/>
      <c r="W8" s="1335"/>
      <c r="X8" s="1335"/>
      <c r="Y8" s="1335"/>
      <c r="Z8" s="1335"/>
      <c r="AA8" s="1349"/>
      <c r="AB8" s="249"/>
    </row>
    <row r="9" spans="1:28" ht="14.25" customHeight="1" thickBot="1" x14ac:dyDescent="0.25">
      <c r="A9" s="218"/>
      <c r="B9" s="250"/>
      <c r="C9" s="251"/>
      <c r="D9" s="251"/>
      <c r="E9" s="251"/>
      <c r="F9" s="251"/>
      <c r="G9" s="251"/>
      <c r="H9" s="251"/>
      <c r="I9" s="248"/>
      <c r="J9" s="248"/>
      <c r="K9" s="248"/>
      <c r="L9" s="248"/>
      <c r="M9" s="248"/>
      <c r="N9" s="248"/>
      <c r="O9" s="248"/>
      <c r="P9" s="248"/>
      <c r="Q9" s="248"/>
      <c r="R9" s="248"/>
      <c r="S9" s="248"/>
      <c r="T9" s="248"/>
      <c r="U9" s="248"/>
      <c r="V9" s="248"/>
      <c r="W9" s="251"/>
      <c r="X9" s="251"/>
      <c r="Y9" s="251"/>
      <c r="Z9" s="251"/>
      <c r="AA9" s="251"/>
      <c r="AB9" s="249"/>
    </row>
    <row r="10" spans="1:28" ht="15" customHeight="1" thickBot="1" x14ac:dyDescent="0.25">
      <c r="A10" s="218"/>
      <c r="B10" s="250"/>
      <c r="C10" s="1347" t="s">
        <v>3</v>
      </c>
      <c r="D10" s="1329"/>
      <c r="E10" s="1329"/>
      <c r="F10" s="1329"/>
      <c r="G10" s="1329"/>
      <c r="H10" s="1348"/>
      <c r="I10" s="1446" t="s">
        <v>358</v>
      </c>
      <c r="J10" s="1442"/>
      <c r="K10" s="1442"/>
      <c r="L10" s="1442"/>
      <c r="M10" s="1442"/>
      <c r="N10" s="1442"/>
      <c r="O10" s="1442"/>
      <c r="P10" s="1442"/>
      <c r="Q10" s="1447"/>
      <c r="R10" s="1364" t="s">
        <v>4</v>
      </c>
      <c r="S10" s="1352"/>
      <c r="T10" s="1352"/>
      <c r="U10" s="1353"/>
      <c r="V10" s="1356" t="s">
        <v>5</v>
      </c>
      <c r="W10" s="1338"/>
      <c r="X10" s="1338"/>
      <c r="Y10" s="1338"/>
      <c r="Z10" s="1338"/>
      <c r="AA10" s="1339"/>
      <c r="AB10" s="249"/>
    </row>
    <row r="11" spans="1:28" ht="19.899999999999999" customHeight="1" thickBot="1" x14ac:dyDescent="0.25">
      <c r="A11" s="218"/>
      <c r="B11" s="250"/>
      <c r="C11" s="1334"/>
      <c r="D11" s="1335"/>
      <c r="E11" s="1335"/>
      <c r="F11" s="1335"/>
      <c r="G11" s="1335"/>
      <c r="H11" s="1349"/>
      <c r="I11" s="1448"/>
      <c r="J11" s="1444"/>
      <c r="K11" s="1444"/>
      <c r="L11" s="1444"/>
      <c r="M11" s="1444"/>
      <c r="N11" s="1444"/>
      <c r="O11" s="1444"/>
      <c r="P11" s="1444"/>
      <c r="Q11" s="1449"/>
      <c r="R11" s="1372" t="s">
        <v>100</v>
      </c>
      <c r="S11" s="1352"/>
      <c r="T11" s="1352"/>
      <c r="U11" s="1353"/>
      <c r="V11" s="1357" t="s">
        <v>782</v>
      </c>
      <c r="W11" s="1345"/>
      <c r="X11" s="1345"/>
      <c r="Y11" s="1345"/>
      <c r="Z11" s="1345"/>
      <c r="AA11" s="1346"/>
      <c r="AB11" s="249"/>
    </row>
    <row r="12" spans="1:28" ht="14.25" customHeight="1" thickBot="1" x14ac:dyDescent="0.25">
      <c r="A12" s="218"/>
      <c r="B12" s="233"/>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32"/>
    </row>
    <row r="13" spans="1:28" ht="15" customHeight="1" x14ac:dyDescent="0.2">
      <c r="A13" s="218"/>
      <c r="B13" s="233"/>
      <c r="C13" s="1347" t="s">
        <v>7</v>
      </c>
      <c r="D13" s="1329"/>
      <c r="E13" s="1329"/>
      <c r="F13" s="1329"/>
      <c r="G13" s="1329"/>
      <c r="H13" s="1348"/>
      <c r="I13" s="1441" t="s">
        <v>357</v>
      </c>
      <c r="J13" s="1442"/>
      <c r="K13" s="1442"/>
      <c r="L13" s="1442"/>
      <c r="M13" s="1442"/>
      <c r="N13" s="1442"/>
      <c r="O13" s="1442"/>
      <c r="P13" s="1442"/>
      <c r="Q13" s="1442"/>
      <c r="R13" s="1442"/>
      <c r="S13" s="1443"/>
      <c r="T13" s="1356" t="s">
        <v>9</v>
      </c>
      <c r="U13" s="1338"/>
      <c r="V13" s="1338"/>
      <c r="W13" s="1338"/>
      <c r="X13" s="1338"/>
      <c r="Y13" s="1338"/>
      <c r="Z13" s="1338"/>
      <c r="AA13" s="1339"/>
      <c r="AB13" s="232"/>
    </row>
    <row r="14" spans="1:28" ht="16.899999999999999" customHeight="1" thickBot="1" x14ac:dyDescent="0.25">
      <c r="A14" s="218"/>
      <c r="B14" s="233"/>
      <c r="C14" s="1334"/>
      <c r="D14" s="1335"/>
      <c r="E14" s="1335"/>
      <c r="F14" s="1335"/>
      <c r="G14" s="1335"/>
      <c r="H14" s="1349"/>
      <c r="I14" s="1444"/>
      <c r="J14" s="1444"/>
      <c r="K14" s="1444"/>
      <c r="L14" s="1444"/>
      <c r="M14" s="1444"/>
      <c r="N14" s="1444"/>
      <c r="O14" s="1444"/>
      <c r="P14" s="1444"/>
      <c r="Q14" s="1444"/>
      <c r="R14" s="1444"/>
      <c r="S14" s="1445"/>
      <c r="T14" s="1369" t="s">
        <v>792</v>
      </c>
      <c r="U14" s="1345"/>
      <c r="V14" s="1345"/>
      <c r="W14" s="1345"/>
      <c r="X14" s="1345"/>
      <c r="Y14" s="1345"/>
      <c r="Z14" s="1345"/>
      <c r="AA14" s="1346"/>
      <c r="AB14" s="232"/>
    </row>
    <row r="15" spans="1:28" ht="14.25" customHeight="1" thickBot="1" x14ac:dyDescent="0.25">
      <c r="A15" s="218"/>
      <c r="B15" s="233"/>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32"/>
    </row>
    <row r="16" spans="1:28" ht="32.450000000000003" customHeight="1" thickBot="1" x14ac:dyDescent="0.25">
      <c r="A16" s="218"/>
      <c r="B16" s="233"/>
      <c r="C16" s="1351" t="s">
        <v>11</v>
      </c>
      <c r="D16" s="1352"/>
      <c r="E16" s="1352"/>
      <c r="F16" s="1352"/>
      <c r="G16" s="1352"/>
      <c r="H16" s="1353"/>
      <c r="I16" s="1534" t="s">
        <v>356</v>
      </c>
      <c r="J16" s="1352"/>
      <c r="K16" s="1352"/>
      <c r="L16" s="1352"/>
      <c r="M16" s="1352"/>
      <c r="N16" s="1352"/>
      <c r="O16" s="1352"/>
      <c r="P16" s="1352"/>
      <c r="Q16" s="1352"/>
      <c r="R16" s="1352"/>
      <c r="S16" s="1352"/>
      <c r="T16" s="1352"/>
      <c r="U16" s="1352"/>
      <c r="V16" s="1352"/>
      <c r="W16" s="1352"/>
      <c r="X16" s="1352"/>
      <c r="Y16" s="1352"/>
      <c r="Z16" s="1352"/>
      <c r="AA16" s="1353"/>
      <c r="AB16" s="232"/>
    </row>
    <row r="17" spans="1:28" ht="13.15" customHeight="1" thickBot="1" x14ac:dyDescent="0.25">
      <c r="A17" s="218"/>
      <c r="B17" s="233"/>
      <c r="C17" s="248"/>
      <c r="D17" s="248"/>
      <c r="E17" s="248"/>
      <c r="F17" s="248"/>
      <c r="G17" s="248"/>
      <c r="H17" s="248"/>
      <c r="I17" s="247"/>
      <c r="J17" s="247"/>
      <c r="K17" s="247"/>
      <c r="L17" s="247"/>
      <c r="M17" s="247"/>
      <c r="N17" s="247"/>
      <c r="O17" s="247"/>
      <c r="P17" s="247"/>
      <c r="Q17" s="247"/>
      <c r="R17" s="247"/>
      <c r="S17" s="247"/>
      <c r="T17" s="247"/>
      <c r="U17" s="247"/>
      <c r="V17" s="247"/>
      <c r="W17" s="247"/>
      <c r="X17" s="247"/>
      <c r="Y17" s="247"/>
      <c r="Z17" s="247"/>
      <c r="AA17" s="247"/>
      <c r="AB17" s="232"/>
    </row>
    <row r="18" spans="1:28" ht="43.15" customHeight="1" thickBot="1" x14ac:dyDescent="0.25">
      <c r="A18" s="218"/>
      <c r="B18" s="233"/>
      <c r="C18" s="1351" t="s">
        <v>336</v>
      </c>
      <c r="D18" s="1352"/>
      <c r="E18" s="1352"/>
      <c r="F18" s="1352"/>
      <c r="G18" s="1352"/>
      <c r="H18" s="1353"/>
      <c r="I18" s="1534" t="s">
        <v>355</v>
      </c>
      <c r="J18" s="1352"/>
      <c r="K18" s="1352"/>
      <c r="L18" s="1352"/>
      <c r="M18" s="1352"/>
      <c r="N18" s="1352"/>
      <c r="O18" s="1352"/>
      <c r="P18" s="1352"/>
      <c r="Q18" s="1352"/>
      <c r="R18" s="1352"/>
      <c r="S18" s="1352"/>
      <c r="T18" s="1352"/>
      <c r="U18" s="1352"/>
      <c r="V18" s="1352"/>
      <c r="W18" s="1352"/>
      <c r="X18" s="1352"/>
      <c r="Y18" s="1352"/>
      <c r="Z18" s="1352"/>
      <c r="AA18" s="1353"/>
      <c r="AB18" s="232"/>
    </row>
    <row r="19" spans="1:28" ht="16.5" customHeight="1" thickBot="1" x14ac:dyDescent="0.25">
      <c r="A19" s="218"/>
      <c r="B19" s="233"/>
      <c r="C19" s="248"/>
      <c r="D19" s="248"/>
      <c r="E19" s="248"/>
      <c r="F19" s="248"/>
      <c r="G19" s="248"/>
      <c r="H19" s="248"/>
      <c r="I19" s="247"/>
      <c r="J19" s="247"/>
      <c r="K19" s="247"/>
      <c r="L19" s="247"/>
      <c r="M19" s="247"/>
      <c r="N19" s="247"/>
      <c r="O19" s="247"/>
      <c r="P19" s="247"/>
      <c r="Q19" s="247"/>
      <c r="R19" s="247"/>
      <c r="S19" s="247"/>
      <c r="T19" s="247"/>
      <c r="U19" s="247"/>
      <c r="V19" s="247"/>
      <c r="W19" s="247"/>
      <c r="X19" s="247"/>
      <c r="Y19" s="247"/>
      <c r="Z19" s="247"/>
      <c r="AA19" s="247"/>
      <c r="AB19" s="232"/>
    </row>
    <row r="20" spans="1:28" ht="16.149999999999999" customHeight="1" x14ac:dyDescent="0.2">
      <c r="A20" s="218"/>
      <c r="B20" s="233"/>
      <c r="C20" s="1371" t="s">
        <v>13</v>
      </c>
      <c r="D20" s="1329"/>
      <c r="E20" s="1329"/>
      <c r="F20" s="1329"/>
      <c r="G20" s="1329"/>
      <c r="H20" s="1348"/>
      <c r="I20" s="1366" t="s">
        <v>807</v>
      </c>
      <c r="J20" s="1329"/>
      <c r="K20" s="1329"/>
      <c r="L20" s="1348"/>
      <c r="M20" s="1356" t="s">
        <v>14</v>
      </c>
      <c r="N20" s="1338"/>
      <c r="O20" s="1338"/>
      <c r="P20" s="1338"/>
      <c r="Q20" s="1338"/>
      <c r="R20" s="1338"/>
      <c r="S20" s="1339"/>
      <c r="T20" s="1356" t="s">
        <v>15</v>
      </c>
      <c r="U20" s="1338"/>
      <c r="V20" s="1338"/>
      <c r="W20" s="1338"/>
      <c r="X20" s="1338"/>
      <c r="Y20" s="1338"/>
      <c r="Z20" s="1338"/>
      <c r="AA20" s="1339"/>
      <c r="AB20" s="232"/>
    </row>
    <row r="21" spans="1:28" ht="21" customHeight="1" thickBot="1" x14ac:dyDescent="0.25">
      <c r="A21" s="218"/>
      <c r="B21" s="233"/>
      <c r="C21" s="1334"/>
      <c r="D21" s="1335"/>
      <c r="E21" s="1335"/>
      <c r="F21" s="1335"/>
      <c r="G21" s="1335"/>
      <c r="H21" s="1349"/>
      <c r="I21" s="1334"/>
      <c r="J21" s="1335"/>
      <c r="K21" s="1335"/>
      <c r="L21" s="1349"/>
      <c r="M21" s="1367" t="s">
        <v>310</v>
      </c>
      <c r="N21" s="1345"/>
      <c r="O21" s="1345"/>
      <c r="P21" s="1345"/>
      <c r="Q21" s="1345"/>
      <c r="R21" s="1345"/>
      <c r="S21" s="1346"/>
      <c r="T21" s="1536" t="s">
        <v>17</v>
      </c>
      <c r="U21" s="1341"/>
      <c r="V21" s="1341"/>
      <c r="W21" s="1341"/>
      <c r="X21" s="1341"/>
      <c r="Y21" s="1341"/>
      <c r="Z21" s="1341"/>
      <c r="AA21" s="1342"/>
      <c r="AB21" s="232"/>
    </row>
    <row r="22" spans="1:28" ht="14.25" customHeight="1" thickBot="1" x14ac:dyDescent="0.25">
      <c r="A22" s="218"/>
      <c r="B22" s="233"/>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232"/>
    </row>
    <row r="23" spans="1:28" ht="31.5" customHeight="1" x14ac:dyDescent="0.2">
      <c r="A23" s="218"/>
      <c r="B23" s="233"/>
      <c r="C23" s="1356" t="s">
        <v>18</v>
      </c>
      <c r="D23" s="1338"/>
      <c r="E23" s="1338"/>
      <c r="F23" s="1338"/>
      <c r="G23" s="1338"/>
      <c r="H23" s="1338"/>
      <c r="I23" s="1339"/>
      <c r="J23" s="1356" t="s">
        <v>19</v>
      </c>
      <c r="K23" s="1338"/>
      <c r="L23" s="1338"/>
      <c r="M23" s="1338"/>
      <c r="N23" s="1338"/>
      <c r="O23" s="1338"/>
      <c r="P23" s="1339"/>
      <c r="Q23" s="1356" t="s">
        <v>20</v>
      </c>
      <c r="R23" s="1338"/>
      <c r="S23" s="1338"/>
      <c r="T23" s="1338"/>
      <c r="U23" s="1338"/>
      <c r="V23" s="1338"/>
      <c r="W23" s="1338"/>
      <c r="X23" s="1338"/>
      <c r="Y23" s="1338"/>
      <c r="Z23" s="1338"/>
      <c r="AA23" s="1339"/>
      <c r="AB23" s="232"/>
    </row>
    <row r="24" spans="1:28" ht="34.15" customHeight="1" thickBot="1" x14ac:dyDescent="0.25">
      <c r="A24" s="218"/>
      <c r="B24" s="233"/>
      <c r="C24" s="1369" t="s">
        <v>806</v>
      </c>
      <c r="D24" s="1345"/>
      <c r="E24" s="1345"/>
      <c r="F24" s="1345"/>
      <c r="G24" s="1345"/>
      <c r="H24" s="1345"/>
      <c r="I24" s="1346"/>
      <c r="J24" s="1369" t="s">
        <v>208</v>
      </c>
      <c r="K24" s="1345"/>
      <c r="L24" s="1345"/>
      <c r="M24" s="1345"/>
      <c r="N24" s="1345"/>
      <c r="O24" s="1345"/>
      <c r="P24" s="1346"/>
      <c r="Q24" s="1370" t="s">
        <v>778</v>
      </c>
      <c r="R24" s="1345"/>
      <c r="S24" s="1345"/>
      <c r="T24" s="1345"/>
      <c r="U24" s="1345"/>
      <c r="V24" s="1345"/>
      <c r="W24" s="1345"/>
      <c r="X24" s="1345"/>
      <c r="Y24" s="1345"/>
      <c r="Z24" s="1345"/>
      <c r="AA24" s="1346"/>
      <c r="AB24" s="232"/>
    </row>
    <row r="25" spans="1:28" ht="14.25" customHeight="1" thickBot="1" x14ac:dyDescent="0.25">
      <c r="A25" s="218"/>
      <c r="B25" s="233"/>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232"/>
    </row>
    <row r="26" spans="1:28" ht="28.15" customHeight="1" thickBot="1" x14ac:dyDescent="0.25">
      <c r="A26" s="218"/>
      <c r="B26" s="233"/>
      <c r="C26" s="1351" t="s">
        <v>21</v>
      </c>
      <c r="D26" s="1352"/>
      <c r="E26" s="1352"/>
      <c r="F26" s="1352"/>
      <c r="G26" s="1352"/>
      <c r="H26" s="1353"/>
      <c r="I26" s="1534" t="s">
        <v>354</v>
      </c>
      <c r="J26" s="1352"/>
      <c r="K26" s="1352"/>
      <c r="L26" s="1352"/>
      <c r="M26" s="1352"/>
      <c r="N26" s="1352"/>
      <c r="O26" s="1352"/>
      <c r="P26" s="1352"/>
      <c r="Q26" s="1352"/>
      <c r="R26" s="1352"/>
      <c r="S26" s="1352"/>
      <c r="T26" s="1352"/>
      <c r="U26" s="1352"/>
      <c r="V26" s="1352"/>
      <c r="W26" s="1352"/>
      <c r="X26" s="1352"/>
      <c r="Y26" s="1352"/>
      <c r="Z26" s="1352"/>
      <c r="AA26" s="1353"/>
      <c r="AB26" s="232"/>
    </row>
    <row r="27" spans="1:28" ht="14.25" customHeight="1" thickBot="1" x14ac:dyDescent="0.25">
      <c r="A27" s="218"/>
      <c r="B27" s="233"/>
      <c r="C27" s="248"/>
      <c r="D27" s="248"/>
      <c r="E27" s="248"/>
      <c r="F27" s="248"/>
      <c r="G27" s="248"/>
      <c r="H27" s="248"/>
      <c r="I27" s="247"/>
      <c r="J27" s="247"/>
      <c r="K27" s="247"/>
      <c r="L27" s="247"/>
      <c r="M27" s="247"/>
      <c r="N27" s="247"/>
      <c r="O27" s="247"/>
      <c r="P27" s="247"/>
      <c r="Q27" s="247"/>
      <c r="R27" s="247"/>
      <c r="S27" s="247"/>
      <c r="T27" s="247"/>
      <c r="U27" s="247"/>
      <c r="V27" s="247"/>
      <c r="W27" s="247"/>
      <c r="X27" s="247"/>
      <c r="Y27" s="247"/>
      <c r="Z27" s="247"/>
      <c r="AA27" s="247"/>
      <c r="AB27" s="232"/>
    </row>
    <row r="28" spans="1:28" ht="41.45" customHeight="1" thickBot="1" x14ac:dyDescent="0.25">
      <c r="A28" s="218"/>
      <c r="B28" s="233"/>
      <c r="C28" s="1439" t="s">
        <v>23</v>
      </c>
      <c r="D28" s="1352"/>
      <c r="E28" s="1352"/>
      <c r="F28" s="1352"/>
      <c r="G28" s="1352"/>
      <c r="H28" s="1353"/>
      <c r="I28" s="1535" t="s">
        <v>739</v>
      </c>
      <c r="J28" s="1373"/>
      <c r="K28" s="1381" t="s">
        <v>24</v>
      </c>
      <c r="L28" s="1352"/>
      <c r="M28" s="1352"/>
      <c r="N28" s="1353"/>
      <c r="O28" s="1374" t="s">
        <v>25</v>
      </c>
      <c r="P28" s="1352"/>
      <c r="Q28" s="1352"/>
      <c r="R28" s="1353"/>
      <c r="S28" s="246"/>
      <c r="T28" s="1375" t="s">
        <v>26</v>
      </c>
      <c r="U28" s="1352"/>
      <c r="V28" s="1353"/>
      <c r="W28" s="274" t="s">
        <v>340</v>
      </c>
      <c r="X28" s="1376" t="s">
        <v>27</v>
      </c>
      <c r="Y28" s="1352"/>
      <c r="Z28" s="1353"/>
      <c r="AA28" s="244"/>
      <c r="AB28" s="232"/>
    </row>
    <row r="29" spans="1:28" ht="14.25" customHeight="1" thickBot="1" x14ac:dyDescent="0.25">
      <c r="A29" s="218"/>
      <c r="B29" s="233"/>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32"/>
    </row>
    <row r="30" spans="1:28" ht="15" customHeight="1" x14ac:dyDescent="0.25">
      <c r="A30" s="218"/>
      <c r="B30" s="233"/>
      <c r="C30" s="1414" t="s">
        <v>305</v>
      </c>
      <c r="D30" s="1329"/>
      <c r="E30" s="1329"/>
      <c r="F30" s="1329"/>
      <c r="G30" s="1329"/>
      <c r="H30" s="1329"/>
      <c r="I30" s="1329"/>
      <c r="J30" s="1348"/>
      <c r="K30" s="1377" t="s">
        <v>304</v>
      </c>
      <c r="L30" s="1338"/>
      <c r="M30" s="1338"/>
      <c r="N30" s="1338"/>
      <c r="O30" s="1338"/>
      <c r="P30" s="1338"/>
      <c r="Q30" s="1338"/>
      <c r="R30" s="1378"/>
      <c r="S30" s="1482" t="s">
        <v>303</v>
      </c>
      <c r="T30" s="1338"/>
      <c r="U30" s="1338"/>
      <c r="V30" s="1338"/>
      <c r="W30" s="1378"/>
      <c r="X30" s="1380" t="s">
        <v>302</v>
      </c>
      <c r="Y30" s="1338"/>
      <c r="Z30" s="1338"/>
      <c r="AA30" s="1339"/>
      <c r="AB30" s="232"/>
    </row>
    <row r="31" spans="1:28" ht="14.25" customHeight="1" x14ac:dyDescent="0.2">
      <c r="A31" s="218"/>
      <c r="B31" s="233"/>
      <c r="C31" s="1331"/>
      <c r="D31" s="1332"/>
      <c r="E31" s="1332"/>
      <c r="F31" s="1332"/>
      <c r="G31" s="1332"/>
      <c r="H31" s="1332"/>
      <c r="I31" s="1332"/>
      <c r="J31" s="1415"/>
      <c r="K31" s="1399" t="s">
        <v>301</v>
      </c>
      <c r="L31" s="1341"/>
      <c r="M31" s="1341"/>
      <c r="N31" s="1342"/>
      <c r="O31" s="1400" t="s">
        <v>300</v>
      </c>
      <c r="P31" s="1341"/>
      <c r="Q31" s="1341"/>
      <c r="R31" s="1342"/>
      <c r="S31" s="1400" t="s">
        <v>301</v>
      </c>
      <c r="T31" s="1342"/>
      <c r="U31" s="1400" t="s">
        <v>300</v>
      </c>
      <c r="V31" s="1341"/>
      <c r="W31" s="1342"/>
      <c r="X31" s="1400" t="s">
        <v>301</v>
      </c>
      <c r="Y31" s="1342"/>
      <c r="Z31" s="1400" t="s">
        <v>300</v>
      </c>
      <c r="AA31" s="1343"/>
      <c r="AB31" s="232"/>
    </row>
    <row r="32" spans="1:28" ht="15" customHeight="1" thickBot="1" x14ac:dyDescent="0.25">
      <c r="A32" s="218"/>
      <c r="B32" s="233"/>
      <c r="C32" s="1334"/>
      <c r="D32" s="1335"/>
      <c r="E32" s="1335"/>
      <c r="F32" s="1335"/>
      <c r="G32" s="1335"/>
      <c r="H32" s="1335"/>
      <c r="I32" s="1335"/>
      <c r="J32" s="1349"/>
      <c r="K32" s="1401">
        <v>0</v>
      </c>
      <c r="L32" s="1345"/>
      <c r="M32" s="1345"/>
      <c r="N32" s="1402"/>
      <c r="O32" s="1403">
        <v>0.74</v>
      </c>
      <c r="P32" s="1345"/>
      <c r="Q32" s="1345"/>
      <c r="R32" s="1402"/>
      <c r="S32" s="1403">
        <v>0.75</v>
      </c>
      <c r="T32" s="1402"/>
      <c r="U32" s="1403">
        <v>0.84</v>
      </c>
      <c r="V32" s="1345"/>
      <c r="W32" s="1402"/>
      <c r="X32" s="1403">
        <v>0.85</v>
      </c>
      <c r="Y32" s="1402"/>
      <c r="Z32" s="1403">
        <v>1</v>
      </c>
      <c r="AA32" s="1346"/>
      <c r="AB32" s="232"/>
    </row>
    <row r="33" spans="1:35" ht="14.25" customHeight="1" thickBot="1" x14ac:dyDescent="0.25">
      <c r="A33" s="218"/>
      <c r="B33" s="233"/>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c r="AA33" s="242"/>
      <c r="AB33" s="232"/>
    </row>
    <row r="34" spans="1:35" ht="14.25" customHeight="1" thickBot="1" x14ac:dyDescent="0.25">
      <c r="A34" s="235"/>
      <c r="B34" s="234"/>
      <c r="C34" s="1428" t="s">
        <v>29</v>
      </c>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30"/>
      <c r="AB34" s="232"/>
    </row>
    <row r="35" spans="1:35" ht="32.25" customHeight="1" x14ac:dyDescent="0.2">
      <c r="A35" s="235"/>
      <c r="B35" s="234"/>
      <c r="C35" s="1416" t="s">
        <v>30</v>
      </c>
      <c r="D35" s="1389"/>
      <c r="E35" s="1389"/>
      <c r="F35" s="1389"/>
      <c r="G35" s="1390"/>
      <c r="H35" s="1420" t="s">
        <v>805</v>
      </c>
      <c r="I35" s="1420" t="s">
        <v>804</v>
      </c>
      <c r="J35" s="1422" t="s">
        <v>33</v>
      </c>
      <c r="K35" s="1416" t="s">
        <v>34</v>
      </c>
      <c r="L35" s="1389"/>
      <c r="M35" s="1389"/>
      <c r="N35" s="1389"/>
      <c r="O35" s="1389"/>
      <c r="P35" s="1389"/>
      <c r="Q35" s="1389"/>
      <c r="R35" s="1389"/>
      <c r="S35" s="1389"/>
      <c r="T35" s="1389"/>
      <c r="U35" s="1389"/>
      <c r="V35" s="1389"/>
      <c r="W35" s="1389"/>
      <c r="X35" s="1389"/>
      <c r="Y35" s="1389"/>
      <c r="Z35" s="1389"/>
      <c r="AA35" s="1390"/>
      <c r="AB35" s="232"/>
      <c r="AC35" s="217" t="s">
        <v>671</v>
      </c>
      <c r="AD35" s="217" t="s">
        <v>803</v>
      </c>
      <c r="AE35" s="217" t="s">
        <v>802</v>
      </c>
      <c r="AF35" s="217" t="s">
        <v>801</v>
      </c>
      <c r="AG35" s="217" t="s">
        <v>800</v>
      </c>
    </row>
    <row r="36" spans="1:35" ht="3.6" customHeight="1" thickBot="1" x14ac:dyDescent="0.25">
      <c r="A36" s="235"/>
      <c r="B36" s="234"/>
      <c r="C36" s="1417"/>
      <c r="D36" s="1418"/>
      <c r="E36" s="1418"/>
      <c r="F36" s="1418"/>
      <c r="G36" s="1419"/>
      <c r="H36" s="1421"/>
      <c r="I36" s="1421"/>
      <c r="J36" s="1421"/>
      <c r="K36" s="1417"/>
      <c r="L36" s="1418"/>
      <c r="M36" s="1418"/>
      <c r="N36" s="1418"/>
      <c r="O36" s="1418"/>
      <c r="P36" s="1418"/>
      <c r="Q36" s="1418"/>
      <c r="R36" s="1418"/>
      <c r="S36" s="1418"/>
      <c r="T36" s="1418"/>
      <c r="U36" s="1418"/>
      <c r="V36" s="1418"/>
      <c r="W36" s="1418"/>
      <c r="X36" s="1418"/>
      <c r="Y36" s="1418"/>
      <c r="Z36" s="1418"/>
      <c r="AA36" s="1419"/>
      <c r="AB36" s="232"/>
    </row>
    <row r="37" spans="1:35" ht="38.25" customHeight="1" x14ac:dyDescent="0.25">
      <c r="A37" s="235"/>
      <c r="B37" s="234"/>
      <c r="C37" s="1382" t="s">
        <v>641</v>
      </c>
      <c r="D37" s="1383"/>
      <c r="E37" s="1383"/>
      <c r="F37" s="1383"/>
      <c r="G37" s="1384"/>
      <c r="H37" s="271">
        <f>+AH37</f>
        <v>0.85517377947580264</v>
      </c>
      <c r="I37" s="271">
        <v>0.85</v>
      </c>
      <c r="J37" s="273" t="str">
        <f>IF((+H37/I37)&gt;100%,"100%")</f>
        <v>100%</v>
      </c>
      <c r="K37" s="1526" t="s">
        <v>799</v>
      </c>
      <c r="L37" s="1383"/>
      <c r="M37" s="1383"/>
      <c r="N37" s="1383"/>
      <c r="O37" s="1383"/>
      <c r="P37" s="1383"/>
      <c r="Q37" s="1383"/>
      <c r="R37" s="1383"/>
      <c r="S37" s="1383"/>
      <c r="T37" s="1383"/>
      <c r="U37" s="1383"/>
      <c r="V37" s="1383"/>
      <c r="W37" s="1383"/>
      <c r="X37" s="1383"/>
      <c r="Y37" s="1383"/>
      <c r="Z37" s="1383"/>
      <c r="AA37" s="1384"/>
      <c r="AB37" s="232"/>
      <c r="AC37" s="269">
        <v>0.85</v>
      </c>
      <c r="AD37" s="268">
        <v>0.8914649971477292</v>
      </c>
      <c r="AE37" s="268">
        <v>0.88853161331422104</v>
      </c>
      <c r="AF37" s="268">
        <v>0.94275873380350939</v>
      </c>
      <c r="AG37" s="268">
        <v>0.7765567765567768</v>
      </c>
      <c r="AH37" s="267">
        <f>+(AD37*0.2)+(AE37*0.2)+(AF37*0.2)+(AG37*0.4)</f>
        <v>0.85517377947580264</v>
      </c>
      <c r="AI37" s="267">
        <f>+(AD37*0.2)+(AE37*0.2)+(AF37*0.2)+(AG37*0.4)/AC37</f>
        <v>0.90998955193863396</v>
      </c>
    </row>
    <row r="38" spans="1:35" ht="38.25" customHeight="1" x14ac:dyDescent="0.25">
      <c r="A38" s="235"/>
      <c r="B38" s="234"/>
      <c r="C38" s="1382" t="s">
        <v>640</v>
      </c>
      <c r="D38" s="1383"/>
      <c r="E38" s="1383"/>
      <c r="F38" s="1383"/>
      <c r="G38" s="1384"/>
      <c r="H38" s="271">
        <f>+AH38</f>
        <v>0.85669887510683518</v>
      </c>
      <c r="I38" s="271">
        <v>0.85</v>
      </c>
      <c r="J38" s="272" t="str">
        <f>IF((+H38/I38)&gt;100%,"100%")</f>
        <v>100%</v>
      </c>
      <c r="K38" s="1526" t="s">
        <v>798</v>
      </c>
      <c r="L38" s="1383"/>
      <c r="M38" s="1383"/>
      <c r="N38" s="1383"/>
      <c r="O38" s="1383"/>
      <c r="P38" s="1383"/>
      <c r="Q38" s="1383"/>
      <c r="R38" s="1383"/>
      <c r="S38" s="1383"/>
      <c r="T38" s="1383"/>
      <c r="U38" s="1383"/>
      <c r="V38" s="1383"/>
      <c r="W38" s="1383"/>
      <c r="X38" s="1383"/>
      <c r="Y38" s="1383"/>
      <c r="Z38" s="1383"/>
      <c r="AA38" s="1384"/>
      <c r="AB38" s="232"/>
      <c r="AC38" s="269">
        <v>0.85</v>
      </c>
      <c r="AD38" s="268">
        <v>0.91934608601275225</v>
      </c>
      <c r="AE38" s="268">
        <v>0.86649171723798568</v>
      </c>
      <c r="AF38" s="268">
        <v>0.94088001550688094</v>
      </c>
      <c r="AG38" s="268">
        <v>0.77838827838827851</v>
      </c>
      <c r="AH38" s="267">
        <f>+(AD38*0.2)+(AE38*0.2)+(AF38*0.2)+(AG38*0.4)</f>
        <v>0.85669887510683518</v>
      </c>
      <c r="AI38" s="267">
        <f>+(AD38*0.2)+(AE38*0.2)+(AF38*0.2)+(AG38*0.4)/AC38</f>
        <v>0.91164393005189015</v>
      </c>
    </row>
    <row r="39" spans="1:35" ht="38.25" customHeight="1" x14ac:dyDescent="0.25">
      <c r="A39" s="235"/>
      <c r="B39" s="234"/>
      <c r="C39" s="1382" t="s">
        <v>319</v>
      </c>
      <c r="D39" s="1383"/>
      <c r="E39" s="1383"/>
      <c r="F39" s="1383"/>
      <c r="G39" s="1384"/>
      <c r="H39" s="271">
        <f>+AH39</f>
        <v>0.88554054325374332</v>
      </c>
      <c r="I39" s="270">
        <v>0.85</v>
      </c>
      <c r="J39" s="259" t="str">
        <f>IF((+H39/I39)&gt;100%,"100%")</f>
        <v>100%</v>
      </c>
      <c r="K39" s="1526" t="s">
        <v>797</v>
      </c>
      <c r="L39" s="1383"/>
      <c r="M39" s="1383"/>
      <c r="N39" s="1383"/>
      <c r="O39" s="1383"/>
      <c r="P39" s="1383"/>
      <c r="Q39" s="1383"/>
      <c r="R39" s="1383"/>
      <c r="S39" s="1383"/>
      <c r="T39" s="1383"/>
      <c r="U39" s="1383"/>
      <c r="V39" s="1383"/>
      <c r="W39" s="1383"/>
      <c r="X39" s="1383"/>
      <c r="Y39" s="1383"/>
      <c r="Z39" s="1383"/>
      <c r="AA39" s="1384"/>
      <c r="AB39" s="232"/>
      <c r="AC39" s="269">
        <v>0.85</v>
      </c>
      <c r="AD39" s="268">
        <v>0.85558742619430994</v>
      </c>
      <c r="AE39" s="268">
        <v>0.81338669982407907</v>
      </c>
      <c r="AF39" s="268">
        <v>0.93626482213438611</v>
      </c>
      <c r="AG39" s="268">
        <v>0.91123188405797084</v>
      </c>
      <c r="AH39" s="267">
        <f>+(AD39*0.2)+(AE39*0.2)+(AF39*0.2)+(AG39*0.4)</f>
        <v>0.88554054325374332</v>
      </c>
      <c r="AI39" s="267">
        <f>+(AD39*0.2)+(AE39*0.2)+(AF39*0.2)+(AG39*0.4)/AC39</f>
        <v>0.94986279389312944</v>
      </c>
    </row>
    <row r="40" spans="1:35" ht="42.75" customHeight="1" thickBot="1" x14ac:dyDescent="0.3">
      <c r="A40" s="235"/>
      <c r="B40" s="234"/>
      <c r="C40" s="1382" t="s">
        <v>318</v>
      </c>
      <c r="D40" s="1383"/>
      <c r="E40" s="1383"/>
      <c r="F40" s="1383"/>
      <c r="G40" s="1384"/>
      <c r="H40" s="271">
        <f>+AH40</f>
        <v>0.89850000000000008</v>
      </c>
      <c r="I40" s="270">
        <v>0.85</v>
      </c>
      <c r="J40" s="259">
        <v>1.06</v>
      </c>
      <c r="K40" s="1526" t="s">
        <v>796</v>
      </c>
      <c r="L40" s="1383"/>
      <c r="M40" s="1383"/>
      <c r="N40" s="1383"/>
      <c r="O40" s="1383"/>
      <c r="P40" s="1383"/>
      <c r="Q40" s="1383"/>
      <c r="R40" s="1383"/>
      <c r="S40" s="1383"/>
      <c r="T40" s="1383"/>
      <c r="U40" s="1383"/>
      <c r="V40" s="1383"/>
      <c r="W40" s="1383"/>
      <c r="X40" s="1383"/>
      <c r="Y40" s="1383"/>
      <c r="Z40" s="1383"/>
      <c r="AA40" s="1384"/>
      <c r="AB40" s="232"/>
      <c r="AC40" s="269">
        <v>0.85</v>
      </c>
      <c r="AD40" s="268">
        <v>0.85349999999999993</v>
      </c>
      <c r="AE40" s="268">
        <v>0.85499999999999998</v>
      </c>
      <c r="AF40" s="268">
        <v>0.94799999999999995</v>
      </c>
      <c r="AG40" s="268">
        <v>0.91800000000000004</v>
      </c>
      <c r="AH40" s="267">
        <f>+(AD40*0.2)+(AE40*0.2)+(AF40*0.2)+(AG40*0.4)</f>
        <v>0.89850000000000008</v>
      </c>
      <c r="AI40" s="267">
        <f>+(AD40*0.2)+(AE40*0.2)+(AF40*0.2)+(AG40*0.4)/AC40</f>
        <v>0.96330000000000005</v>
      </c>
    </row>
    <row r="41" spans="1:35" ht="15.75" customHeight="1" thickBot="1" x14ac:dyDescent="0.25">
      <c r="A41" s="235"/>
      <c r="B41" s="234"/>
      <c r="C41" s="1385" t="s">
        <v>35</v>
      </c>
      <c r="D41" s="1386"/>
      <c r="E41" s="1386"/>
      <c r="F41" s="1386"/>
      <c r="G41" s="1387"/>
      <c r="H41" s="258"/>
      <c r="I41" s="258"/>
      <c r="J41" s="257"/>
      <c r="K41" s="1398"/>
      <c r="L41" s="1386"/>
      <c r="M41" s="1386"/>
      <c r="N41" s="1386"/>
      <c r="O41" s="1386"/>
      <c r="P41" s="1386"/>
      <c r="Q41" s="1386"/>
      <c r="R41" s="1386"/>
      <c r="S41" s="1386"/>
      <c r="T41" s="1386"/>
      <c r="U41" s="1386"/>
      <c r="V41" s="1386"/>
      <c r="W41" s="1386"/>
      <c r="X41" s="1386"/>
      <c r="Y41" s="1386"/>
      <c r="Z41" s="1386"/>
      <c r="AA41" s="1387"/>
      <c r="AB41" s="232"/>
      <c r="AD41" s="266"/>
    </row>
    <row r="42" spans="1:35" ht="5.25" customHeight="1" x14ac:dyDescent="0.2">
      <c r="A42" s="235"/>
      <c r="B42" s="234"/>
      <c r="C42" s="236"/>
      <c r="D42" s="236"/>
      <c r="E42" s="236"/>
      <c r="F42" s="236"/>
      <c r="G42" s="236"/>
      <c r="H42" s="238"/>
      <c r="I42" s="238"/>
      <c r="J42" s="237"/>
      <c r="K42" s="236"/>
      <c r="L42" s="236"/>
      <c r="M42" s="236"/>
      <c r="N42" s="236"/>
      <c r="O42" s="236"/>
      <c r="P42" s="236"/>
      <c r="Q42" s="236"/>
      <c r="R42" s="236"/>
      <c r="S42" s="236"/>
      <c r="T42" s="236"/>
      <c r="U42" s="236"/>
      <c r="V42" s="236"/>
      <c r="W42" s="236"/>
      <c r="X42" s="236"/>
      <c r="Y42" s="236"/>
      <c r="Z42" s="236"/>
      <c r="AA42" s="236"/>
      <c r="AB42" s="232"/>
    </row>
    <row r="43" spans="1:35" ht="7.9" customHeight="1" thickBot="1" x14ac:dyDescent="0.25">
      <c r="A43" s="235"/>
      <c r="B43" s="234"/>
      <c r="C43" s="236"/>
      <c r="D43" s="236"/>
      <c r="E43" s="236"/>
      <c r="F43" s="236"/>
      <c r="G43" s="236"/>
      <c r="H43" s="238"/>
      <c r="I43" s="238"/>
      <c r="J43" s="237"/>
      <c r="K43" s="236"/>
      <c r="L43" s="236"/>
      <c r="M43" s="236"/>
      <c r="N43" s="236"/>
      <c r="O43" s="236"/>
      <c r="P43" s="236"/>
      <c r="Q43" s="236"/>
      <c r="R43" s="236"/>
      <c r="S43" s="236"/>
      <c r="T43" s="236"/>
      <c r="U43" s="236"/>
      <c r="V43" s="236"/>
      <c r="W43" s="236"/>
      <c r="X43" s="236"/>
      <c r="Y43" s="236"/>
      <c r="Z43" s="236"/>
      <c r="AA43" s="236"/>
      <c r="AB43" s="232"/>
      <c r="AD43" s="263"/>
      <c r="AE43" s="263"/>
      <c r="AF43" s="263"/>
      <c r="AG43" s="263"/>
      <c r="AH43" s="263"/>
    </row>
    <row r="44" spans="1:35" ht="14.25" customHeight="1" x14ac:dyDescent="0.2">
      <c r="A44" s="235"/>
      <c r="B44" s="234"/>
      <c r="C44" s="1416" t="s">
        <v>36</v>
      </c>
      <c r="D44" s="1389"/>
      <c r="E44" s="1389"/>
      <c r="F44" s="1389"/>
      <c r="G44" s="1389"/>
      <c r="H44" s="1389"/>
      <c r="I44" s="1389"/>
      <c r="J44" s="1389"/>
      <c r="K44" s="1389"/>
      <c r="L44" s="1389"/>
      <c r="M44" s="1389"/>
      <c r="N44" s="1389"/>
      <c r="O44" s="1389"/>
      <c r="P44" s="1389"/>
      <c r="Q44" s="1389"/>
      <c r="R44" s="1389"/>
      <c r="S44" s="1389"/>
      <c r="T44" s="1389"/>
      <c r="U44" s="1389"/>
      <c r="V44" s="1389"/>
      <c r="W44" s="1389"/>
      <c r="X44" s="1389"/>
      <c r="Y44" s="1389"/>
      <c r="Z44" s="1389"/>
      <c r="AA44" s="1390"/>
      <c r="AB44" s="232"/>
      <c r="AD44" s="263"/>
      <c r="AE44" s="265"/>
      <c r="AF44" s="263"/>
      <c r="AG44" s="263"/>
      <c r="AH44" s="263"/>
    </row>
    <row r="45" spans="1:35" ht="3" customHeight="1" thickBot="1" x14ac:dyDescent="0.25">
      <c r="A45" s="218"/>
      <c r="B45" s="233"/>
      <c r="C45" s="1391"/>
      <c r="D45" s="1394"/>
      <c r="E45" s="1394"/>
      <c r="F45" s="1394"/>
      <c r="G45" s="1394"/>
      <c r="H45" s="1394"/>
      <c r="I45" s="1394"/>
      <c r="J45" s="1394"/>
      <c r="K45" s="1394"/>
      <c r="L45" s="1394"/>
      <c r="M45" s="1394"/>
      <c r="N45" s="1394"/>
      <c r="O45" s="1394"/>
      <c r="P45" s="1394"/>
      <c r="Q45" s="1394"/>
      <c r="R45" s="1394"/>
      <c r="S45" s="1394"/>
      <c r="T45" s="1394"/>
      <c r="U45" s="1394"/>
      <c r="V45" s="1394"/>
      <c r="W45" s="1394"/>
      <c r="X45" s="1394"/>
      <c r="Y45" s="1394"/>
      <c r="Z45" s="1394"/>
      <c r="AA45" s="1393"/>
      <c r="AB45" s="232"/>
      <c r="AD45" s="263"/>
      <c r="AE45" s="263"/>
      <c r="AF45" s="263"/>
      <c r="AG45" s="263"/>
      <c r="AH45" s="263"/>
    </row>
    <row r="46" spans="1:35" ht="33.75" customHeight="1" x14ac:dyDescent="0.25">
      <c r="A46" s="218"/>
      <c r="B46" s="233"/>
      <c r="C46" s="1508"/>
      <c r="D46" s="1389"/>
      <c r="E46" s="1389"/>
      <c r="F46" s="1389"/>
      <c r="G46" s="1389"/>
      <c r="H46" s="1389"/>
      <c r="I46" s="1389"/>
      <c r="J46" s="1389"/>
      <c r="K46" s="1389"/>
      <c r="L46" s="1389"/>
      <c r="M46" s="1389"/>
      <c r="N46" s="1389"/>
      <c r="O46" s="1389"/>
      <c r="P46" s="1389"/>
      <c r="Q46" s="1389"/>
      <c r="R46" s="1389"/>
      <c r="S46" s="1389"/>
      <c r="T46" s="1389"/>
      <c r="U46" s="1389"/>
      <c r="V46" s="1389"/>
      <c r="W46" s="1389"/>
      <c r="X46" s="1389"/>
      <c r="Y46" s="1389"/>
      <c r="Z46" s="1389"/>
      <c r="AA46" s="1390"/>
      <c r="AB46" s="232"/>
      <c r="AD46" s="264"/>
      <c r="AE46" s="264"/>
      <c r="AF46" s="264"/>
      <c r="AG46" s="264"/>
      <c r="AH46" s="264"/>
    </row>
    <row r="47" spans="1:35" ht="33.75" customHeight="1" x14ac:dyDescent="0.2">
      <c r="A47" s="218"/>
      <c r="B47" s="233"/>
      <c r="C47" s="1391"/>
      <c r="D47" s="1392"/>
      <c r="E47" s="1392"/>
      <c r="F47" s="1392"/>
      <c r="G47" s="1392"/>
      <c r="H47" s="1392"/>
      <c r="I47" s="1392"/>
      <c r="J47" s="1392"/>
      <c r="K47" s="1392"/>
      <c r="L47" s="1392"/>
      <c r="M47" s="1392"/>
      <c r="N47" s="1392"/>
      <c r="O47" s="1392"/>
      <c r="P47" s="1392"/>
      <c r="Q47" s="1392"/>
      <c r="R47" s="1392"/>
      <c r="S47" s="1392"/>
      <c r="T47" s="1392"/>
      <c r="U47" s="1392"/>
      <c r="V47" s="1392"/>
      <c r="W47" s="1392"/>
      <c r="X47" s="1392"/>
      <c r="Y47" s="1392"/>
      <c r="Z47" s="1392"/>
      <c r="AA47" s="1393"/>
      <c r="AB47" s="232"/>
      <c r="AD47" s="263"/>
      <c r="AE47" s="263"/>
      <c r="AF47" s="263"/>
      <c r="AG47" s="263"/>
      <c r="AH47" s="263"/>
    </row>
    <row r="48" spans="1:35" ht="33.75" customHeight="1" x14ac:dyDescent="0.2">
      <c r="A48" s="218"/>
      <c r="B48" s="233"/>
      <c r="C48" s="1391"/>
      <c r="D48" s="1392"/>
      <c r="E48" s="1392"/>
      <c r="F48" s="1392"/>
      <c r="G48" s="1392"/>
      <c r="H48" s="1392"/>
      <c r="I48" s="1392"/>
      <c r="J48" s="1392"/>
      <c r="K48" s="1392"/>
      <c r="L48" s="1392"/>
      <c r="M48" s="1392"/>
      <c r="N48" s="1392"/>
      <c r="O48" s="1392"/>
      <c r="P48" s="1392"/>
      <c r="Q48" s="1392"/>
      <c r="R48" s="1392"/>
      <c r="S48" s="1392"/>
      <c r="T48" s="1392"/>
      <c r="U48" s="1392"/>
      <c r="V48" s="1392"/>
      <c r="W48" s="1392"/>
      <c r="X48" s="1392"/>
      <c r="Y48" s="1392"/>
      <c r="Z48" s="1392"/>
      <c r="AA48" s="1393"/>
      <c r="AB48" s="232"/>
      <c r="AD48" s="263"/>
      <c r="AE48" s="263"/>
      <c r="AF48" s="263"/>
      <c r="AG48" s="263"/>
      <c r="AH48" s="263"/>
    </row>
    <row r="49" spans="1:28" ht="33.75" customHeight="1" x14ac:dyDescent="0.2">
      <c r="A49" s="218"/>
      <c r="B49" s="233"/>
      <c r="C49" s="1391"/>
      <c r="D49" s="1392"/>
      <c r="E49" s="1392"/>
      <c r="F49" s="1392"/>
      <c r="G49" s="1392"/>
      <c r="H49" s="1392"/>
      <c r="I49" s="1392"/>
      <c r="J49" s="1392"/>
      <c r="K49" s="1392"/>
      <c r="L49" s="1392"/>
      <c r="M49" s="1392"/>
      <c r="N49" s="1392"/>
      <c r="O49" s="1392"/>
      <c r="P49" s="1392"/>
      <c r="Q49" s="1392"/>
      <c r="R49" s="1392"/>
      <c r="S49" s="1392"/>
      <c r="T49" s="1392"/>
      <c r="U49" s="1392"/>
      <c r="V49" s="1392"/>
      <c r="W49" s="1392"/>
      <c r="X49" s="1392"/>
      <c r="Y49" s="1392"/>
      <c r="Z49" s="1392"/>
      <c r="AA49" s="1393"/>
      <c r="AB49" s="232"/>
    </row>
    <row r="50" spans="1:28" ht="33.75" customHeight="1" x14ac:dyDescent="0.2">
      <c r="A50" s="218"/>
      <c r="B50" s="233"/>
      <c r="C50" s="1391"/>
      <c r="D50" s="1392"/>
      <c r="E50" s="1392"/>
      <c r="F50" s="1392"/>
      <c r="G50" s="1392"/>
      <c r="H50" s="1392"/>
      <c r="I50" s="1392"/>
      <c r="J50" s="1392"/>
      <c r="K50" s="1392"/>
      <c r="L50" s="1392"/>
      <c r="M50" s="1392"/>
      <c r="N50" s="1392"/>
      <c r="O50" s="1392"/>
      <c r="P50" s="1392"/>
      <c r="Q50" s="1392"/>
      <c r="R50" s="1392"/>
      <c r="S50" s="1392"/>
      <c r="T50" s="1392"/>
      <c r="U50" s="1392"/>
      <c r="V50" s="1392"/>
      <c r="W50" s="1392"/>
      <c r="X50" s="1392"/>
      <c r="Y50" s="1392"/>
      <c r="Z50" s="1392"/>
      <c r="AA50" s="1393"/>
      <c r="AB50" s="232"/>
    </row>
    <row r="51" spans="1:28" ht="33.75" customHeight="1" thickBot="1" x14ac:dyDescent="0.25">
      <c r="A51" s="218"/>
      <c r="B51" s="233"/>
      <c r="C51" s="1417"/>
      <c r="D51" s="1418"/>
      <c r="E51" s="1418"/>
      <c r="F51" s="1418"/>
      <c r="G51" s="1418"/>
      <c r="H51" s="1418"/>
      <c r="I51" s="1418"/>
      <c r="J51" s="1418"/>
      <c r="K51" s="1418"/>
      <c r="L51" s="1418"/>
      <c r="M51" s="1418"/>
      <c r="N51" s="1418"/>
      <c r="O51" s="1418"/>
      <c r="P51" s="1418"/>
      <c r="Q51" s="1418"/>
      <c r="R51" s="1418"/>
      <c r="S51" s="1418"/>
      <c r="T51" s="1418"/>
      <c r="U51" s="1418"/>
      <c r="V51" s="1418"/>
      <c r="W51" s="1418"/>
      <c r="X51" s="1418"/>
      <c r="Y51" s="1418"/>
      <c r="Z51" s="1418"/>
      <c r="AA51" s="1419"/>
      <c r="AB51" s="232"/>
    </row>
    <row r="52" spans="1:28" ht="10.15" customHeight="1" x14ac:dyDescent="0.2">
      <c r="A52" s="218"/>
      <c r="B52" s="231"/>
      <c r="C52" s="221"/>
      <c r="D52" s="221"/>
      <c r="E52" s="221"/>
      <c r="F52" s="221"/>
      <c r="G52" s="221"/>
      <c r="H52" s="221"/>
      <c r="I52" s="221"/>
      <c r="J52" s="221"/>
      <c r="K52" s="221"/>
      <c r="L52" s="221"/>
      <c r="M52" s="221"/>
      <c r="N52" s="221"/>
      <c r="O52" s="221"/>
      <c r="P52" s="221"/>
      <c r="Q52" s="221"/>
      <c r="R52" s="221"/>
      <c r="S52" s="221"/>
      <c r="T52" s="221"/>
      <c r="U52" s="221"/>
      <c r="V52" s="221"/>
      <c r="W52" s="221"/>
      <c r="X52" s="221"/>
      <c r="Y52" s="221"/>
      <c r="Z52" s="221"/>
      <c r="AA52" s="221"/>
      <c r="AB52" s="230"/>
    </row>
    <row r="53" spans="1:28" ht="7.9" customHeight="1" thickBot="1" x14ac:dyDescent="0.25">
      <c r="A53" s="218"/>
      <c r="B53" s="229"/>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7"/>
    </row>
    <row r="54" spans="1:28" ht="14.25" customHeight="1" x14ac:dyDescent="0.2">
      <c r="A54" s="218"/>
      <c r="B54" s="224"/>
      <c r="C54" s="1532" t="s">
        <v>30</v>
      </c>
      <c r="D54" s="1528"/>
      <c r="E54" s="1528"/>
      <c r="F54" s="1528"/>
      <c r="G54" s="1528"/>
      <c r="H54" s="1527" t="s">
        <v>37</v>
      </c>
      <c r="I54" s="1528"/>
      <c r="J54" s="1527" t="s">
        <v>38</v>
      </c>
      <c r="K54" s="1528"/>
      <c r="L54" s="1528"/>
      <c r="M54" s="1528"/>
      <c r="N54" s="1527" t="s">
        <v>39</v>
      </c>
      <c r="O54" s="1528"/>
      <c r="P54" s="1528"/>
      <c r="Q54" s="1528"/>
      <c r="R54" s="1528"/>
      <c r="S54" s="1528"/>
      <c r="T54" s="1528"/>
      <c r="U54" s="1528"/>
      <c r="V54" s="1530" t="s">
        <v>40</v>
      </c>
      <c r="W54" s="1528"/>
      <c r="X54" s="1528"/>
      <c r="Y54" s="1528"/>
      <c r="Z54" s="1528"/>
      <c r="AA54" s="1531"/>
      <c r="AB54" s="225"/>
    </row>
    <row r="55" spans="1:28" ht="7.9" customHeight="1" x14ac:dyDescent="0.2">
      <c r="A55" s="218"/>
      <c r="B55" s="226"/>
      <c r="C55" s="1533"/>
      <c r="D55" s="1529"/>
      <c r="E55" s="1529"/>
      <c r="F55" s="1529"/>
      <c r="G55" s="1515"/>
      <c r="H55" s="1515"/>
      <c r="I55" s="1515"/>
      <c r="J55" s="1515"/>
      <c r="K55" s="1529"/>
      <c r="L55" s="1529"/>
      <c r="M55" s="1515"/>
      <c r="N55" s="1515"/>
      <c r="O55" s="1529"/>
      <c r="P55" s="1529"/>
      <c r="Q55" s="1529"/>
      <c r="R55" s="1529"/>
      <c r="S55" s="1529"/>
      <c r="T55" s="1529"/>
      <c r="U55" s="1515"/>
      <c r="V55" s="1515"/>
      <c r="W55" s="1529"/>
      <c r="X55" s="1529"/>
      <c r="Y55" s="1529"/>
      <c r="Z55" s="1529"/>
      <c r="AA55" s="1524"/>
      <c r="AB55" s="225"/>
    </row>
    <row r="56" spans="1:28" ht="13.9" hidden="1" customHeight="1" x14ac:dyDescent="0.2">
      <c r="A56" s="218"/>
      <c r="B56" s="226"/>
      <c r="C56" s="1533"/>
      <c r="D56" s="1515"/>
      <c r="E56" s="1515"/>
      <c r="F56" s="1515"/>
      <c r="G56" s="1515"/>
      <c r="H56" s="1515"/>
      <c r="I56" s="1515"/>
      <c r="J56" s="1515"/>
      <c r="K56" s="1515"/>
      <c r="L56" s="1515"/>
      <c r="M56" s="1515"/>
      <c r="N56" s="1515"/>
      <c r="O56" s="1515"/>
      <c r="P56" s="1515"/>
      <c r="Q56" s="1515"/>
      <c r="R56" s="1515"/>
      <c r="S56" s="1515"/>
      <c r="T56" s="1515"/>
      <c r="U56" s="1515"/>
      <c r="V56" s="1515"/>
      <c r="W56" s="1515"/>
      <c r="X56" s="1515"/>
      <c r="Y56" s="1515"/>
      <c r="Z56" s="1515"/>
      <c r="AA56" s="1524"/>
      <c r="AB56" s="225"/>
    </row>
    <row r="57" spans="1:28" ht="24.75" customHeight="1" x14ac:dyDescent="0.2">
      <c r="A57" s="218"/>
      <c r="B57" s="224"/>
      <c r="C57" s="1519" t="s">
        <v>641</v>
      </c>
      <c r="D57" s="1515"/>
      <c r="E57" s="1515"/>
      <c r="F57" s="1515"/>
      <c r="G57" s="1515"/>
      <c r="H57" s="1520">
        <v>0.9</v>
      </c>
      <c r="I57" s="1515"/>
      <c r="J57" s="1514" t="str">
        <f>J37</f>
        <v>100%</v>
      </c>
      <c r="K57" s="1515"/>
      <c r="L57" s="1515"/>
      <c r="M57" s="1515"/>
      <c r="N57" s="1521"/>
      <c r="O57" s="1515"/>
      <c r="P57" s="1515"/>
      <c r="Q57" s="1515"/>
      <c r="R57" s="1515"/>
      <c r="S57" s="1515"/>
      <c r="T57" s="1515"/>
      <c r="U57" s="1515"/>
      <c r="V57" s="1523" t="s">
        <v>793</v>
      </c>
      <c r="W57" s="1515"/>
      <c r="X57" s="1515"/>
      <c r="Y57" s="1515"/>
      <c r="Z57" s="1515"/>
      <c r="AA57" s="1524"/>
      <c r="AB57" s="223"/>
    </row>
    <row r="58" spans="1:28" ht="44.25" customHeight="1" x14ac:dyDescent="0.2">
      <c r="A58" s="218"/>
      <c r="B58" s="224"/>
      <c r="C58" s="1519" t="s">
        <v>640</v>
      </c>
      <c r="D58" s="1515"/>
      <c r="E58" s="1515"/>
      <c r="F58" s="1515"/>
      <c r="G58" s="1515"/>
      <c r="H58" s="1520">
        <v>0.8</v>
      </c>
      <c r="I58" s="1515"/>
      <c r="J58" s="1514" t="str">
        <f>J38</f>
        <v>100%</v>
      </c>
      <c r="K58" s="1515"/>
      <c r="L58" s="1515"/>
      <c r="M58" s="1515"/>
      <c r="N58" s="1516" t="s">
        <v>795</v>
      </c>
      <c r="O58" s="1515"/>
      <c r="P58" s="1515"/>
      <c r="Q58" s="1515"/>
      <c r="R58" s="1515"/>
      <c r="S58" s="1515"/>
      <c r="T58" s="1515"/>
      <c r="U58" s="1515"/>
      <c r="V58" s="1523" t="s">
        <v>793</v>
      </c>
      <c r="W58" s="1515"/>
      <c r="X58" s="1515"/>
      <c r="Y58" s="1515"/>
      <c r="Z58" s="1515"/>
      <c r="AA58" s="1524"/>
      <c r="AB58" s="223"/>
    </row>
    <row r="59" spans="1:28" ht="44.25" customHeight="1" x14ac:dyDescent="0.2">
      <c r="A59" s="218"/>
      <c r="B59" s="224"/>
      <c r="C59" s="1519" t="s">
        <v>319</v>
      </c>
      <c r="D59" s="1515"/>
      <c r="E59" s="1515"/>
      <c r="F59" s="1515"/>
      <c r="G59" s="1515"/>
      <c r="H59" s="1520">
        <v>0.84</v>
      </c>
      <c r="I59" s="1515"/>
      <c r="J59" s="1514" t="str">
        <f>J39</f>
        <v>100%</v>
      </c>
      <c r="K59" s="1515"/>
      <c r="L59" s="1515"/>
      <c r="M59" s="1515"/>
      <c r="N59" s="1521" t="s">
        <v>794</v>
      </c>
      <c r="O59" s="1522"/>
      <c r="P59" s="1522"/>
      <c r="Q59" s="1522"/>
      <c r="R59" s="1522"/>
      <c r="S59" s="1522"/>
      <c r="T59" s="1522"/>
      <c r="U59" s="1522"/>
      <c r="V59" s="1523" t="s">
        <v>793</v>
      </c>
      <c r="W59" s="1515"/>
      <c r="X59" s="1515"/>
      <c r="Y59" s="1515"/>
      <c r="Z59" s="1515"/>
      <c r="AA59" s="1524"/>
      <c r="AB59" s="223"/>
    </row>
    <row r="60" spans="1:28" ht="31.5" customHeight="1" thickBot="1" x14ac:dyDescent="0.25">
      <c r="A60" s="218"/>
      <c r="B60" s="224"/>
      <c r="C60" s="1525" t="s">
        <v>318</v>
      </c>
      <c r="D60" s="1512"/>
      <c r="E60" s="1512"/>
      <c r="F60" s="1512"/>
      <c r="G60" s="1512"/>
      <c r="H60" s="1511">
        <v>0.89</v>
      </c>
      <c r="I60" s="1512"/>
      <c r="J60" s="1513">
        <f>J40</f>
        <v>1.06</v>
      </c>
      <c r="K60" s="1512"/>
      <c r="L60" s="1512"/>
      <c r="M60" s="1512"/>
      <c r="N60" s="1517"/>
      <c r="O60" s="1512"/>
      <c r="P60" s="1512"/>
      <c r="Q60" s="1512"/>
      <c r="R60" s="1512"/>
      <c r="S60" s="1512"/>
      <c r="T60" s="1512"/>
      <c r="U60" s="1512"/>
      <c r="V60" s="1517"/>
      <c r="W60" s="1512"/>
      <c r="X60" s="1512"/>
      <c r="Y60" s="1512"/>
      <c r="Z60" s="1512"/>
      <c r="AA60" s="1518"/>
      <c r="AB60" s="223"/>
    </row>
    <row r="61" spans="1:28" ht="15.75" customHeight="1" x14ac:dyDescent="0.2">
      <c r="A61" s="218"/>
      <c r="B61" s="224"/>
      <c r="C61" s="1510"/>
      <c r="D61" s="1394"/>
      <c r="E61" s="1394"/>
      <c r="F61" s="1394"/>
      <c r="G61" s="1394"/>
      <c r="H61" s="1510"/>
      <c r="I61" s="1394"/>
      <c r="J61" s="1510"/>
      <c r="K61" s="1394"/>
      <c r="L61" s="1394"/>
      <c r="M61" s="1394"/>
      <c r="N61" s="1510"/>
      <c r="O61" s="1394"/>
      <c r="P61" s="1394"/>
      <c r="Q61" s="1394"/>
      <c r="R61" s="1394"/>
      <c r="S61" s="1394"/>
      <c r="T61" s="1394"/>
      <c r="U61" s="1394"/>
      <c r="V61" s="1510"/>
      <c r="W61" s="1394"/>
      <c r="X61" s="1394"/>
      <c r="Y61" s="1394"/>
      <c r="Z61" s="1394"/>
      <c r="AA61" s="1394"/>
      <c r="AB61" s="223"/>
    </row>
    <row r="62" spans="1:28" ht="14.25" customHeight="1" x14ac:dyDescent="0.2">
      <c r="A62" s="218"/>
      <c r="B62" s="222"/>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0"/>
    </row>
    <row r="63" spans="1:28" ht="14.25" customHeight="1" x14ac:dyDescent="0.2">
      <c r="A63" s="218"/>
      <c r="B63" s="218"/>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c r="AA63" s="219"/>
      <c r="AB63" s="218"/>
    </row>
    <row r="64" spans="1:28" ht="14.25" customHeight="1" x14ac:dyDescent="0.2">
      <c r="A64" s="218"/>
      <c r="B64" s="218"/>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c r="AA64" s="219"/>
      <c r="AB64" s="218"/>
    </row>
    <row r="65" spans="1:28" ht="14.25" customHeight="1" x14ac:dyDescent="0.2">
      <c r="A65" s="218"/>
      <c r="B65" s="218"/>
      <c r="C65" s="219"/>
      <c r="D65" s="219"/>
      <c r="E65" s="219"/>
      <c r="F65" s="219"/>
      <c r="G65" s="219"/>
      <c r="H65" s="219"/>
      <c r="I65" s="219"/>
      <c r="J65" s="219"/>
      <c r="K65" s="219"/>
      <c r="L65" s="219"/>
      <c r="M65" s="219"/>
      <c r="N65" s="219"/>
      <c r="O65" s="219"/>
      <c r="P65" s="219"/>
      <c r="Q65" s="219"/>
      <c r="R65" s="219"/>
      <c r="S65" s="219"/>
      <c r="T65" s="219"/>
      <c r="U65" s="219"/>
      <c r="V65" s="219"/>
      <c r="W65" s="219"/>
      <c r="X65" s="219"/>
      <c r="Y65" s="219"/>
      <c r="Z65" s="219"/>
      <c r="AA65" s="219"/>
      <c r="AB65" s="218"/>
    </row>
    <row r="66" spans="1:28" ht="14.25" customHeight="1" x14ac:dyDescent="0.2">
      <c r="A66" s="218"/>
      <c r="B66" s="218"/>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c r="AA66" s="219"/>
      <c r="AB66" s="218"/>
    </row>
    <row r="67" spans="1:28" ht="14.25" customHeight="1" x14ac:dyDescent="0.2">
      <c r="A67" s="218"/>
      <c r="B67" s="218"/>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c r="AA67" s="219"/>
      <c r="AB67" s="218"/>
    </row>
    <row r="68" spans="1:28" ht="14.25" customHeight="1" x14ac:dyDescent="0.2">
      <c r="A68" s="218"/>
      <c r="B68" s="218"/>
      <c r="C68" s="219"/>
      <c r="D68" s="219"/>
      <c r="E68" s="219"/>
      <c r="F68" s="219"/>
      <c r="G68" s="219"/>
      <c r="H68" s="219"/>
      <c r="I68" s="219"/>
      <c r="J68" s="219"/>
      <c r="K68" s="219"/>
      <c r="L68" s="219"/>
      <c r="M68" s="219"/>
      <c r="N68" s="219"/>
      <c r="O68" s="219"/>
      <c r="P68" s="219"/>
      <c r="Q68" s="219"/>
      <c r="R68" s="219"/>
      <c r="S68" s="219"/>
      <c r="T68" s="219"/>
      <c r="U68" s="219"/>
      <c r="V68" s="219"/>
      <c r="W68" s="219"/>
      <c r="X68" s="219"/>
      <c r="Y68" s="219"/>
      <c r="Z68" s="219"/>
      <c r="AA68" s="219"/>
      <c r="AB68" s="218"/>
    </row>
    <row r="69" spans="1:28" ht="14.25" customHeight="1" x14ac:dyDescent="0.2">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8"/>
    </row>
    <row r="70" spans="1:28" ht="14.25" customHeight="1" x14ac:dyDescent="0.2">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c r="AA70" s="218"/>
      <c r="AB70" s="218"/>
    </row>
    <row r="71" spans="1:28" ht="14.25" customHeight="1" x14ac:dyDescent="0.2">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8"/>
    </row>
    <row r="72" spans="1:28" ht="14.25" customHeight="1" x14ac:dyDescent="0.2">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c r="AA72" s="218"/>
      <c r="AB72" s="218"/>
    </row>
    <row r="73" spans="1:28" ht="14.25" customHeight="1" x14ac:dyDescent="0.2">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8"/>
    </row>
    <row r="74" spans="1:28" ht="14.25" customHeight="1" x14ac:dyDescent="0.2">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8"/>
    </row>
    <row r="75" spans="1:28" ht="14.25" customHeight="1" x14ac:dyDescent="0.2">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8"/>
    </row>
    <row r="76" spans="1:28" ht="14.25" customHeight="1" x14ac:dyDescent="0.2">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8"/>
    </row>
    <row r="77" spans="1:28" ht="14.25" customHeight="1" x14ac:dyDescent="0.2">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row>
    <row r="78" spans="1:28" ht="14.25" customHeight="1" x14ac:dyDescent="0.2">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8"/>
    </row>
    <row r="79" spans="1:28" ht="14.25" customHeight="1" x14ac:dyDescent="0.2">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row>
    <row r="80" spans="1:28" ht="14.25" customHeight="1" x14ac:dyDescent="0.2">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8"/>
    </row>
    <row r="81" spans="1:28" ht="14.25" customHeight="1" x14ac:dyDescent="0.2">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8"/>
    </row>
    <row r="82" spans="1:28" ht="14.25" customHeight="1" x14ac:dyDescent="0.2">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8"/>
    </row>
    <row r="83" spans="1:28" ht="14.25" customHeight="1" x14ac:dyDescent="0.2">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row>
    <row r="84" spans="1:28" ht="14.25" customHeight="1" x14ac:dyDescent="0.2">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row>
    <row r="85" spans="1:28" ht="14.25" customHeight="1" x14ac:dyDescent="0.2">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8"/>
    </row>
    <row r="86" spans="1:28" ht="14.25" customHeight="1" x14ac:dyDescent="0.2">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8"/>
    </row>
    <row r="87" spans="1:28" ht="14.25" customHeight="1" x14ac:dyDescent="0.2">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row>
    <row r="88" spans="1:28" ht="14.25" customHeight="1" x14ac:dyDescent="0.2">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row>
    <row r="89" spans="1:28" ht="14.25" customHeight="1" x14ac:dyDescent="0.2">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row>
    <row r="90" spans="1:28" ht="14.25" customHeight="1" x14ac:dyDescent="0.2">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8"/>
    </row>
    <row r="91" spans="1:28" ht="14.25" customHeight="1" x14ac:dyDescent="0.2">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row>
    <row r="92" spans="1:28" ht="14.25" customHeight="1" x14ac:dyDescent="0.2">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row>
    <row r="93" spans="1:28" ht="14.25" customHeight="1" x14ac:dyDescent="0.2">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row>
    <row r="94" spans="1:28" ht="14.25" customHeight="1" x14ac:dyDescent="0.2">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row>
    <row r="95" spans="1:28" ht="14.25" customHeight="1" x14ac:dyDescent="0.2">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row>
    <row r="96" spans="1:28" ht="14.25" customHeight="1" x14ac:dyDescent="0.2">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row>
    <row r="97" spans="1:28" ht="14.25" customHeight="1" x14ac:dyDescent="0.2">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row>
    <row r="98" spans="1:28" ht="14.25" customHeight="1" x14ac:dyDescent="0.2">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row>
    <row r="99" spans="1:28" ht="14.25" customHeight="1" x14ac:dyDescent="0.2">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row>
    <row r="100" spans="1:28" ht="14.25" customHeight="1" x14ac:dyDescent="0.2">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row>
    <row r="101" spans="1:28" ht="6" customHeight="1" x14ac:dyDescent="0.2">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row>
    <row r="102" spans="1:28" ht="14.25" customHeight="1" x14ac:dyDescent="0.2">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row>
    <row r="103" spans="1:28" ht="14.25" customHeight="1" x14ac:dyDescent="0.2">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row>
    <row r="104" spans="1:28" ht="14.25" customHeight="1" x14ac:dyDescent="0.2">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row>
    <row r="105" spans="1:28" ht="14.25" customHeight="1" x14ac:dyDescent="0.2">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row>
    <row r="106" spans="1:28" ht="14.25" customHeight="1" x14ac:dyDescent="0.2">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row>
    <row r="107" spans="1:28" ht="14.25" customHeight="1" x14ac:dyDescent="0.2">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row>
    <row r="108" spans="1:28" ht="14.25" customHeight="1" x14ac:dyDescent="0.2">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row>
    <row r="109" spans="1:28" ht="14.25" customHeight="1" x14ac:dyDescent="0.2">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row>
    <row r="110" spans="1:28" ht="14.25" customHeight="1" x14ac:dyDescent="0.2">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row>
    <row r="111" spans="1:28" ht="14.25" customHeight="1" x14ac:dyDescent="0.2">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row>
    <row r="112" spans="1:28" ht="14.25" customHeight="1" x14ac:dyDescent="0.2">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row>
    <row r="113" spans="1:28" ht="14.25" customHeight="1" x14ac:dyDescent="0.2">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8"/>
    </row>
    <row r="114" spans="1:28" ht="14.25" customHeight="1" x14ac:dyDescent="0.2">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8"/>
    </row>
    <row r="115" spans="1:28" ht="14.25" customHeight="1" x14ac:dyDescent="0.2">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8"/>
    </row>
    <row r="116" spans="1:28" ht="14.25" customHeight="1" x14ac:dyDescent="0.2">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8"/>
    </row>
    <row r="117" spans="1:28" ht="14.25" customHeight="1" x14ac:dyDescent="0.2">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8"/>
    </row>
    <row r="118" spans="1:28" ht="14.25" customHeight="1" x14ac:dyDescent="0.2">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row>
    <row r="119" spans="1:28" ht="14.25" customHeight="1" x14ac:dyDescent="0.2">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8"/>
    </row>
    <row r="120" spans="1:28" ht="14.25" customHeight="1" x14ac:dyDescent="0.2">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8"/>
    </row>
    <row r="121" spans="1:28" ht="14.25" customHeight="1" x14ac:dyDescent="0.2">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row>
    <row r="122" spans="1:28" ht="14.25" customHeight="1" x14ac:dyDescent="0.2">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row>
    <row r="123" spans="1:28" ht="14.25" customHeight="1" x14ac:dyDescent="0.2">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row>
    <row r="124" spans="1:28" ht="14.25" customHeight="1" x14ac:dyDescent="0.2">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row>
    <row r="125" spans="1:28" ht="14.25" customHeight="1" x14ac:dyDescent="0.2">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row>
    <row r="126" spans="1:28" ht="14.25" customHeight="1" x14ac:dyDescent="0.2">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row>
    <row r="127" spans="1:28" ht="14.25" customHeight="1" x14ac:dyDescent="0.2">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row>
    <row r="128" spans="1:28" ht="14.25" customHeight="1" x14ac:dyDescent="0.2">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row>
    <row r="129" spans="1:28" ht="14.25" customHeight="1" x14ac:dyDescent="0.2">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row>
    <row r="130" spans="1:28" ht="14.25" customHeight="1" x14ac:dyDescent="0.2">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8"/>
    </row>
    <row r="131" spans="1:28" ht="14.25" customHeight="1" x14ac:dyDescent="0.2">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8"/>
    </row>
    <row r="132" spans="1:28" ht="14.25" customHeight="1" x14ac:dyDescent="0.2">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8"/>
    </row>
    <row r="133" spans="1:28" ht="14.25" customHeight="1" x14ac:dyDescent="0.2">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8"/>
    </row>
    <row r="134" spans="1:28" ht="14.25" customHeight="1" x14ac:dyDescent="0.2">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c r="AA134" s="218"/>
      <c r="AB134" s="218"/>
    </row>
    <row r="135" spans="1:28" ht="14.25" customHeight="1" x14ac:dyDescent="0.2">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8"/>
    </row>
    <row r="136" spans="1:28" ht="14.25" customHeight="1" x14ac:dyDescent="0.2">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c r="AA136" s="218"/>
      <c r="AB136" s="218"/>
    </row>
    <row r="137" spans="1:28" ht="14.25" customHeight="1" x14ac:dyDescent="0.2">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c r="AA137" s="218"/>
      <c r="AB137" s="218"/>
    </row>
    <row r="138" spans="1:28" ht="14.25" customHeight="1" x14ac:dyDescent="0.2">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8"/>
    </row>
    <row r="139" spans="1:28" ht="14.25" customHeight="1" x14ac:dyDescent="0.2">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8"/>
    </row>
    <row r="140" spans="1:28" ht="14.25" customHeight="1" x14ac:dyDescent="0.2">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8"/>
    </row>
    <row r="141" spans="1:28" ht="14.25" customHeight="1" x14ac:dyDescent="0.2">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8"/>
    </row>
    <row r="142" spans="1:28" ht="14.25" customHeight="1" x14ac:dyDescent="0.2">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8"/>
    </row>
    <row r="143" spans="1:28" ht="14.25" customHeight="1" x14ac:dyDescent="0.2">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8"/>
    </row>
    <row r="144" spans="1:28" ht="14.25" customHeight="1" x14ac:dyDescent="0.2">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row>
    <row r="145" spans="1:28" ht="14.25" customHeight="1" x14ac:dyDescent="0.2">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8"/>
    </row>
    <row r="146" spans="1:28" ht="14.25" customHeight="1" x14ac:dyDescent="0.2">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8"/>
    </row>
    <row r="147" spans="1:28" ht="14.25" customHeight="1" x14ac:dyDescent="0.2">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8"/>
    </row>
    <row r="148" spans="1:28" ht="14.25" customHeight="1" x14ac:dyDescent="0.2">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c r="AA148" s="218"/>
      <c r="AB148" s="218"/>
    </row>
    <row r="149" spans="1:28" ht="14.25" customHeight="1" x14ac:dyDescent="0.2">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c r="AA149" s="218"/>
      <c r="AB149" s="218"/>
    </row>
    <row r="150" spans="1:28" ht="14.25" customHeight="1" x14ac:dyDescent="0.2">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8"/>
    </row>
    <row r="151" spans="1:28" ht="14.25" customHeight="1" x14ac:dyDescent="0.2">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8"/>
    </row>
    <row r="152" spans="1:28" ht="14.25" customHeight="1" x14ac:dyDescent="0.2">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8"/>
    </row>
    <row r="153" spans="1:28" ht="14.25" customHeight="1" x14ac:dyDescent="0.2">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8"/>
    </row>
    <row r="154" spans="1:28" ht="14.25" customHeight="1" x14ac:dyDescent="0.2">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8"/>
    </row>
    <row r="155" spans="1:28" ht="14.25" customHeight="1" x14ac:dyDescent="0.2">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8"/>
    </row>
    <row r="156" spans="1:28" ht="14.25" customHeight="1" x14ac:dyDescent="0.2">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c r="AA156" s="218"/>
      <c r="AB156" s="218"/>
    </row>
    <row r="157" spans="1:28" ht="14.25" customHeight="1" x14ac:dyDescent="0.2">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c r="AA157" s="218"/>
      <c r="AB157" s="218"/>
    </row>
    <row r="158" spans="1:28" ht="14.25" customHeight="1" x14ac:dyDescent="0.2">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c r="AA158" s="218"/>
      <c r="AB158" s="218"/>
    </row>
    <row r="159" spans="1:28" ht="14.25" customHeight="1" x14ac:dyDescent="0.2">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c r="AA159" s="218"/>
      <c r="AB159" s="218"/>
    </row>
    <row r="160" spans="1:28" ht="14.25" customHeight="1" x14ac:dyDescent="0.2">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8"/>
    </row>
    <row r="161" spans="1:28" ht="14.25" customHeight="1" x14ac:dyDescent="0.2">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c r="AA161" s="218"/>
      <c r="AB161" s="218"/>
    </row>
    <row r="162" spans="1:28" ht="14.25" customHeight="1" x14ac:dyDescent="0.2">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c r="AA162" s="218"/>
      <c r="AB162" s="218"/>
    </row>
    <row r="163" spans="1:28" ht="14.25" customHeight="1" x14ac:dyDescent="0.2">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row>
    <row r="164" spans="1:28" ht="14.25" customHeight="1" x14ac:dyDescent="0.2">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c r="AA164" s="218"/>
      <c r="AB164" s="218"/>
    </row>
    <row r="165" spans="1:28" ht="14.25" customHeight="1" x14ac:dyDescent="0.2">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8"/>
    </row>
    <row r="166" spans="1:28" ht="14.25" customHeight="1" x14ac:dyDescent="0.2">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c r="AA166" s="218"/>
      <c r="AB166" s="218"/>
    </row>
    <row r="167" spans="1:28" ht="14.25" customHeight="1" x14ac:dyDescent="0.2">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c r="AA167" s="218"/>
      <c r="AB167" s="218"/>
    </row>
    <row r="168" spans="1:28" ht="14.25" customHeight="1" x14ac:dyDescent="0.2">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c r="AA168" s="218"/>
      <c r="AB168" s="218"/>
    </row>
    <row r="169" spans="1:28" ht="14.25" customHeight="1" x14ac:dyDescent="0.2">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c r="AA169" s="218"/>
      <c r="AB169" s="218"/>
    </row>
    <row r="170" spans="1:28" ht="14.25" customHeight="1" x14ac:dyDescent="0.2">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8"/>
    </row>
    <row r="171" spans="1:28" ht="14.25" customHeight="1" x14ac:dyDescent="0.2">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c r="AA171" s="218"/>
      <c r="AB171" s="218"/>
    </row>
    <row r="172" spans="1:28" ht="14.25" customHeight="1" x14ac:dyDescent="0.2">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8"/>
    </row>
    <row r="173" spans="1:28" ht="14.25" customHeight="1" x14ac:dyDescent="0.2">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c r="AA173" s="218"/>
      <c r="AB173" s="218"/>
    </row>
    <row r="174" spans="1:28" ht="14.25" customHeight="1" x14ac:dyDescent="0.2">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c r="AA174" s="218"/>
      <c r="AB174" s="218"/>
    </row>
    <row r="175" spans="1:28" ht="14.25" customHeight="1" x14ac:dyDescent="0.2">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row>
    <row r="176" spans="1:28" ht="14.25" customHeight="1" x14ac:dyDescent="0.2">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c r="AA176" s="218"/>
      <c r="AB176" s="218"/>
    </row>
    <row r="177" spans="1:28" ht="14.25" customHeight="1" x14ac:dyDescent="0.2">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8"/>
    </row>
    <row r="178" spans="1:28" ht="14.25" customHeight="1" x14ac:dyDescent="0.2">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8"/>
    </row>
    <row r="179" spans="1:28" ht="14.25" customHeight="1" x14ac:dyDescent="0.2">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c r="AA179" s="218"/>
      <c r="AB179" s="218"/>
    </row>
    <row r="180" spans="1:28" ht="14.25" customHeight="1" x14ac:dyDescent="0.2">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8"/>
    </row>
    <row r="181" spans="1:28" ht="14.25" customHeight="1" x14ac:dyDescent="0.2">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8"/>
    </row>
    <row r="182" spans="1:28" ht="14.25" customHeight="1" x14ac:dyDescent="0.2">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8"/>
    </row>
    <row r="183" spans="1:28" ht="14.25" customHeight="1" x14ac:dyDescent="0.2">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row>
    <row r="184" spans="1:28" ht="14.25" customHeight="1" x14ac:dyDescent="0.2">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8"/>
    </row>
    <row r="185" spans="1:28" ht="14.25" customHeight="1" x14ac:dyDescent="0.2">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8"/>
    </row>
    <row r="186" spans="1:28" ht="14.25" customHeight="1" x14ac:dyDescent="0.2">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row>
    <row r="187" spans="1:28" ht="14.25" customHeight="1" x14ac:dyDescent="0.2">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8"/>
    </row>
    <row r="188" spans="1:28" ht="14.25" customHeight="1" x14ac:dyDescent="0.2">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8"/>
    </row>
    <row r="189" spans="1:28" ht="14.25" customHeight="1" x14ac:dyDescent="0.2">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8"/>
    </row>
    <row r="190" spans="1:28" ht="14.25" customHeight="1" x14ac:dyDescent="0.2">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8"/>
    </row>
    <row r="191" spans="1:28" ht="14.25" customHeight="1" x14ac:dyDescent="0.2">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8"/>
    </row>
    <row r="192" spans="1:28" ht="14.25" customHeight="1" x14ac:dyDescent="0.2">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8"/>
    </row>
    <row r="193" spans="1:28" ht="14.25" customHeight="1" x14ac:dyDescent="0.2">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8"/>
    </row>
    <row r="194" spans="1:28" ht="14.25" customHeight="1" x14ac:dyDescent="0.2">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8"/>
    </row>
    <row r="195" spans="1:28" ht="14.25" customHeight="1" x14ac:dyDescent="0.2">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8"/>
    </row>
    <row r="196" spans="1:28" ht="14.25" customHeight="1" x14ac:dyDescent="0.2">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8"/>
    </row>
    <row r="197" spans="1:28" ht="14.25" customHeight="1" x14ac:dyDescent="0.2">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row>
    <row r="198" spans="1:28" ht="14.25" customHeight="1" x14ac:dyDescent="0.2">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8"/>
    </row>
    <row r="199" spans="1:28" ht="14.25" customHeight="1" x14ac:dyDescent="0.2">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218"/>
      <c r="AB199" s="218"/>
    </row>
    <row r="200" spans="1:28" ht="14.25" customHeight="1" x14ac:dyDescent="0.2">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218"/>
    </row>
    <row r="201" spans="1:28" ht="14.25" customHeight="1" x14ac:dyDescent="0.2">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8"/>
    </row>
    <row r="202" spans="1:28" ht="14.25" customHeight="1" x14ac:dyDescent="0.2">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8"/>
    </row>
    <row r="203" spans="1:28" ht="14.25" customHeight="1" x14ac:dyDescent="0.2">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8"/>
    </row>
    <row r="204" spans="1:28" ht="14.25" customHeight="1" x14ac:dyDescent="0.2">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8"/>
    </row>
    <row r="205" spans="1:28" ht="14.25" customHeight="1" x14ac:dyDescent="0.2">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8"/>
    </row>
    <row r="206" spans="1:28" ht="14.25" customHeight="1" x14ac:dyDescent="0.2">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8"/>
    </row>
    <row r="207" spans="1:28" ht="14.25" customHeight="1" x14ac:dyDescent="0.2">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8"/>
    </row>
    <row r="208" spans="1:28" ht="14.25" customHeight="1" x14ac:dyDescent="0.2">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c r="AA208" s="218"/>
      <c r="AB208" s="218"/>
    </row>
    <row r="209" spans="1:28" ht="14.25" customHeight="1" x14ac:dyDescent="0.2">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row>
    <row r="210" spans="1:28" ht="14.25" customHeight="1" x14ac:dyDescent="0.2">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8"/>
    </row>
    <row r="211" spans="1:28" ht="14.25" customHeight="1" x14ac:dyDescent="0.2">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8"/>
    </row>
    <row r="212" spans="1:28" ht="14.25" customHeight="1" x14ac:dyDescent="0.2">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8"/>
    </row>
    <row r="213" spans="1:28" ht="14.25" customHeight="1" x14ac:dyDescent="0.2">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8"/>
    </row>
    <row r="214" spans="1:28" ht="14.25" customHeight="1" x14ac:dyDescent="0.2">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8"/>
    </row>
    <row r="215" spans="1:28" ht="14.25" customHeight="1" x14ac:dyDescent="0.2">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8"/>
    </row>
    <row r="216" spans="1:28" ht="14.25" customHeight="1" x14ac:dyDescent="0.2">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8"/>
    </row>
    <row r="217" spans="1:28" ht="14.25" customHeight="1" x14ac:dyDescent="0.2">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218"/>
    </row>
    <row r="218" spans="1:28" ht="14.25" customHeight="1" x14ac:dyDescent="0.2">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8"/>
    </row>
    <row r="219" spans="1:28" ht="14.25" customHeight="1" x14ac:dyDescent="0.2">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8"/>
    </row>
    <row r="220" spans="1:28" ht="14.25" customHeight="1" x14ac:dyDescent="0.2">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8"/>
    </row>
    <row r="221" spans="1:28" ht="14.25" customHeight="1" x14ac:dyDescent="0.2">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8"/>
    </row>
    <row r="222" spans="1:28" ht="14.25" customHeight="1" x14ac:dyDescent="0.2">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8"/>
    </row>
    <row r="223" spans="1:28" ht="14.25" customHeight="1" x14ac:dyDescent="0.2">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8"/>
    </row>
    <row r="224" spans="1:28" ht="14.25" customHeight="1" x14ac:dyDescent="0.2">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8"/>
    </row>
    <row r="225" spans="1:28" ht="14.25" customHeight="1" x14ac:dyDescent="0.2">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c r="AA225" s="218"/>
      <c r="AB225" s="218"/>
    </row>
    <row r="226" spans="1:28" ht="14.25" customHeight="1" x14ac:dyDescent="0.2">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c r="AA226" s="218"/>
      <c r="AB226" s="218"/>
    </row>
    <row r="227" spans="1:28" ht="14.25" customHeight="1" x14ac:dyDescent="0.2">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c r="AA227" s="218"/>
      <c r="AB227" s="218"/>
    </row>
    <row r="228" spans="1:28" ht="14.25" customHeight="1" x14ac:dyDescent="0.2">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c r="AA228" s="218"/>
      <c r="AB228" s="218"/>
    </row>
    <row r="229" spans="1:28" ht="14.25" customHeight="1" x14ac:dyDescent="0.2">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c r="AA229" s="218"/>
      <c r="AB229" s="218"/>
    </row>
    <row r="230" spans="1:28" ht="14.25" customHeight="1" x14ac:dyDescent="0.2">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c r="AA230" s="218"/>
      <c r="AB230" s="218"/>
    </row>
    <row r="231" spans="1:28" ht="14.25" customHeight="1" x14ac:dyDescent="0.2">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c r="AA231" s="218"/>
      <c r="AB231" s="218"/>
    </row>
    <row r="232" spans="1:28" ht="14.25" customHeight="1" x14ac:dyDescent="0.2">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c r="AA232" s="218"/>
      <c r="AB232" s="218"/>
    </row>
    <row r="233" spans="1:28" ht="14.25" customHeight="1" x14ac:dyDescent="0.2">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c r="AA233" s="218"/>
      <c r="AB233" s="218"/>
    </row>
    <row r="234" spans="1:28" ht="14.25" customHeight="1" x14ac:dyDescent="0.2">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c r="AA234" s="218"/>
      <c r="AB234" s="218"/>
    </row>
    <row r="235" spans="1:28" ht="14.25" customHeight="1" x14ac:dyDescent="0.2">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c r="AA235" s="218"/>
      <c r="AB235" s="218"/>
    </row>
    <row r="236" spans="1:28" ht="14.25" customHeight="1" x14ac:dyDescent="0.2">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c r="AA236" s="218"/>
      <c r="AB236" s="218"/>
    </row>
    <row r="237" spans="1:28" ht="14.25" customHeight="1" x14ac:dyDescent="0.2">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c r="AA237" s="218"/>
      <c r="AB237" s="218"/>
    </row>
    <row r="238" spans="1:28" ht="14.25" customHeight="1" x14ac:dyDescent="0.2">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8"/>
      <c r="AB238" s="218"/>
    </row>
    <row r="239" spans="1:28" ht="14.25" customHeight="1" x14ac:dyDescent="0.2">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c r="AA239" s="218"/>
      <c r="AB239" s="218"/>
    </row>
    <row r="240" spans="1:28" ht="14.25" customHeight="1" x14ac:dyDescent="0.2">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c r="AA240" s="218"/>
      <c r="AB240" s="218"/>
    </row>
    <row r="241" spans="1:28" ht="14.25" customHeight="1" x14ac:dyDescent="0.2">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c r="AA241" s="218"/>
      <c r="AB241" s="218"/>
    </row>
    <row r="242" spans="1:28" ht="14.25" customHeight="1" x14ac:dyDescent="0.2">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c r="AA242" s="218"/>
      <c r="AB242" s="218"/>
    </row>
    <row r="243" spans="1:28" ht="14.25" customHeight="1" x14ac:dyDescent="0.2">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c r="AA243" s="218"/>
      <c r="AB243" s="218"/>
    </row>
    <row r="244" spans="1:28" ht="14.25" customHeight="1" x14ac:dyDescent="0.2">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c r="AA244" s="218"/>
      <c r="AB244" s="218"/>
    </row>
    <row r="245" spans="1:28" ht="14.25" customHeight="1" x14ac:dyDescent="0.2">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row>
    <row r="246" spans="1:28" ht="14.25" customHeight="1" x14ac:dyDescent="0.2">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row>
    <row r="247" spans="1:28" ht="14.25" customHeight="1" x14ac:dyDescent="0.2">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row>
    <row r="248" spans="1:28" ht="14.25" customHeight="1" x14ac:dyDescent="0.2">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row>
    <row r="249" spans="1:28" ht="14.25" customHeight="1" x14ac:dyDescent="0.2">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row>
    <row r="250" spans="1:28" ht="14.25" customHeight="1" x14ac:dyDescent="0.2">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row>
    <row r="251" spans="1:28" ht="14.25" customHeight="1" x14ac:dyDescent="0.2">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row>
    <row r="252" spans="1:28" ht="14.25" customHeight="1" x14ac:dyDescent="0.2">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row>
    <row r="253" spans="1:28" ht="14.25" customHeight="1" x14ac:dyDescent="0.2">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row>
    <row r="254" spans="1:28" ht="14.25" customHeight="1" x14ac:dyDescent="0.2">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row>
    <row r="255" spans="1:28" ht="14.25" customHeight="1" x14ac:dyDescent="0.2">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row>
    <row r="256" spans="1:28" ht="14.25" customHeight="1" x14ac:dyDescent="0.2">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row>
    <row r="257" spans="1:28" ht="14.25" customHeight="1" x14ac:dyDescent="0.2">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row>
    <row r="258" spans="1:28" ht="14.25" customHeight="1" x14ac:dyDescent="0.2">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row>
    <row r="259" spans="1:28" ht="14.25" customHeight="1" x14ac:dyDescent="0.2">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row>
    <row r="260" spans="1:28" ht="14.25" customHeight="1" x14ac:dyDescent="0.2">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row>
    <row r="261" spans="1:28" ht="14.25" customHeight="1" x14ac:dyDescent="0.2">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row>
    <row r="262" spans="1:28" ht="14.25" customHeight="1" x14ac:dyDescent="0.2">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row>
    <row r="263" spans="1:28" ht="14.25" customHeight="1" x14ac:dyDescent="0.2">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8"/>
    </row>
    <row r="264" spans="1:28" ht="14.25" customHeight="1" x14ac:dyDescent="0.2">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row>
    <row r="265" spans="1:28" ht="14.25" customHeight="1" x14ac:dyDescent="0.2">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8"/>
    </row>
    <row r="266" spans="1:28" ht="14.25" customHeight="1" x14ac:dyDescent="0.2">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8"/>
    </row>
    <row r="267" spans="1:28" ht="14.25" customHeight="1" x14ac:dyDescent="0.2">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row>
    <row r="268" spans="1:28" ht="14.25" customHeight="1" x14ac:dyDescent="0.2">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row>
    <row r="269" spans="1:28" ht="14.25" customHeight="1" x14ac:dyDescent="0.2">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8"/>
    </row>
    <row r="270" spans="1:28" ht="14.25" customHeight="1" x14ac:dyDescent="0.2">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row>
    <row r="271" spans="1:28" ht="14.25" customHeight="1" x14ac:dyDescent="0.2">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8"/>
    </row>
    <row r="272" spans="1:28" ht="14.25" customHeight="1" x14ac:dyDescent="0.2">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row>
    <row r="273" spans="1:28" ht="14.25" customHeight="1" x14ac:dyDescent="0.2">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8"/>
    </row>
    <row r="274" spans="1:28" ht="14.25" customHeight="1" x14ac:dyDescent="0.2">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row>
    <row r="275" spans="1:28" ht="14.25" customHeight="1" x14ac:dyDescent="0.2">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8"/>
    </row>
    <row r="276" spans="1:28" ht="14.25" customHeight="1" x14ac:dyDescent="0.2">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8"/>
    </row>
    <row r="277" spans="1:28" ht="14.25" customHeight="1" x14ac:dyDescent="0.2">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8"/>
    </row>
    <row r="278" spans="1:28" ht="14.25" customHeight="1" x14ac:dyDescent="0.2">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8"/>
    </row>
    <row r="279" spans="1:28" ht="14.25" customHeight="1" x14ac:dyDescent="0.2">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8"/>
    </row>
    <row r="280" spans="1:28" ht="14.25" customHeight="1" x14ac:dyDescent="0.2">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8"/>
    </row>
    <row r="281" spans="1:28" ht="14.25" customHeight="1" x14ac:dyDescent="0.2">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8"/>
    </row>
    <row r="282" spans="1:28" ht="14.25" customHeight="1" x14ac:dyDescent="0.2">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row>
    <row r="283" spans="1:28" ht="14.25" customHeight="1" x14ac:dyDescent="0.2">
      <c r="A283" s="218"/>
      <c r="B283" s="218"/>
      <c r="C283" s="218"/>
      <c r="D283" s="218"/>
      <c r="E283" s="218"/>
      <c r="F283" s="218"/>
      <c r="G283" s="218"/>
      <c r="H283" s="218"/>
      <c r="I283" s="218"/>
      <c r="J283" s="218"/>
      <c r="K283" s="218"/>
      <c r="L283" s="218"/>
      <c r="M283" s="218"/>
      <c r="N283" s="218"/>
      <c r="O283" s="218"/>
      <c r="P283" s="218"/>
      <c r="Q283" s="218"/>
      <c r="R283" s="218"/>
      <c r="S283" s="218"/>
      <c r="T283" s="218"/>
      <c r="U283" s="218"/>
      <c r="V283" s="218"/>
      <c r="W283" s="218"/>
      <c r="X283" s="218"/>
      <c r="Y283" s="218"/>
      <c r="Z283" s="218"/>
      <c r="AA283" s="218"/>
      <c r="AB283" s="218"/>
    </row>
    <row r="284" spans="1:28" ht="14.25" customHeight="1" x14ac:dyDescent="0.2">
      <c r="A284" s="218"/>
      <c r="B284" s="218"/>
      <c r="C284" s="218"/>
      <c r="D284" s="218"/>
      <c r="E284" s="218"/>
      <c r="F284" s="218"/>
      <c r="G284" s="218"/>
      <c r="H284" s="218"/>
      <c r="I284" s="218"/>
      <c r="J284" s="218"/>
      <c r="K284" s="218"/>
      <c r="L284" s="218"/>
      <c r="M284" s="218"/>
      <c r="N284" s="218"/>
      <c r="O284" s="218"/>
      <c r="P284" s="218"/>
      <c r="Q284" s="218"/>
      <c r="R284" s="218"/>
      <c r="S284" s="218"/>
      <c r="T284" s="218"/>
      <c r="U284" s="218"/>
      <c r="V284" s="218"/>
      <c r="W284" s="218"/>
      <c r="X284" s="218"/>
      <c r="Y284" s="218"/>
      <c r="Z284" s="218"/>
      <c r="AA284" s="218"/>
      <c r="AB284" s="218"/>
    </row>
    <row r="285" spans="1:28" ht="14.25" customHeight="1" x14ac:dyDescent="0.2">
      <c r="A285" s="218"/>
      <c r="B285" s="218"/>
      <c r="C285" s="218"/>
      <c r="D285" s="218"/>
      <c r="E285" s="218"/>
      <c r="F285" s="218"/>
      <c r="G285" s="218"/>
      <c r="H285" s="218"/>
      <c r="I285" s="218"/>
      <c r="J285" s="218"/>
      <c r="K285" s="218"/>
      <c r="L285" s="218"/>
      <c r="M285" s="218"/>
      <c r="N285" s="218"/>
      <c r="O285" s="218"/>
      <c r="P285" s="218"/>
      <c r="Q285" s="218"/>
      <c r="R285" s="218"/>
      <c r="S285" s="218"/>
      <c r="T285" s="218"/>
      <c r="U285" s="218"/>
      <c r="V285" s="218"/>
      <c r="W285" s="218"/>
      <c r="X285" s="218"/>
      <c r="Y285" s="218"/>
      <c r="Z285" s="218"/>
      <c r="AA285" s="218"/>
      <c r="AB285" s="218"/>
    </row>
    <row r="286" spans="1:28" ht="14.25" customHeight="1" x14ac:dyDescent="0.2">
      <c r="A286" s="218"/>
      <c r="B286" s="218"/>
      <c r="C286" s="218"/>
      <c r="D286" s="218"/>
      <c r="E286" s="218"/>
      <c r="F286" s="218"/>
      <c r="G286" s="218"/>
      <c r="H286" s="218"/>
      <c r="I286" s="218"/>
      <c r="J286" s="218"/>
      <c r="K286" s="218"/>
      <c r="L286" s="218"/>
      <c r="M286" s="218"/>
      <c r="N286" s="218"/>
      <c r="O286" s="218"/>
      <c r="P286" s="218"/>
      <c r="Q286" s="218"/>
      <c r="R286" s="218"/>
      <c r="S286" s="218"/>
      <c r="T286" s="218"/>
      <c r="U286" s="218"/>
      <c r="V286" s="218"/>
      <c r="W286" s="218"/>
      <c r="X286" s="218"/>
      <c r="Y286" s="218"/>
      <c r="Z286" s="218"/>
      <c r="AA286" s="218"/>
      <c r="AB286" s="218"/>
    </row>
    <row r="287" spans="1:28" ht="14.25" customHeight="1" x14ac:dyDescent="0.2">
      <c r="A287" s="218"/>
      <c r="B287" s="218"/>
      <c r="C287" s="218"/>
      <c r="D287" s="218"/>
      <c r="E287" s="218"/>
      <c r="F287" s="218"/>
      <c r="G287" s="218"/>
      <c r="H287" s="218"/>
      <c r="I287" s="218"/>
      <c r="J287" s="218"/>
      <c r="K287" s="218"/>
      <c r="L287" s="218"/>
      <c r="M287" s="218"/>
      <c r="N287" s="218"/>
      <c r="O287" s="218"/>
      <c r="P287" s="218"/>
      <c r="Q287" s="218"/>
      <c r="R287" s="218"/>
      <c r="S287" s="218"/>
      <c r="T287" s="218"/>
      <c r="U287" s="218"/>
      <c r="V287" s="218"/>
      <c r="W287" s="218"/>
      <c r="X287" s="218"/>
      <c r="Y287" s="218"/>
      <c r="Z287" s="218"/>
      <c r="AA287" s="218"/>
      <c r="AB287" s="218"/>
    </row>
    <row r="288" spans="1:28" ht="14.25" customHeight="1" x14ac:dyDescent="0.2">
      <c r="A288" s="218"/>
      <c r="B288" s="218"/>
      <c r="C288" s="218"/>
      <c r="D288" s="218"/>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c r="AA288" s="218"/>
      <c r="AB288" s="218"/>
    </row>
    <row r="289" spans="1:28" ht="14.25" customHeight="1" x14ac:dyDescent="0.2">
      <c r="A289" s="218"/>
      <c r="B289" s="218"/>
      <c r="C289" s="218"/>
      <c r="D289" s="218"/>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c r="AA289" s="218"/>
      <c r="AB289" s="218"/>
    </row>
    <row r="290" spans="1:28" ht="14.25" customHeight="1" x14ac:dyDescent="0.2">
      <c r="A290" s="218"/>
      <c r="B290" s="218"/>
      <c r="C290" s="218"/>
      <c r="D290" s="218"/>
      <c r="E290" s="218"/>
      <c r="F290" s="218"/>
      <c r="G290" s="218"/>
      <c r="H290" s="218"/>
      <c r="I290" s="218"/>
      <c r="J290" s="218"/>
      <c r="K290" s="218"/>
      <c r="L290" s="218"/>
      <c r="M290" s="218"/>
      <c r="N290" s="218"/>
      <c r="O290" s="218"/>
      <c r="P290" s="218"/>
      <c r="Q290" s="218"/>
      <c r="R290" s="218"/>
      <c r="S290" s="218"/>
      <c r="T290" s="218"/>
      <c r="U290" s="218"/>
      <c r="V290" s="218"/>
      <c r="W290" s="218"/>
      <c r="X290" s="218"/>
      <c r="Y290" s="218"/>
      <c r="Z290" s="218"/>
      <c r="AA290" s="218"/>
      <c r="AB290" s="218"/>
    </row>
    <row r="291" spans="1:28" ht="14.25" customHeight="1" x14ac:dyDescent="0.2">
      <c r="A291" s="218"/>
      <c r="B291" s="218"/>
      <c r="C291" s="218"/>
      <c r="D291" s="218"/>
      <c r="E291" s="218"/>
      <c r="F291" s="218"/>
      <c r="G291" s="218"/>
      <c r="H291" s="218"/>
      <c r="I291" s="218"/>
      <c r="J291" s="218"/>
      <c r="K291" s="218"/>
      <c r="L291" s="218"/>
      <c r="M291" s="218"/>
      <c r="N291" s="218"/>
      <c r="O291" s="218"/>
      <c r="P291" s="218"/>
      <c r="Q291" s="218"/>
      <c r="R291" s="218"/>
      <c r="S291" s="218"/>
      <c r="T291" s="218"/>
      <c r="U291" s="218"/>
      <c r="V291" s="218"/>
      <c r="W291" s="218"/>
      <c r="X291" s="218"/>
      <c r="Y291" s="218"/>
      <c r="Z291" s="218"/>
      <c r="AA291" s="218"/>
      <c r="AB291" s="218"/>
    </row>
    <row r="292" spans="1:28" ht="14.25" customHeight="1" x14ac:dyDescent="0.2">
      <c r="A292" s="218"/>
      <c r="B292" s="218"/>
      <c r="C292" s="218"/>
      <c r="D292" s="218"/>
      <c r="E292" s="218"/>
      <c r="F292" s="218"/>
      <c r="G292" s="218"/>
      <c r="H292" s="218"/>
      <c r="I292" s="218"/>
      <c r="J292" s="218"/>
      <c r="K292" s="218"/>
      <c r="L292" s="218"/>
      <c r="M292" s="218"/>
      <c r="N292" s="218"/>
      <c r="O292" s="218"/>
      <c r="P292" s="218"/>
      <c r="Q292" s="218"/>
      <c r="R292" s="218"/>
      <c r="S292" s="218"/>
      <c r="T292" s="218"/>
      <c r="U292" s="218"/>
      <c r="V292" s="218"/>
      <c r="W292" s="218"/>
      <c r="X292" s="218"/>
      <c r="Y292" s="218"/>
      <c r="Z292" s="218"/>
      <c r="AA292" s="218"/>
      <c r="AB292" s="218"/>
    </row>
    <row r="293" spans="1:28" ht="14.25" customHeight="1" x14ac:dyDescent="0.2">
      <c r="A293" s="218"/>
      <c r="B293" s="218"/>
      <c r="C293" s="218"/>
      <c r="D293" s="218"/>
      <c r="E293" s="218"/>
      <c r="F293" s="218"/>
      <c r="G293" s="218"/>
      <c r="H293" s="218"/>
      <c r="I293" s="218"/>
      <c r="J293" s="218"/>
      <c r="K293" s="218"/>
      <c r="L293" s="218"/>
      <c r="M293" s="218"/>
      <c r="N293" s="218"/>
      <c r="O293" s="218"/>
      <c r="P293" s="218"/>
      <c r="Q293" s="218"/>
      <c r="R293" s="218"/>
      <c r="S293" s="218"/>
      <c r="T293" s="218"/>
      <c r="U293" s="218"/>
      <c r="V293" s="218"/>
      <c r="W293" s="218"/>
      <c r="X293" s="218"/>
      <c r="Y293" s="218"/>
      <c r="Z293" s="218"/>
      <c r="AA293" s="218"/>
      <c r="AB293" s="218"/>
    </row>
    <row r="294" spans="1:28" ht="14.25" customHeight="1" x14ac:dyDescent="0.2">
      <c r="A294" s="218"/>
      <c r="B294" s="218"/>
      <c r="C294" s="218"/>
      <c r="D294" s="218"/>
      <c r="E294" s="218"/>
      <c r="F294" s="218"/>
      <c r="G294" s="218"/>
      <c r="H294" s="218"/>
      <c r="I294" s="218"/>
      <c r="J294" s="218"/>
      <c r="K294" s="218"/>
      <c r="L294" s="218"/>
      <c r="M294" s="218"/>
      <c r="N294" s="218"/>
      <c r="O294" s="218"/>
      <c r="P294" s="218"/>
      <c r="Q294" s="218"/>
      <c r="R294" s="218"/>
      <c r="S294" s="218"/>
      <c r="T294" s="218"/>
      <c r="U294" s="218"/>
      <c r="V294" s="218"/>
      <c r="W294" s="218"/>
      <c r="X294" s="218"/>
      <c r="Y294" s="218"/>
      <c r="Z294" s="218"/>
      <c r="AA294" s="218"/>
      <c r="AB294" s="218"/>
    </row>
    <row r="295" spans="1:28" ht="14.25" customHeight="1" x14ac:dyDescent="0.2">
      <c r="A295" s="218"/>
      <c r="B295" s="218"/>
      <c r="C295" s="218"/>
      <c r="D295" s="218"/>
      <c r="E295" s="218"/>
      <c r="F295" s="218"/>
      <c r="G295" s="218"/>
      <c r="H295" s="218"/>
      <c r="I295" s="218"/>
      <c r="J295" s="218"/>
      <c r="K295" s="218"/>
      <c r="L295" s="218"/>
      <c r="M295" s="218"/>
      <c r="N295" s="218"/>
      <c r="O295" s="218"/>
      <c r="P295" s="218"/>
      <c r="Q295" s="218"/>
      <c r="R295" s="218"/>
      <c r="S295" s="218"/>
      <c r="T295" s="218"/>
      <c r="U295" s="218"/>
      <c r="V295" s="218"/>
      <c r="W295" s="218"/>
      <c r="X295" s="218"/>
      <c r="Y295" s="218"/>
      <c r="Z295" s="218"/>
      <c r="AA295" s="218"/>
      <c r="AB295" s="218"/>
    </row>
    <row r="296" spans="1:28" ht="14.25" customHeight="1" x14ac:dyDescent="0.2">
      <c r="A296" s="218"/>
      <c r="B296" s="218"/>
      <c r="C296" s="218"/>
      <c r="D296" s="218"/>
      <c r="E296" s="218"/>
      <c r="F296" s="218"/>
      <c r="G296" s="218"/>
      <c r="H296" s="218"/>
      <c r="I296" s="218"/>
      <c r="J296" s="218"/>
      <c r="K296" s="218"/>
      <c r="L296" s="218"/>
      <c r="M296" s="218"/>
      <c r="N296" s="218"/>
      <c r="O296" s="218"/>
      <c r="P296" s="218"/>
      <c r="Q296" s="218"/>
      <c r="R296" s="218"/>
      <c r="S296" s="218"/>
      <c r="T296" s="218"/>
      <c r="U296" s="218"/>
      <c r="V296" s="218"/>
      <c r="W296" s="218"/>
      <c r="X296" s="218"/>
      <c r="Y296" s="218"/>
      <c r="Z296" s="218"/>
      <c r="AA296" s="218"/>
      <c r="AB296" s="218"/>
    </row>
    <row r="297" spans="1:28" ht="14.25" customHeight="1" x14ac:dyDescent="0.2">
      <c r="A297" s="218"/>
      <c r="B297" s="218"/>
      <c r="C297" s="218"/>
      <c r="D297" s="218"/>
      <c r="E297" s="218"/>
      <c r="F297" s="218"/>
      <c r="G297" s="218"/>
      <c r="H297" s="218"/>
      <c r="I297" s="218"/>
      <c r="J297" s="218"/>
      <c r="K297" s="218"/>
      <c r="L297" s="218"/>
      <c r="M297" s="218"/>
      <c r="N297" s="218"/>
      <c r="O297" s="218"/>
      <c r="P297" s="218"/>
      <c r="Q297" s="218"/>
      <c r="R297" s="218"/>
      <c r="S297" s="218"/>
      <c r="T297" s="218"/>
      <c r="U297" s="218"/>
      <c r="V297" s="218"/>
      <c r="W297" s="218"/>
      <c r="X297" s="218"/>
      <c r="Y297" s="218"/>
      <c r="Z297" s="218"/>
      <c r="AA297" s="218"/>
      <c r="AB297" s="218"/>
    </row>
    <row r="298" spans="1:28" ht="14.25" customHeight="1" x14ac:dyDescent="0.2">
      <c r="A298" s="218"/>
      <c r="B298" s="218"/>
      <c r="C298" s="218"/>
      <c r="D298" s="218"/>
      <c r="E298" s="218"/>
      <c r="F298" s="218"/>
      <c r="G298" s="218"/>
      <c r="H298" s="218"/>
      <c r="I298" s="218"/>
      <c r="J298" s="218"/>
      <c r="K298" s="218"/>
      <c r="L298" s="218"/>
      <c r="M298" s="218"/>
      <c r="N298" s="218"/>
      <c r="O298" s="218"/>
      <c r="P298" s="218"/>
      <c r="Q298" s="218"/>
      <c r="R298" s="218"/>
      <c r="S298" s="218"/>
      <c r="T298" s="218"/>
      <c r="U298" s="218"/>
      <c r="V298" s="218"/>
      <c r="W298" s="218"/>
      <c r="X298" s="218"/>
      <c r="Y298" s="218"/>
      <c r="Z298" s="218"/>
      <c r="AA298" s="218"/>
      <c r="AB298" s="218"/>
    </row>
    <row r="299" spans="1:28" ht="14.25" customHeight="1" x14ac:dyDescent="0.2">
      <c r="A299" s="218"/>
      <c r="B299" s="218"/>
      <c r="C299" s="218"/>
      <c r="D299" s="218"/>
      <c r="E299" s="218"/>
      <c r="F299" s="218"/>
      <c r="G299" s="218"/>
      <c r="H299" s="218"/>
      <c r="I299" s="218"/>
      <c r="J299" s="218"/>
      <c r="K299" s="218"/>
      <c r="L299" s="218"/>
      <c r="M299" s="218"/>
      <c r="N299" s="218"/>
      <c r="O299" s="218"/>
      <c r="P299" s="218"/>
      <c r="Q299" s="218"/>
      <c r="R299" s="218"/>
      <c r="S299" s="218"/>
      <c r="T299" s="218"/>
      <c r="U299" s="218"/>
      <c r="V299" s="218"/>
      <c r="W299" s="218"/>
      <c r="X299" s="218"/>
      <c r="Y299" s="218"/>
      <c r="Z299" s="218"/>
      <c r="AA299" s="218"/>
      <c r="AB299" s="218"/>
    </row>
    <row r="300" spans="1:28" ht="14.25" customHeight="1" x14ac:dyDescent="0.2">
      <c r="A300" s="218"/>
      <c r="B300" s="218"/>
      <c r="C300" s="218"/>
      <c r="D300" s="218"/>
      <c r="E300" s="218"/>
      <c r="F300" s="218"/>
      <c r="G300" s="218"/>
      <c r="H300" s="218"/>
      <c r="I300" s="218"/>
      <c r="J300" s="218"/>
      <c r="K300" s="218"/>
      <c r="L300" s="218"/>
      <c r="M300" s="218"/>
      <c r="N300" s="218"/>
      <c r="O300" s="218"/>
      <c r="P300" s="218"/>
      <c r="Q300" s="218"/>
      <c r="R300" s="218"/>
      <c r="S300" s="218"/>
      <c r="T300" s="218"/>
      <c r="U300" s="218"/>
      <c r="V300" s="218"/>
      <c r="W300" s="218"/>
      <c r="X300" s="218"/>
      <c r="Y300" s="218"/>
      <c r="Z300" s="218"/>
      <c r="AA300" s="218"/>
      <c r="AB300" s="218"/>
    </row>
    <row r="301" spans="1:28" ht="14.25" customHeight="1" x14ac:dyDescent="0.2">
      <c r="A301" s="218"/>
      <c r="B301" s="218"/>
      <c r="C301" s="218"/>
      <c r="D301" s="218"/>
      <c r="E301" s="218"/>
      <c r="F301" s="218"/>
      <c r="G301" s="218"/>
      <c r="H301" s="218"/>
      <c r="I301" s="218"/>
      <c r="J301" s="218"/>
      <c r="K301" s="218"/>
      <c r="L301" s="218"/>
      <c r="M301" s="218"/>
      <c r="N301" s="218"/>
      <c r="O301" s="218"/>
      <c r="P301" s="218"/>
      <c r="Q301" s="218"/>
      <c r="R301" s="218"/>
      <c r="S301" s="218"/>
      <c r="T301" s="218"/>
      <c r="U301" s="218"/>
      <c r="V301" s="218"/>
      <c r="W301" s="218"/>
      <c r="X301" s="218"/>
      <c r="Y301" s="218"/>
      <c r="Z301" s="218"/>
      <c r="AA301" s="218"/>
      <c r="AB301" s="218"/>
    </row>
    <row r="302" spans="1:28" ht="14.25" customHeight="1" x14ac:dyDescent="0.2">
      <c r="A302" s="218"/>
      <c r="B302" s="218"/>
      <c r="C302" s="218"/>
      <c r="D302" s="218"/>
      <c r="E302" s="218"/>
      <c r="F302" s="218"/>
      <c r="G302" s="218"/>
      <c r="H302" s="218"/>
      <c r="I302" s="218"/>
      <c r="J302" s="218"/>
      <c r="K302" s="218"/>
      <c r="L302" s="218"/>
      <c r="M302" s="218"/>
      <c r="N302" s="218"/>
      <c r="O302" s="218"/>
      <c r="P302" s="218"/>
      <c r="Q302" s="218"/>
      <c r="R302" s="218"/>
      <c r="S302" s="218"/>
      <c r="T302" s="218"/>
      <c r="U302" s="218"/>
      <c r="V302" s="218"/>
      <c r="W302" s="218"/>
      <c r="X302" s="218"/>
      <c r="Y302" s="218"/>
      <c r="Z302" s="218"/>
      <c r="AA302" s="218"/>
      <c r="AB302" s="218"/>
    </row>
    <row r="303" spans="1:28" ht="14.25" customHeight="1" x14ac:dyDescent="0.2">
      <c r="A303" s="218"/>
      <c r="B303" s="218"/>
      <c r="C303" s="218"/>
      <c r="D303" s="218"/>
      <c r="E303" s="218"/>
      <c r="F303" s="218"/>
      <c r="G303" s="218"/>
      <c r="H303" s="218"/>
      <c r="I303" s="218"/>
      <c r="J303" s="218"/>
      <c r="K303" s="218"/>
      <c r="L303" s="218"/>
      <c r="M303" s="218"/>
      <c r="N303" s="218"/>
      <c r="O303" s="218"/>
      <c r="P303" s="218"/>
      <c r="Q303" s="218"/>
      <c r="R303" s="218"/>
      <c r="S303" s="218"/>
      <c r="T303" s="218"/>
      <c r="U303" s="218"/>
      <c r="V303" s="218"/>
      <c r="W303" s="218"/>
      <c r="X303" s="218"/>
      <c r="Y303" s="218"/>
      <c r="Z303" s="218"/>
      <c r="AA303" s="218"/>
      <c r="AB303" s="218"/>
    </row>
    <row r="304" spans="1:28" ht="14.25" customHeight="1" x14ac:dyDescent="0.2">
      <c r="A304" s="218"/>
      <c r="B304" s="218"/>
      <c r="C304" s="218"/>
      <c r="D304" s="218"/>
      <c r="E304" s="218"/>
      <c r="F304" s="218"/>
      <c r="G304" s="218"/>
      <c r="H304" s="218"/>
      <c r="I304" s="218"/>
      <c r="J304" s="218"/>
      <c r="K304" s="218"/>
      <c r="L304" s="218"/>
      <c r="M304" s="218"/>
      <c r="N304" s="218"/>
      <c r="O304" s="218"/>
      <c r="P304" s="218"/>
      <c r="Q304" s="218"/>
      <c r="R304" s="218"/>
      <c r="S304" s="218"/>
      <c r="T304" s="218"/>
      <c r="U304" s="218"/>
      <c r="V304" s="218"/>
      <c r="W304" s="218"/>
      <c r="X304" s="218"/>
      <c r="Y304" s="218"/>
      <c r="Z304" s="218"/>
      <c r="AA304" s="218"/>
      <c r="AB304" s="218"/>
    </row>
    <row r="305" spans="1:28" ht="14.25" customHeight="1" x14ac:dyDescent="0.2">
      <c r="A305" s="218"/>
      <c r="B305" s="218"/>
      <c r="C305" s="218"/>
      <c r="D305" s="218"/>
      <c r="E305" s="218"/>
      <c r="F305" s="218"/>
      <c r="G305" s="218"/>
      <c r="H305" s="218"/>
      <c r="I305" s="218"/>
      <c r="J305" s="218"/>
      <c r="K305" s="218"/>
      <c r="L305" s="218"/>
      <c r="M305" s="218"/>
      <c r="N305" s="218"/>
      <c r="O305" s="218"/>
      <c r="P305" s="218"/>
      <c r="Q305" s="218"/>
      <c r="R305" s="218"/>
      <c r="S305" s="218"/>
      <c r="T305" s="218"/>
      <c r="U305" s="218"/>
      <c r="V305" s="218"/>
      <c r="W305" s="218"/>
      <c r="X305" s="218"/>
      <c r="Y305" s="218"/>
      <c r="Z305" s="218"/>
      <c r="AA305" s="218"/>
      <c r="AB305" s="218"/>
    </row>
    <row r="306" spans="1:28" ht="14.25" customHeight="1" x14ac:dyDescent="0.2">
      <c r="A306" s="218"/>
      <c r="B306" s="218"/>
      <c r="C306" s="218"/>
      <c r="D306" s="218"/>
      <c r="E306" s="218"/>
      <c r="F306" s="218"/>
      <c r="G306" s="218"/>
      <c r="H306" s="218"/>
      <c r="I306" s="218"/>
      <c r="J306" s="218"/>
      <c r="K306" s="218"/>
      <c r="L306" s="218"/>
      <c r="M306" s="218"/>
      <c r="N306" s="218"/>
      <c r="O306" s="218"/>
      <c r="P306" s="218"/>
      <c r="Q306" s="218"/>
      <c r="R306" s="218"/>
      <c r="S306" s="218"/>
      <c r="T306" s="218"/>
      <c r="U306" s="218"/>
      <c r="V306" s="218"/>
      <c r="W306" s="218"/>
      <c r="X306" s="218"/>
      <c r="Y306" s="218"/>
      <c r="Z306" s="218"/>
      <c r="AA306" s="218"/>
      <c r="AB306" s="218"/>
    </row>
    <row r="307" spans="1:28" ht="14.25" customHeight="1" x14ac:dyDescent="0.2">
      <c r="A307" s="218"/>
      <c r="B307" s="218"/>
      <c r="C307" s="218"/>
      <c r="D307" s="218"/>
      <c r="E307" s="218"/>
      <c r="F307" s="218"/>
      <c r="G307" s="218"/>
      <c r="H307" s="218"/>
      <c r="I307" s="218"/>
      <c r="J307" s="218"/>
      <c r="K307" s="218"/>
      <c r="L307" s="218"/>
      <c r="M307" s="218"/>
      <c r="N307" s="218"/>
      <c r="O307" s="218"/>
      <c r="P307" s="218"/>
      <c r="Q307" s="218"/>
      <c r="R307" s="218"/>
      <c r="S307" s="218"/>
      <c r="T307" s="218"/>
      <c r="U307" s="218"/>
      <c r="V307" s="218"/>
      <c r="W307" s="218"/>
      <c r="X307" s="218"/>
      <c r="Y307" s="218"/>
      <c r="Z307" s="218"/>
      <c r="AA307" s="218"/>
      <c r="AB307" s="218"/>
    </row>
    <row r="308" spans="1:28" ht="14.25" customHeight="1" x14ac:dyDescent="0.2">
      <c r="A308" s="218"/>
      <c r="B308" s="218"/>
      <c r="C308" s="218"/>
      <c r="D308" s="218"/>
      <c r="E308" s="218"/>
      <c r="F308" s="218"/>
      <c r="G308" s="218"/>
      <c r="H308" s="218"/>
      <c r="I308" s="218"/>
      <c r="J308" s="218"/>
      <c r="K308" s="218"/>
      <c r="L308" s="218"/>
      <c r="M308" s="218"/>
      <c r="N308" s="218"/>
      <c r="O308" s="218"/>
      <c r="P308" s="218"/>
      <c r="Q308" s="218"/>
      <c r="R308" s="218"/>
      <c r="S308" s="218"/>
      <c r="T308" s="218"/>
      <c r="U308" s="218"/>
      <c r="V308" s="218"/>
      <c r="W308" s="218"/>
      <c r="X308" s="218"/>
      <c r="Y308" s="218"/>
      <c r="Z308" s="218"/>
      <c r="AA308" s="218"/>
      <c r="AB308" s="218"/>
    </row>
    <row r="309" spans="1:28" ht="14.25" customHeight="1" x14ac:dyDescent="0.2">
      <c r="A309" s="218"/>
      <c r="B309" s="218"/>
      <c r="C309" s="218"/>
      <c r="D309" s="218"/>
      <c r="E309" s="218"/>
      <c r="F309" s="218"/>
      <c r="G309" s="218"/>
      <c r="H309" s="218"/>
      <c r="I309" s="218"/>
      <c r="J309" s="218"/>
      <c r="K309" s="218"/>
      <c r="L309" s="218"/>
      <c r="M309" s="218"/>
      <c r="N309" s="218"/>
      <c r="O309" s="218"/>
      <c r="P309" s="218"/>
      <c r="Q309" s="218"/>
      <c r="R309" s="218"/>
      <c r="S309" s="218"/>
      <c r="T309" s="218"/>
      <c r="U309" s="218"/>
      <c r="V309" s="218"/>
      <c r="W309" s="218"/>
      <c r="X309" s="218"/>
      <c r="Y309" s="218"/>
      <c r="Z309" s="218"/>
      <c r="AA309" s="218"/>
      <c r="AB309" s="218"/>
    </row>
    <row r="310" spans="1:28" ht="14.25" customHeight="1" x14ac:dyDescent="0.2">
      <c r="A310" s="218"/>
      <c r="B310" s="218"/>
      <c r="C310" s="218"/>
      <c r="D310" s="218"/>
      <c r="E310" s="218"/>
      <c r="F310" s="218"/>
      <c r="G310" s="218"/>
      <c r="H310" s="218"/>
      <c r="I310" s="218"/>
      <c r="J310" s="218"/>
      <c r="K310" s="218"/>
      <c r="L310" s="218"/>
      <c r="M310" s="218"/>
      <c r="N310" s="218"/>
      <c r="O310" s="218"/>
      <c r="P310" s="218"/>
      <c r="Q310" s="218"/>
      <c r="R310" s="218"/>
      <c r="S310" s="218"/>
      <c r="T310" s="218"/>
      <c r="U310" s="218"/>
      <c r="V310" s="218"/>
      <c r="W310" s="218"/>
      <c r="X310" s="218"/>
      <c r="Y310" s="218"/>
      <c r="Z310" s="218"/>
      <c r="AA310" s="218"/>
      <c r="AB310" s="218"/>
    </row>
    <row r="311" spans="1:28" ht="14.25" customHeight="1" x14ac:dyDescent="0.2">
      <c r="A311" s="218"/>
      <c r="B311" s="218"/>
      <c r="C311" s="218"/>
      <c r="D311" s="218"/>
      <c r="E311" s="218"/>
      <c r="F311" s="218"/>
      <c r="G311" s="218"/>
      <c r="H311" s="218"/>
      <c r="I311" s="218"/>
      <c r="J311" s="218"/>
      <c r="K311" s="218"/>
      <c r="L311" s="218"/>
      <c r="M311" s="218"/>
      <c r="N311" s="218"/>
      <c r="O311" s="218"/>
      <c r="P311" s="218"/>
      <c r="Q311" s="218"/>
      <c r="R311" s="218"/>
      <c r="S311" s="218"/>
      <c r="T311" s="218"/>
      <c r="U311" s="218"/>
      <c r="V311" s="218"/>
      <c r="W311" s="218"/>
      <c r="X311" s="218"/>
      <c r="Y311" s="218"/>
      <c r="Z311" s="218"/>
      <c r="AA311" s="218"/>
      <c r="AB311" s="218"/>
    </row>
    <row r="312" spans="1:28" ht="14.25" customHeight="1" x14ac:dyDescent="0.2">
      <c r="A312" s="218"/>
      <c r="B312" s="218"/>
      <c r="C312" s="218"/>
      <c r="D312" s="218"/>
      <c r="E312" s="218"/>
      <c r="F312" s="218"/>
      <c r="G312" s="218"/>
      <c r="H312" s="218"/>
      <c r="I312" s="218"/>
      <c r="J312" s="218"/>
      <c r="K312" s="218"/>
      <c r="L312" s="218"/>
      <c r="M312" s="218"/>
      <c r="N312" s="218"/>
      <c r="O312" s="218"/>
      <c r="P312" s="218"/>
      <c r="Q312" s="218"/>
      <c r="R312" s="218"/>
      <c r="S312" s="218"/>
      <c r="T312" s="218"/>
      <c r="U312" s="218"/>
      <c r="V312" s="218"/>
      <c r="W312" s="218"/>
      <c r="X312" s="218"/>
      <c r="Y312" s="218"/>
      <c r="Z312" s="218"/>
      <c r="AA312" s="218"/>
      <c r="AB312" s="218"/>
    </row>
    <row r="313" spans="1:28" ht="14.25" customHeight="1" x14ac:dyDescent="0.2">
      <c r="A313" s="218"/>
      <c r="B313" s="218"/>
      <c r="C313" s="218"/>
      <c r="D313" s="218"/>
      <c r="E313" s="218"/>
      <c r="F313" s="218"/>
      <c r="G313" s="218"/>
      <c r="H313" s="218"/>
      <c r="I313" s="218"/>
      <c r="J313" s="218"/>
      <c r="K313" s="218"/>
      <c r="L313" s="218"/>
      <c r="M313" s="218"/>
      <c r="N313" s="218"/>
      <c r="O313" s="218"/>
      <c r="P313" s="218"/>
      <c r="Q313" s="218"/>
      <c r="R313" s="218"/>
      <c r="S313" s="218"/>
      <c r="T313" s="218"/>
      <c r="U313" s="218"/>
      <c r="V313" s="218"/>
      <c r="W313" s="218"/>
      <c r="X313" s="218"/>
      <c r="Y313" s="218"/>
      <c r="Z313" s="218"/>
      <c r="AA313" s="218"/>
      <c r="AB313" s="218"/>
    </row>
    <row r="314" spans="1:28" ht="14.25" customHeight="1" x14ac:dyDescent="0.2">
      <c r="A314" s="218"/>
      <c r="B314" s="218"/>
      <c r="C314" s="218"/>
      <c r="D314" s="218"/>
      <c r="E314" s="218"/>
      <c r="F314" s="218"/>
      <c r="G314" s="218"/>
      <c r="H314" s="218"/>
      <c r="I314" s="218"/>
      <c r="J314" s="218"/>
      <c r="K314" s="218"/>
      <c r="L314" s="218"/>
      <c r="M314" s="218"/>
      <c r="N314" s="218"/>
      <c r="O314" s="218"/>
      <c r="P314" s="218"/>
      <c r="Q314" s="218"/>
      <c r="R314" s="218"/>
      <c r="S314" s="218"/>
      <c r="T314" s="218"/>
      <c r="U314" s="218"/>
      <c r="V314" s="218"/>
      <c r="W314" s="218"/>
      <c r="X314" s="218"/>
      <c r="Y314" s="218"/>
      <c r="Z314" s="218"/>
      <c r="AA314" s="218"/>
      <c r="AB314" s="218"/>
    </row>
    <row r="315" spans="1:28" ht="14.25" customHeight="1" x14ac:dyDescent="0.2">
      <c r="A315" s="218"/>
      <c r="B315" s="218"/>
      <c r="C315" s="218"/>
      <c r="D315" s="218"/>
      <c r="E315" s="218"/>
      <c r="F315" s="218"/>
      <c r="G315" s="218"/>
      <c r="H315" s="218"/>
      <c r="I315" s="218"/>
      <c r="J315" s="218"/>
      <c r="K315" s="218"/>
      <c r="L315" s="218"/>
      <c r="M315" s="218"/>
      <c r="N315" s="218"/>
      <c r="O315" s="218"/>
      <c r="P315" s="218"/>
      <c r="Q315" s="218"/>
      <c r="R315" s="218"/>
      <c r="S315" s="218"/>
      <c r="T315" s="218"/>
      <c r="U315" s="218"/>
      <c r="V315" s="218"/>
      <c r="W315" s="218"/>
      <c r="X315" s="218"/>
      <c r="Y315" s="218"/>
      <c r="Z315" s="218"/>
      <c r="AA315" s="218"/>
      <c r="AB315" s="218"/>
    </row>
    <row r="316" spans="1:28" ht="14.25" customHeight="1" x14ac:dyDescent="0.2">
      <c r="A316" s="218"/>
      <c r="B316" s="218"/>
      <c r="C316" s="218"/>
      <c r="D316" s="218"/>
      <c r="E316" s="218"/>
      <c r="F316" s="218"/>
      <c r="G316" s="218"/>
      <c r="H316" s="218"/>
      <c r="I316" s="218"/>
      <c r="J316" s="218"/>
      <c r="K316" s="218"/>
      <c r="L316" s="218"/>
      <c r="M316" s="218"/>
      <c r="N316" s="218"/>
      <c r="O316" s="218"/>
      <c r="P316" s="218"/>
      <c r="Q316" s="218"/>
      <c r="R316" s="218"/>
      <c r="S316" s="218"/>
      <c r="T316" s="218"/>
      <c r="U316" s="218"/>
      <c r="V316" s="218"/>
      <c r="W316" s="218"/>
      <c r="X316" s="218"/>
      <c r="Y316" s="218"/>
      <c r="Z316" s="218"/>
      <c r="AA316" s="218"/>
      <c r="AB316" s="218"/>
    </row>
    <row r="317" spans="1:28" ht="14.25" customHeight="1" x14ac:dyDescent="0.2">
      <c r="A317" s="218"/>
      <c r="B317" s="218"/>
      <c r="C317" s="218"/>
      <c r="D317" s="218"/>
      <c r="E317" s="218"/>
      <c r="F317" s="218"/>
      <c r="G317" s="218"/>
      <c r="H317" s="218"/>
      <c r="I317" s="218"/>
      <c r="J317" s="218"/>
      <c r="K317" s="218"/>
      <c r="L317" s="218"/>
      <c r="M317" s="218"/>
      <c r="N317" s="218"/>
      <c r="O317" s="218"/>
      <c r="P317" s="218"/>
      <c r="Q317" s="218"/>
      <c r="R317" s="218"/>
      <c r="S317" s="218"/>
      <c r="T317" s="218"/>
      <c r="U317" s="218"/>
      <c r="V317" s="218"/>
      <c r="W317" s="218"/>
      <c r="X317" s="218"/>
      <c r="Y317" s="218"/>
      <c r="Z317" s="218"/>
      <c r="AA317" s="218"/>
      <c r="AB317" s="218"/>
    </row>
    <row r="318" spans="1:28" ht="14.25" customHeight="1" x14ac:dyDescent="0.2">
      <c r="A318" s="218"/>
      <c r="B318" s="218"/>
      <c r="C318" s="218"/>
      <c r="D318" s="218"/>
      <c r="E318" s="218"/>
      <c r="F318" s="218"/>
      <c r="G318" s="218"/>
      <c r="H318" s="218"/>
      <c r="I318" s="218"/>
      <c r="J318" s="218"/>
      <c r="K318" s="218"/>
      <c r="L318" s="218"/>
      <c r="M318" s="218"/>
      <c r="N318" s="218"/>
      <c r="O318" s="218"/>
      <c r="P318" s="218"/>
      <c r="Q318" s="218"/>
      <c r="R318" s="218"/>
      <c r="S318" s="218"/>
      <c r="T318" s="218"/>
      <c r="U318" s="218"/>
      <c r="V318" s="218"/>
      <c r="W318" s="218"/>
      <c r="X318" s="218"/>
      <c r="Y318" s="218"/>
      <c r="Z318" s="218"/>
      <c r="AA318" s="218"/>
      <c r="AB318" s="218"/>
    </row>
    <row r="319" spans="1:28" ht="14.25" customHeight="1" x14ac:dyDescent="0.2">
      <c r="A319" s="218"/>
      <c r="B319" s="218"/>
      <c r="C319" s="218"/>
      <c r="D319" s="218"/>
      <c r="E319" s="218"/>
      <c r="F319" s="218"/>
      <c r="G319" s="218"/>
      <c r="H319" s="218"/>
      <c r="I319" s="218"/>
      <c r="J319" s="218"/>
      <c r="K319" s="218"/>
      <c r="L319" s="218"/>
      <c r="M319" s="218"/>
      <c r="N319" s="218"/>
      <c r="O319" s="218"/>
      <c r="P319" s="218"/>
      <c r="Q319" s="218"/>
      <c r="R319" s="218"/>
      <c r="S319" s="218"/>
      <c r="T319" s="218"/>
      <c r="U319" s="218"/>
      <c r="V319" s="218"/>
      <c r="W319" s="218"/>
      <c r="X319" s="218"/>
      <c r="Y319" s="218"/>
      <c r="Z319" s="218"/>
      <c r="AA319" s="218"/>
      <c r="AB319" s="218"/>
    </row>
    <row r="320" spans="1:28" ht="14.25" customHeight="1" x14ac:dyDescent="0.2">
      <c r="A320" s="218"/>
      <c r="B320" s="218"/>
      <c r="C320" s="218"/>
      <c r="D320" s="218"/>
      <c r="E320" s="218"/>
      <c r="F320" s="218"/>
      <c r="G320" s="218"/>
      <c r="H320" s="218"/>
      <c r="I320" s="218"/>
      <c r="J320" s="218"/>
      <c r="K320" s="218"/>
      <c r="L320" s="218"/>
      <c r="M320" s="218"/>
      <c r="N320" s="218"/>
      <c r="O320" s="218"/>
      <c r="P320" s="218"/>
      <c r="Q320" s="218"/>
      <c r="R320" s="218"/>
      <c r="S320" s="218"/>
      <c r="T320" s="218"/>
      <c r="U320" s="218"/>
      <c r="V320" s="218"/>
      <c r="W320" s="218"/>
      <c r="X320" s="218"/>
      <c r="Y320" s="218"/>
      <c r="Z320" s="218"/>
      <c r="AA320" s="218"/>
      <c r="AB320" s="218"/>
    </row>
    <row r="321" spans="1:28" ht="14.25" customHeight="1" x14ac:dyDescent="0.2">
      <c r="A321" s="218"/>
      <c r="B321" s="218"/>
      <c r="C321" s="218"/>
      <c r="D321" s="218"/>
      <c r="E321" s="218"/>
      <c r="F321" s="218"/>
      <c r="G321" s="218"/>
      <c r="H321" s="218"/>
      <c r="I321" s="218"/>
      <c r="J321" s="218"/>
      <c r="K321" s="218"/>
      <c r="L321" s="218"/>
      <c r="M321" s="218"/>
      <c r="N321" s="218"/>
      <c r="O321" s="218"/>
      <c r="P321" s="218"/>
      <c r="Q321" s="218"/>
      <c r="R321" s="218"/>
      <c r="S321" s="218"/>
      <c r="T321" s="218"/>
      <c r="U321" s="218"/>
      <c r="V321" s="218"/>
      <c r="W321" s="218"/>
      <c r="X321" s="218"/>
      <c r="Y321" s="218"/>
      <c r="Z321" s="218"/>
      <c r="AA321" s="218"/>
      <c r="AB321" s="218"/>
    </row>
    <row r="322" spans="1:28" ht="14.25" customHeight="1" x14ac:dyDescent="0.2">
      <c r="A322" s="218"/>
      <c r="B322" s="218"/>
      <c r="C322" s="218"/>
      <c r="D322" s="218"/>
      <c r="E322" s="218"/>
      <c r="F322" s="218"/>
      <c r="G322" s="218"/>
      <c r="H322" s="218"/>
      <c r="I322" s="218"/>
      <c r="J322" s="218"/>
      <c r="K322" s="218"/>
      <c r="L322" s="218"/>
      <c r="M322" s="218"/>
      <c r="N322" s="218"/>
      <c r="O322" s="218"/>
      <c r="P322" s="218"/>
      <c r="Q322" s="218"/>
      <c r="R322" s="218"/>
      <c r="S322" s="218"/>
      <c r="T322" s="218"/>
      <c r="U322" s="218"/>
      <c r="V322" s="218"/>
      <c r="W322" s="218"/>
      <c r="X322" s="218"/>
      <c r="Y322" s="218"/>
      <c r="Z322" s="218"/>
      <c r="AA322" s="218"/>
      <c r="AB322" s="218"/>
    </row>
    <row r="323" spans="1:28" ht="14.25" customHeight="1" x14ac:dyDescent="0.2">
      <c r="A323" s="218"/>
      <c r="B323" s="218"/>
      <c r="C323" s="218"/>
      <c r="D323" s="218"/>
      <c r="E323" s="218"/>
      <c r="F323" s="218"/>
      <c r="G323" s="218"/>
      <c r="H323" s="218"/>
      <c r="I323" s="218"/>
      <c r="J323" s="218"/>
      <c r="K323" s="218"/>
      <c r="L323" s="218"/>
      <c r="M323" s="218"/>
      <c r="N323" s="218"/>
      <c r="O323" s="218"/>
      <c r="P323" s="218"/>
      <c r="Q323" s="218"/>
      <c r="R323" s="218"/>
      <c r="S323" s="218"/>
      <c r="T323" s="218"/>
      <c r="U323" s="218"/>
      <c r="V323" s="218"/>
      <c r="W323" s="218"/>
      <c r="X323" s="218"/>
      <c r="Y323" s="218"/>
      <c r="Z323" s="218"/>
      <c r="AA323" s="218"/>
      <c r="AB323" s="218"/>
    </row>
    <row r="324" spans="1:28" ht="14.25" customHeight="1" x14ac:dyDescent="0.2">
      <c r="A324" s="218"/>
      <c r="B324" s="218"/>
      <c r="C324" s="218"/>
      <c r="D324" s="218"/>
      <c r="E324" s="218"/>
      <c r="F324" s="218"/>
      <c r="G324" s="218"/>
      <c r="H324" s="218"/>
      <c r="I324" s="218"/>
      <c r="J324" s="218"/>
      <c r="K324" s="218"/>
      <c r="L324" s="218"/>
      <c r="M324" s="218"/>
      <c r="N324" s="218"/>
      <c r="O324" s="218"/>
      <c r="P324" s="218"/>
      <c r="Q324" s="218"/>
      <c r="R324" s="218"/>
      <c r="S324" s="218"/>
      <c r="T324" s="218"/>
      <c r="U324" s="218"/>
      <c r="V324" s="218"/>
      <c r="W324" s="218"/>
      <c r="X324" s="218"/>
      <c r="Y324" s="218"/>
      <c r="Z324" s="218"/>
      <c r="AA324" s="218"/>
      <c r="AB324" s="218"/>
    </row>
    <row r="325" spans="1:28" ht="14.25" customHeight="1" x14ac:dyDescent="0.2">
      <c r="A325" s="218"/>
      <c r="B325" s="218"/>
      <c r="C325" s="218"/>
      <c r="D325" s="218"/>
      <c r="E325" s="218"/>
      <c r="F325" s="218"/>
      <c r="G325" s="218"/>
      <c r="H325" s="218"/>
      <c r="I325" s="218"/>
      <c r="J325" s="218"/>
      <c r="K325" s="218"/>
      <c r="L325" s="218"/>
      <c r="M325" s="218"/>
      <c r="N325" s="218"/>
      <c r="O325" s="218"/>
      <c r="P325" s="218"/>
      <c r="Q325" s="218"/>
      <c r="R325" s="218"/>
      <c r="S325" s="218"/>
      <c r="T325" s="218"/>
      <c r="U325" s="218"/>
      <c r="V325" s="218"/>
      <c r="W325" s="218"/>
      <c r="X325" s="218"/>
      <c r="Y325" s="218"/>
      <c r="Z325" s="218"/>
      <c r="AA325" s="218"/>
      <c r="AB325" s="218"/>
    </row>
    <row r="326" spans="1:28" ht="14.25" customHeight="1" x14ac:dyDescent="0.2">
      <c r="A326" s="218"/>
      <c r="B326" s="218"/>
      <c r="C326" s="218"/>
      <c r="D326" s="218"/>
      <c r="E326" s="218"/>
      <c r="F326" s="218"/>
      <c r="G326" s="218"/>
      <c r="H326" s="218"/>
      <c r="I326" s="218"/>
      <c r="J326" s="218"/>
      <c r="K326" s="218"/>
      <c r="L326" s="218"/>
      <c r="M326" s="218"/>
      <c r="N326" s="218"/>
      <c r="O326" s="218"/>
      <c r="P326" s="218"/>
      <c r="Q326" s="218"/>
      <c r="R326" s="218"/>
      <c r="S326" s="218"/>
      <c r="T326" s="218"/>
      <c r="U326" s="218"/>
      <c r="V326" s="218"/>
      <c r="W326" s="218"/>
      <c r="X326" s="218"/>
      <c r="Y326" s="218"/>
      <c r="Z326" s="218"/>
      <c r="AA326" s="218"/>
      <c r="AB326" s="218"/>
    </row>
    <row r="327" spans="1:28" ht="14.25" customHeight="1" x14ac:dyDescent="0.2">
      <c r="A327" s="218"/>
      <c r="B327" s="218"/>
      <c r="C327" s="218"/>
      <c r="D327" s="218"/>
      <c r="E327" s="218"/>
      <c r="F327" s="218"/>
      <c r="G327" s="218"/>
      <c r="H327" s="218"/>
      <c r="I327" s="218"/>
      <c r="J327" s="218"/>
      <c r="K327" s="218"/>
      <c r="L327" s="218"/>
      <c r="M327" s="218"/>
      <c r="N327" s="218"/>
      <c r="O327" s="218"/>
      <c r="P327" s="218"/>
      <c r="Q327" s="218"/>
      <c r="R327" s="218"/>
      <c r="S327" s="218"/>
      <c r="T327" s="218"/>
      <c r="U327" s="218"/>
      <c r="V327" s="218"/>
      <c r="W327" s="218"/>
      <c r="X327" s="218"/>
      <c r="Y327" s="218"/>
      <c r="Z327" s="218"/>
      <c r="AA327" s="218"/>
      <c r="AB327" s="218"/>
    </row>
    <row r="328" spans="1:28" ht="14.25" customHeight="1" x14ac:dyDescent="0.2">
      <c r="A328" s="218"/>
      <c r="B328" s="218"/>
      <c r="C328" s="218"/>
      <c r="D328" s="218"/>
      <c r="E328" s="218"/>
      <c r="F328" s="218"/>
      <c r="G328" s="218"/>
      <c r="H328" s="218"/>
      <c r="I328" s="218"/>
      <c r="J328" s="218"/>
      <c r="K328" s="218"/>
      <c r="L328" s="218"/>
      <c r="M328" s="218"/>
      <c r="N328" s="218"/>
      <c r="O328" s="218"/>
      <c r="P328" s="218"/>
      <c r="Q328" s="218"/>
      <c r="R328" s="218"/>
      <c r="S328" s="218"/>
      <c r="T328" s="218"/>
      <c r="U328" s="218"/>
      <c r="V328" s="218"/>
      <c r="W328" s="218"/>
      <c r="X328" s="218"/>
      <c r="Y328" s="218"/>
      <c r="Z328" s="218"/>
      <c r="AA328" s="218"/>
      <c r="AB328" s="218"/>
    </row>
    <row r="329" spans="1:28" ht="14.25" customHeight="1" x14ac:dyDescent="0.2">
      <c r="A329" s="218"/>
      <c r="B329" s="218"/>
      <c r="C329" s="218"/>
      <c r="D329" s="218"/>
      <c r="E329" s="218"/>
      <c r="F329" s="218"/>
      <c r="G329" s="218"/>
      <c r="H329" s="218"/>
      <c r="I329" s="218"/>
      <c r="J329" s="218"/>
      <c r="K329" s="218"/>
      <c r="L329" s="218"/>
      <c r="M329" s="218"/>
      <c r="N329" s="218"/>
      <c r="O329" s="218"/>
      <c r="P329" s="218"/>
      <c r="Q329" s="218"/>
      <c r="R329" s="218"/>
      <c r="S329" s="218"/>
      <c r="T329" s="218"/>
      <c r="U329" s="218"/>
      <c r="V329" s="218"/>
      <c r="W329" s="218"/>
      <c r="X329" s="218"/>
      <c r="Y329" s="218"/>
      <c r="Z329" s="218"/>
      <c r="AA329" s="218"/>
      <c r="AB329" s="218"/>
    </row>
    <row r="330" spans="1:28" ht="14.25" customHeight="1" x14ac:dyDescent="0.2">
      <c r="A330" s="218"/>
      <c r="B330" s="218"/>
      <c r="C330" s="218"/>
      <c r="D330" s="218"/>
      <c r="E330" s="218"/>
      <c r="F330" s="218"/>
      <c r="G330" s="218"/>
      <c r="H330" s="218"/>
      <c r="I330" s="218"/>
      <c r="J330" s="218"/>
      <c r="K330" s="218"/>
      <c r="L330" s="218"/>
      <c r="M330" s="218"/>
      <c r="N330" s="218"/>
      <c r="O330" s="218"/>
      <c r="P330" s="218"/>
      <c r="Q330" s="218"/>
      <c r="R330" s="218"/>
      <c r="S330" s="218"/>
      <c r="T330" s="218"/>
      <c r="U330" s="218"/>
      <c r="V330" s="218"/>
      <c r="W330" s="218"/>
      <c r="X330" s="218"/>
      <c r="Y330" s="218"/>
      <c r="Z330" s="218"/>
      <c r="AA330" s="218"/>
      <c r="AB330" s="218"/>
    </row>
    <row r="331" spans="1:28" ht="14.25" customHeight="1" x14ac:dyDescent="0.2">
      <c r="A331" s="218"/>
      <c r="B331" s="218"/>
      <c r="C331" s="218"/>
      <c r="D331" s="218"/>
      <c r="E331" s="218"/>
      <c r="F331" s="218"/>
      <c r="G331" s="218"/>
      <c r="H331" s="218"/>
      <c r="I331" s="218"/>
      <c r="J331" s="218"/>
      <c r="K331" s="218"/>
      <c r="L331" s="218"/>
      <c r="M331" s="218"/>
      <c r="N331" s="218"/>
      <c r="O331" s="218"/>
      <c r="P331" s="218"/>
      <c r="Q331" s="218"/>
      <c r="R331" s="218"/>
      <c r="S331" s="218"/>
      <c r="T331" s="218"/>
      <c r="U331" s="218"/>
      <c r="V331" s="218"/>
      <c r="W331" s="218"/>
      <c r="X331" s="218"/>
      <c r="Y331" s="218"/>
      <c r="Z331" s="218"/>
      <c r="AA331" s="218"/>
      <c r="AB331" s="218"/>
    </row>
    <row r="332" spans="1:28" ht="14.25" customHeight="1" x14ac:dyDescent="0.2">
      <c r="A332" s="218"/>
      <c r="B332" s="218"/>
      <c r="C332" s="218"/>
      <c r="D332" s="218"/>
      <c r="E332" s="218"/>
      <c r="F332" s="218"/>
      <c r="G332" s="218"/>
      <c r="H332" s="218"/>
      <c r="I332" s="218"/>
      <c r="J332" s="218"/>
      <c r="K332" s="218"/>
      <c r="L332" s="218"/>
      <c r="M332" s="218"/>
      <c r="N332" s="218"/>
      <c r="O332" s="218"/>
      <c r="P332" s="218"/>
      <c r="Q332" s="218"/>
      <c r="R332" s="218"/>
      <c r="S332" s="218"/>
      <c r="T332" s="218"/>
      <c r="U332" s="218"/>
      <c r="V332" s="218"/>
      <c r="W332" s="218"/>
      <c r="X332" s="218"/>
      <c r="Y332" s="218"/>
      <c r="Z332" s="218"/>
      <c r="AA332" s="218"/>
      <c r="AB332" s="218"/>
    </row>
    <row r="333" spans="1:28" ht="14.25" customHeight="1" x14ac:dyDescent="0.2">
      <c r="A333" s="218"/>
      <c r="B333" s="218"/>
      <c r="C333" s="218"/>
      <c r="D333" s="218"/>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c r="AA333" s="218"/>
      <c r="AB333" s="218"/>
    </row>
    <row r="334" spans="1:28" ht="14.25" customHeight="1" x14ac:dyDescent="0.2">
      <c r="A334" s="218"/>
      <c r="B334" s="218"/>
      <c r="C334" s="218"/>
      <c r="D334" s="218"/>
      <c r="E334" s="218"/>
      <c r="F334" s="218"/>
      <c r="G334" s="218"/>
      <c r="H334" s="218"/>
      <c r="I334" s="218"/>
      <c r="J334" s="218"/>
      <c r="K334" s="218"/>
      <c r="L334" s="218"/>
      <c r="M334" s="218"/>
      <c r="N334" s="218"/>
      <c r="O334" s="218"/>
      <c r="P334" s="218"/>
      <c r="Q334" s="218"/>
      <c r="R334" s="218"/>
      <c r="S334" s="218"/>
      <c r="T334" s="218"/>
      <c r="U334" s="218"/>
      <c r="V334" s="218"/>
      <c r="W334" s="218"/>
      <c r="X334" s="218"/>
      <c r="Y334" s="218"/>
      <c r="Z334" s="218"/>
      <c r="AA334" s="218"/>
      <c r="AB334" s="218"/>
    </row>
    <row r="335" spans="1:28" ht="14.25" customHeight="1" x14ac:dyDescent="0.2">
      <c r="A335" s="218"/>
      <c r="B335" s="218"/>
      <c r="C335" s="218"/>
      <c r="D335" s="218"/>
      <c r="E335" s="218"/>
      <c r="F335" s="218"/>
      <c r="G335" s="218"/>
      <c r="H335" s="218"/>
      <c r="I335" s="218"/>
      <c r="J335" s="218"/>
      <c r="K335" s="218"/>
      <c r="L335" s="218"/>
      <c r="M335" s="218"/>
      <c r="N335" s="218"/>
      <c r="O335" s="218"/>
      <c r="P335" s="218"/>
      <c r="Q335" s="218"/>
      <c r="R335" s="218"/>
      <c r="S335" s="218"/>
      <c r="T335" s="218"/>
      <c r="U335" s="218"/>
      <c r="V335" s="218"/>
      <c r="W335" s="218"/>
      <c r="X335" s="218"/>
      <c r="Y335" s="218"/>
      <c r="Z335" s="218"/>
      <c r="AA335" s="218"/>
      <c r="AB335" s="218"/>
    </row>
    <row r="336" spans="1:28" ht="14.25" customHeight="1" x14ac:dyDescent="0.2">
      <c r="A336" s="218"/>
      <c r="B336" s="218"/>
      <c r="C336" s="218"/>
      <c r="D336" s="218"/>
      <c r="E336" s="218"/>
      <c r="F336" s="218"/>
      <c r="G336" s="218"/>
      <c r="H336" s="218"/>
      <c r="I336" s="218"/>
      <c r="J336" s="218"/>
      <c r="K336" s="218"/>
      <c r="L336" s="218"/>
      <c r="M336" s="218"/>
      <c r="N336" s="218"/>
      <c r="O336" s="218"/>
      <c r="P336" s="218"/>
      <c r="Q336" s="218"/>
      <c r="R336" s="218"/>
      <c r="S336" s="218"/>
      <c r="T336" s="218"/>
      <c r="U336" s="218"/>
      <c r="V336" s="218"/>
      <c r="W336" s="218"/>
      <c r="X336" s="218"/>
      <c r="Y336" s="218"/>
      <c r="Z336" s="218"/>
      <c r="AA336" s="218"/>
      <c r="AB336" s="218"/>
    </row>
    <row r="337" spans="1:28" ht="14.25" customHeight="1" x14ac:dyDescent="0.2">
      <c r="A337" s="218"/>
      <c r="B337" s="218"/>
      <c r="C337" s="218"/>
      <c r="D337" s="218"/>
      <c r="E337" s="218"/>
      <c r="F337" s="218"/>
      <c r="G337" s="218"/>
      <c r="H337" s="218"/>
      <c r="I337" s="218"/>
      <c r="J337" s="218"/>
      <c r="K337" s="218"/>
      <c r="L337" s="218"/>
      <c r="M337" s="218"/>
      <c r="N337" s="218"/>
      <c r="O337" s="218"/>
      <c r="P337" s="218"/>
      <c r="Q337" s="218"/>
      <c r="R337" s="218"/>
      <c r="S337" s="218"/>
      <c r="T337" s="218"/>
      <c r="U337" s="218"/>
      <c r="V337" s="218"/>
      <c r="W337" s="218"/>
      <c r="X337" s="218"/>
      <c r="Y337" s="218"/>
      <c r="Z337" s="218"/>
      <c r="AA337" s="218"/>
      <c r="AB337" s="218"/>
    </row>
    <row r="338" spans="1:28" ht="14.25" customHeight="1" x14ac:dyDescent="0.2">
      <c r="A338" s="218"/>
      <c r="B338" s="218"/>
      <c r="C338" s="218"/>
      <c r="D338" s="218"/>
      <c r="E338" s="218"/>
      <c r="F338" s="218"/>
      <c r="G338" s="218"/>
      <c r="H338" s="218"/>
      <c r="I338" s="218"/>
      <c r="J338" s="218"/>
      <c r="K338" s="218"/>
      <c r="L338" s="218"/>
      <c r="M338" s="218"/>
      <c r="N338" s="218"/>
      <c r="O338" s="218"/>
      <c r="P338" s="218"/>
      <c r="Q338" s="218"/>
      <c r="R338" s="218"/>
      <c r="S338" s="218"/>
      <c r="T338" s="218"/>
      <c r="U338" s="218"/>
      <c r="V338" s="218"/>
      <c r="W338" s="218"/>
      <c r="X338" s="218"/>
      <c r="Y338" s="218"/>
      <c r="Z338" s="218"/>
      <c r="AA338" s="218"/>
      <c r="AB338" s="218"/>
    </row>
    <row r="339" spans="1:28" ht="14.25" customHeight="1" x14ac:dyDescent="0.2">
      <c r="A339" s="218"/>
      <c r="B339" s="218"/>
      <c r="C339" s="218"/>
      <c r="D339" s="218"/>
      <c r="E339" s="218"/>
      <c r="F339" s="218"/>
      <c r="G339" s="218"/>
      <c r="H339" s="218"/>
      <c r="I339" s="218"/>
      <c r="J339" s="218"/>
      <c r="K339" s="218"/>
      <c r="L339" s="218"/>
      <c r="M339" s="218"/>
      <c r="N339" s="218"/>
      <c r="O339" s="218"/>
      <c r="P339" s="218"/>
      <c r="Q339" s="218"/>
      <c r="R339" s="218"/>
      <c r="S339" s="218"/>
      <c r="T339" s="218"/>
      <c r="U339" s="218"/>
      <c r="V339" s="218"/>
      <c r="W339" s="218"/>
      <c r="X339" s="218"/>
      <c r="Y339" s="218"/>
      <c r="Z339" s="218"/>
      <c r="AA339" s="218"/>
      <c r="AB339" s="218"/>
    </row>
    <row r="340" spans="1:28" ht="14.25" customHeight="1" x14ac:dyDescent="0.2">
      <c r="A340" s="218"/>
      <c r="B340" s="218"/>
      <c r="C340" s="218"/>
      <c r="D340" s="218"/>
      <c r="E340" s="218"/>
      <c r="F340" s="218"/>
      <c r="G340" s="218"/>
      <c r="H340" s="218"/>
      <c r="I340" s="218"/>
      <c r="J340" s="218"/>
      <c r="K340" s="218"/>
      <c r="L340" s="218"/>
      <c r="M340" s="218"/>
      <c r="N340" s="218"/>
      <c r="O340" s="218"/>
      <c r="P340" s="218"/>
      <c r="Q340" s="218"/>
      <c r="R340" s="218"/>
      <c r="S340" s="218"/>
      <c r="T340" s="218"/>
      <c r="U340" s="218"/>
      <c r="V340" s="218"/>
      <c r="W340" s="218"/>
      <c r="X340" s="218"/>
      <c r="Y340" s="218"/>
      <c r="Z340" s="218"/>
      <c r="AA340" s="218"/>
      <c r="AB340" s="218"/>
    </row>
    <row r="341" spans="1:28" ht="14.25" customHeight="1" x14ac:dyDescent="0.2">
      <c r="A341" s="218"/>
      <c r="B341" s="218"/>
      <c r="C341" s="218"/>
      <c r="D341" s="218"/>
      <c r="E341" s="218"/>
      <c r="F341" s="218"/>
      <c r="G341" s="218"/>
      <c r="H341" s="218"/>
      <c r="I341" s="218"/>
      <c r="J341" s="218"/>
      <c r="K341" s="218"/>
      <c r="L341" s="218"/>
      <c r="M341" s="218"/>
      <c r="N341" s="218"/>
      <c r="O341" s="218"/>
      <c r="P341" s="218"/>
      <c r="Q341" s="218"/>
      <c r="R341" s="218"/>
      <c r="S341" s="218"/>
      <c r="T341" s="218"/>
      <c r="U341" s="218"/>
      <c r="V341" s="218"/>
      <c r="W341" s="218"/>
      <c r="X341" s="218"/>
      <c r="Y341" s="218"/>
      <c r="Z341" s="218"/>
      <c r="AA341" s="218"/>
      <c r="AB341" s="218"/>
    </row>
    <row r="342" spans="1:28" ht="14.25" customHeight="1" x14ac:dyDescent="0.2">
      <c r="A342" s="218"/>
      <c r="B342" s="218"/>
      <c r="C342" s="218"/>
      <c r="D342" s="218"/>
      <c r="E342" s="218"/>
      <c r="F342" s="218"/>
      <c r="G342" s="218"/>
      <c r="H342" s="218"/>
      <c r="I342" s="218"/>
      <c r="J342" s="218"/>
      <c r="K342" s="218"/>
      <c r="L342" s="218"/>
      <c r="M342" s="218"/>
      <c r="N342" s="218"/>
      <c r="O342" s="218"/>
      <c r="P342" s="218"/>
      <c r="Q342" s="218"/>
      <c r="R342" s="218"/>
      <c r="S342" s="218"/>
      <c r="T342" s="218"/>
      <c r="U342" s="218"/>
      <c r="V342" s="218"/>
      <c r="W342" s="218"/>
      <c r="X342" s="218"/>
      <c r="Y342" s="218"/>
      <c r="Z342" s="218"/>
      <c r="AA342" s="218"/>
      <c r="AB342" s="218"/>
    </row>
    <row r="343" spans="1:28" ht="14.25" customHeight="1" x14ac:dyDescent="0.2">
      <c r="A343" s="218"/>
      <c r="B343" s="218"/>
      <c r="C343" s="218"/>
      <c r="D343" s="218"/>
      <c r="E343" s="218"/>
      <c r="F343" s="218"/>
      <c r="G343" s="218"/>
      <c r="H343" s="218"/>
      <c r="I343" s="218"/>
      <c r="J343" s="218"/>
      <c r="K343" s="218"/>
      <c r="L343" s="218"/>
      <c r="M343" s="218"/>
      <c r="N343" s="218"/>
      <c r="O343" s="218"/>
      <c r="P343" s="218"/>
      <c r="Q343" s="218"/>
      <c r="R343" s="218"/>
      <c r="S343" s="218"/>
      <c r="T343" s="218"/>
      <c r="U343" s="218"/>
      <c r="V343" s="218"/>
      <c r="W343" s="218"/>
      <c r="X343" s="218"/>
      <c r="Y343" s="218"/>
      <c r="Z343" s="218"/>
      <c r="AA343" s="218"/>
      <c r="AB343" s="218"/>
    </row>
    <row r="344" spans="1:28" ht="14.25" customHeight="1" x14ac:dyDescent="0.2">
      <c r="A344" s="218"/>
      <c r="B344" s="218"/>
      <c r="C344" s="218"/>
      <c r="D344" s="218"/>
      <c r="E344" s="218"/>
      <c r="F344" s="218"/>
      <c r="G344" s="218"/>
      <c r="H344" s="218"/>
      <c r="I344" s="218"/>
      <c r="J344" s="218"/>
      <c r="K344" s="218"/>
      <c r="L344" s="218"/>
      <c r="M344" s="218"/>
      <c r="N344" s="218"/>
      <c r="O344" s="218"/>
      <c r="P344" s="218"/>
      <c r="Q344" s="218"/>
      <c r="R344" s="218"/>
      <c r="S344" s="218"/>
      <c r="T344" s="218"/>
      <c r="U344" s="218"/>
      <c r="V344" s="218"/>
      <c r="W344" s="218"/>
      <c r="X344" s="218"/>
      <c r="Y344" s="218"/>
      <c r="Z344" s="218"/>
      <c r="AA344" s="218"/>
      <c r="AB344" s="218"/>
    </row>
    <row r="345" spans="1:28" ht="14.25" customHeight="1" x14ac:dyDescent="0.2">
      <c r="A345" s="218"/>
      <c r="B345" s="218"/>
      <c r="C345" s="218"/>
      <c r="D345" s="218"/>
      <c r="E345" s="218"/>
      <c r="F345" s="218"/>
      <c r="G345" s="218"/>
      <c r="H345" s="218"/>
      <c r="I345" s="218"/>
      <c r="J345" s="218"/>
      <c r="K345" s="218"/>
      <c r="L345" s="218"/>
      <c r="M345" s="218"/>
      <c r="N345" s="218"/>
      <c r="O345" s="218"/>
      <c r="P345" s="218"/>
      <c r="Q345" s="218"/>
      <c r="R345" s="218"/>
      <c r="S345" s="218"/>
      <c r="T345" s="218"/>
      <c r="U345" s="218"/>
      <c r="V345" s="218"/>
      <c r="W345" s="218"/>
      <c r="X345" s="218"/>
      <c r="Y345" s="218"/>
      <c r="Z345" s="218"/>
      <c r="AA345" s="218"/>
      <c r="AB345" s="218"/>
    </row>
    <row r="346" spans="1:28" ht="14.25" customHeight="1" x14ac:dyDescent="0.2">
      <c r="A346" s="218"/>
      <c r="B346" s="218"/>
      <c r="C346" s="218"/>
      <c r="D346" s="218"/>
      <c r="E346" s="218"/>
      <c r="F346" s="218"/>
      <c r="G346" s="218"/>
      <c r="H346" s="218"/>
      <c r="I346" s="218"/>
      <c r="J346" s="218"/>
      <c r="K346" s="218"/>
      <c r="L346" s="218"/>
      <c r="M346" s="218"/>
      <c r="N346" s="218"/>
      <c r="O346" s="218"/>
      <c r="P346" s="218"/>
      <c r="Q346" s="218"/>
      <c r="R346" s="218"/>
      <c r="S346" s="218"/>
      <c r="T346" s="218"/>
      <c r="U346" s="218"/>
      <c r="V346" s="218"/>
      <c r="W346" s="218"/>
      <c r="X346" s="218"/>
      <c r="Y346" s="218"/>
      <c r="Z346" s="218"/>
      <c r="AA346" s="218"/>
      <c r="AB346" s="218"/>
    </row>
    <row r="347" spans="1:28" ht="14.25" customHeight="1" x14ac:dyDescent="0.2">
      <c r="A347" s="218"/>
      <c r="B347" s="218"/>
      <c r="C347" s="218"/>
      <c r="D347" s="218"/>
      <c r="E347" s="218"/>
      <c r="F347" s="218"/>
      <c r="G347" s="218"/>
      <c r="H347" s="218"/>
      <c r="I347" s="218"/>
      <c r="J347" s="218"/>
      <c r="K347" s="218"/>
      <c r="L347" s="218"/>
      <c r="M347" s="218"/>
      <c r="N347" s="218"/>
      <c r="O347" s="218"/>
      <c r="P347" s="218"/>
      <c r="Q347" s="218"/>
      <c r="R347" s="218"/>
      <c r="S347" s="218"/>
      <c r="T347" s="218"/>
      <c r="U347" s="218"/>
      <c r="V347" s="218"/>
      <c r="W347" s="218"/>
      <c r="X347" s="218"/>
      <c r="Y347" s="218"/>
      <c r="Z347" s="218"/>
      <c r="AA347" s="218"/>
      <c r="AB347" s="218"/>
    </row>
    <row r="348" spans="1:28" ht="14.25" customHeight="1" x14ac:dyDescent="0.2">
      <c r="A348" s="218"/>
      <c r="B348" s="218"/>
      <c r="C348" s="218"/>
      <c r="D348" s="218"/>
      <c r="E348" s="218"/>
      <c r="F348" s="218"/>
      <c r="G348" s="218"/>
      <c r="H348" s="218"/>
      <c r="I348" s="218"/>
      <c r="J348" s="218"/>
      <c r="K348" s="218"/>
      <c r="L348" s="218"/>
      <c r="M348" s="218"/>
      <c r="N348" s="218"/>
      <c r="O348" s="218"/>
      <c r="P348" s="218"/>
      <c r="Q348" s="218"/>
      <c r="R348" s="218"/>
      <c r="S348" s="218"/>
      <c r="T348" s="218"/>
      <c r="U348" s="218"/>
      <c r="V348" s="218"/>
      <c r="W348" s="218"/>
      <c r="X348" s="218"/>
      <c r="Y348" s="218"/>
      <c r="Z348" s="218"/>
      <c r="AA348" s="218"/>
      <c r="AB348" s="218"/>
    </row>
    <row r="349" spans="1:28" ht="14.25" customHeight="1" x14ac:dyDescent="0.2">
      <c r="A349" s="218"/>
      <c r="B349" s="218"/>
      <c r="C349" s="218"/>
      <c r="D349" s="218"/>
      <c r="E349" s="218"/>
      <c r="F349" s="218"/>
      <c r="G349" s="218"/>
      <c r="H349" s="218"/>
      <c r="I349" s="218"/>
      <c r="J349" s="218"/>
      <c r="K349" s="218"/>
      <c r="L349" s="218"/>
      <c r="M349" s="218"/>
      <c r="N349" s="218"/>
      <c r="O349" s="218"/>
      <c r="P349" s="218"/>
      <c r="Q349" s="218"/>
      <c r="R349" s="218"/>
      <c r="S349" s="218"/>
      <c r="T349" s="218"/>
      <c r="U349" s="218"/>
      <c r="V349" s="218"/>
      <c r="W349" s="218"/>
      <c r="X349" s="218"/>
      <c r="Y349" s="218"/>
      <c r="Z349" s="218"/>
      <c r="AA349" s="218"/>
      <c r="AB349" s="218"/>
    </row>
    <row r="350" spans="1:28" ht="14.25" customHeight="1" x14ac:dyDescent="0.2">
      <c r="A350" s="218"/>
      <c r="B350" s="218"/>
      <c r="C350" s="218"/>
      <c r="D350" s="218"/>
      <c r="E350" s="218"/>
      <c r="F350" s="218"/>
      <c r="G350" s="218"/>
      <c r="H350" s="218"/>
      <c r="I350" s="218"/>
      <c r="J350" s="218"/>
      <c r="K350" s="218"/>
      <c r="L350" s="218"/>
      <c r="M350" s="218"/>
      <c r="N350" s="218"/>
      <c r="O350" s="218"/>
      <c r="P350" s="218"/>
      <c r="Q350" s="218"/>
      <c r="R350" s="218"/>
      <c r="S350" s="218"/>
      <c r="T350" s="218"/>
      <c r="U350" s="218"/>
      <c r="V350" s="218"/>
      <c r="W350" s="218"/>
      <c r="X350" s="218"/>
      <c r="Y350" s="218"/>
      <c r="Z350" s="218"/>
      <c r="AA350" s="218"/>
      <c r="AB350" s="218"/>
    </row>
    <row r="351" spans="1:28" ht="14.25" customHeight="1" x14ac:dyDescent="0.2">
      <c r="A351" s="218"/>
      <c r="B351" s="218"/>
      <c r="C351" s="218"/>
      <c r="D351" s="218"/>
      <c r="E351" s="218"/>
      <c r="F351" s="218"/>
      <c r="G351" s="218"/>
      <c r="H351" s="218"/>
      <c r="I351" s="218"/>
      <c r="J351" s="218"/>
      <c r="K351" s="218"/>
      <c r="L351" s="218"/>
      <c r="M351" s="218"/>
      <c r="N351" s="218"/>
      <c r="O351" s="218"/>
      <c r="P351" s="218"/>
      <c r="Q351" s="218"/>
      <c r="R351" s="218"/>
      <c r="S351" s="218"/>
      <c r="T351" s="218"/>
      <c r="U351" s="218"/>
      <c r="V351" s="218"/>
      <c r="W351" s="218"/>
      <c r="X351" s="218"/>
      <c r="Y351" s="218"/>
      <c r="Z351" s="218"/>
      <c r="AA351" s="218"/>
      <c r="AB351" s="218"/>
    </row>
    <row r="352" spans="1:28" ht="14.25" customHeight="1" x14ac:dyDescent="0.2">
      <c r="A352" s="218"/>
      <c r="B352" s="218"/>
      <c r="C352" s="218"/>
      <c r="D352" s="218"/>
      <c r="E352" s="218"/>
      <c r="F352" s="218"/>
      <c r="G352" s="218"/>
      <c r="H352" s="218"/>
      <c r="I352" s="218"/>
      <c r="J352" s="218"/>
      <c r="K352" s="218"/>
      <c r="L352" s="218"/>
      <c r="M352" s="218"/>
      <c r="N352" s="218"/>
      <c r="O352" s="218"/>
      <c r="P352" s="218"/>
      <c r="Q352" s="218"/>
      <c r="R352" s="218"/>
      <c r="S352" s="218"/>
      <c r="T352" s="218"/>
      <c r="U352" s="218"/>
      <c r="V352" s="218"/>
      <c r="W352" s="218"/>
      <c r="X352" s="218"/>
      <c r="Y352" s="218"/>
      <c r="Z352" s="218"/>
      <c r="AA352" s="218"/>
      <c r="AB352" s="218"/>
    </row>
    <row r="353" spans="1:28" ht="14.25" customHeight="1" x14ac:dyDescent="0.2">
      <c r="A353" s="218"/>
      <c r="B353" s="218"/>
      <c r="C353" s="218"/>
      <c r="D353" s="218"/>
      <c r="E353" s="218"/>
      <c r="F353" s="218"/>
      <c r="G353" s="218"/>
      <c r="H353" s="218"/>
      <c r="I353" s="218"/>
      <c r="J353" s="218"/>
      <c r="K353" s="218"/>
      <c r="L353" s="218"/>
      <c r="M353" s="218"/>
      <c r="N353" s="218"/>
      <c r="O353" s="218"/>
      <c r="P353" s="218"/>
      <c r="Q353" s="218"/>
      <c r="R353" s="218"/>
      <c r="S353" s="218"/>
      <c r="T353" s="218"/>
      <c r="U353" s="218"/>
      <c r="V353" s="218"/>
      <c r="W353" s="218"/>
      <c r="X353" s="218"/>
      <c r="Y353" s="218"/>
      <c r="Z353" s="218"/>
      <c r="AA353" s="218"/>
      <c r="AB353" s="218"/>
    </row>
    <row r="354" spans="1:28" ht="14.25" customHeight="1" x14ac:dyDescent="0.2">
      <c r="A354" s="218"/>
      <c r="B354" s="218"/>
      <c r="C354" s="218"/>
      <c r="D354" s="218"/>
      <c r="E354" s="218"/>
      <c r="F354" s="218"/>
      <c r="G354" s="218"/>
      <c r="H354" s="218"/>
      <c r="I354" s="218"/>
      <c r="J354" s="218"/>
      <c r="K354" s="218"/>
      <c r="L354" s="218"/>
      <c r="M354" s="218"/>
      <c r="N354" s="218"/>
      <c r="O354" s="218"/>
      <c r="P354" s="218"/>
      <c r="Q354" s="218"/>
      <c r="R354" s="218"/>
      <c r="S354" s="218"/>
      <c r="T354" s="218"/>
      <c r="U354" s="218"/>
      <c r="V354" s="218"/>
      <c r="W354" s="218"/>
      <c r="X354" s="218"/>
      <c r="Y354" s="218"/>
      <c r="Z354" s="218"/>
      <c r="AA354" s="218"/>
      <c r="AB354" s="218"/>
    </row>
    <row r="355" spans="1:28" ht="14.25" customHeight="1" x14ac:dyDescent="0.2">
      <c r="A355" s="218"/>
      <c r="B355" s="218"/>
      <c r="C355" s="218"/>
      <c r="D355" s="218"/>
      <c r="E355" s="218"/>
      <c r="F355" s="218"/>
      <c r="G355" s="218"/>
      <c r="H355" s="218"/>
      <c r="I355" s="218"/>
      <c r="J355" s="218"/>
      <c r="K355" s="218"/>
      <c r="L355" s="218"/>
      <c r="M355" s="218"/>
      <c r="N355" s="218"/>
      <c r="O355" s="218"/>
      <c r="P355" s="218"/>
      <c r="Q355" s="218"/>
      <c r="R355" s="218"/>
      <c r="S355" s="218"/>
      <c r="T355" s="218"/>
      <c r="U355" s="218"/>
      <c r="V355" s="218"/>
      <c r="W355" s="218"/>
      <c r="X355" s="218"/>
      <c r="Y355" s="218"/>
      <c r="Z355" s="218"/>
      <c r="AA355" s="218"/>
      <c r="AB355" s="218"/>
    </row>
    <row r="356" spans="1:28" ht="14.25" customHeight="1" x14ac:dyDescent="0.2">
      <c r="A356" s="218"/>
      <c r="B356" s="218"/>
      <c r="C356" s="218"/>
      <c r="D356" s="218"/>
      <c r="E356" s="218"/>
      <c r="F356" s="218"/>
      <c r="G356" s="218"/>
      <c r="H356" s="218"/>
      <c r="I356" s="218"/>
      <c r="J356" s="218"/>
      <c r="K356" s="218"/>
      <c r="L356" s="218"/>
      <c r="M356" s="218"/>
      <c r="N356" s="218"/>
      <c r="O356" s="218"/>
      <c r="P356" s="218"/>
      <c r="Q356" s="218"/>
      <c r="R356" s="218"/>
      <c r="S356" s="218"/>
      <c r="T356" s="218"/>
      <c r="U356" s="218"/>
      <c r="V356" s="218"/>
      <c r="W356" s="218"/>
      <c r="X356" s="218"/>
      <c r="Y356" s="218"/>
      <c r="Z356" s="218"/>
      <c r="AA356" s="218"/>
      <c r="AB356" s="218"/>
    </row>
    <row r="357" spans="1:28" ht="14.25" customHeight="1" x14ac:dyDescent="0.2">
      <c r="A357" s="218"/>
      <c r="B357" s="218"/>
      <c r="C357" s="218"/>
      <c r="D357" s="218"/>
      <c r="E357" s="218"/>
      <c r="F357" s="218"/>
      <c r="G357" s="218"/>
      <c r="H357" s="218"/>
      <c r="I357" s="218"/>
      <c r="J357" s="218"/>
      <c r="K357" s="218"/>
      <c r="L357" s="218"/>
      <c r="M357" s="218"/>
      <c r="N357" s="218"/>
      <c r="O357" s="218"/>
      <c r="P357" s="218"/>
      <c r="Q357" s="218"/>
      <c r="R357" s="218"/>
      <c r="S357" s="218"/>
      <c r="T357" s="218"/>
      <c r="U357" s="218"/>
      <c r="V357" s="218"/>
      <c r="W357" s="218"/>
      <c r="X357" s="218"/>
      <c r="Y357" s="218"/>
      <c r="Z357" s="218"/>
      <c r="AA357" s="218"/>
      <c r="AB357" s="218"/>
    </row>
    <row r="358" spans="1:28" ht="14.25" customHeight="1" x14ac:dyDescent="0.2">
      <c r="A358" s="218"/>
      <c r="B358" s="218"/>
      <c r="C358" s="218"/>
      <c r="D358" s="218"/>
      <c r="E358" s="218"/>
      <c r="F358" s="218"/>
      <c r="G358" s="218"/>
      <c r="H358" s="218"/>
      <c r="I358" s="218"/>
      <c r="J358" s="218"/>
      <c r="K358" s="218"/>
      <c r="L358" s="218"/>
      <c r="M358" s="218"/>
      <c r="N358" s="218"/>
      <c r="O358" s="218"/>
      <c r="P358" s="218"/>
      <c r="Q358" s="218"/>
      <c r="R358" s="218"/>
      <c r="S358" s="218"/>
      <c r="T358" s="218"/>
      <c r="U358" s="218"/>
      <c r="V358" s="218"/>
      <c r="W358" s="218"/>
      <c r="X358" s="218"/>
      <c r="Y358" s="218"/>
      <c r="Z358" s="218"/>
      <c r="AA358" s="218"/>
      <c r="AB358" s="218"/>
    </row>
    <row r="359" spans="1:28" ht="14.25" customHeight="1" x14ac:dyDescent="0.2">
      <c r="A359" s="218"/>
      <c r="B359" s="218"/>
      <c r="C359" s="218"/>
      <c r="D359" s="218"/>
      <c r="E359" s="218"/>
      <c r="F359" s="218"/>
      <c r="G359" s="218"/>
      <c r="H359" s="218"/>
      <c r="I359" s="218"/>
      <c r="J359" s="218"/>
      <c r="K359" s="218"/>
      <c r="L359" s="218"/>
      <c r="M359" s="218"/>
      <c r="N359" s="218"/>
      <c r="O359" s="218"/>
      <c r="P359" s="218"/>
      <c r="Q359" s="218"/>
      <c r="R359" s="218"/>
      <c r="S359" s="218"/>
      <c r="T359" s="218"/>
      <c r="U359" s="218"/>
      <c r="V359" s="218"/>
      <c r="W359" s="218"/>
      <c r="X359" s="218"/>
      <c r="Y359" s="218"/>
      <c r="Z359" s="218"/>
      <c r="AA359" s="218"/>
      <c r="AB359" s="218"/>
    </row>
    <row r="360" spans="1:28" ht="14.25" customHeight="1" x14ac:dyDescent="0.2">
      <c r="A360" s="218"/>
      <c r="B360" s="218"/>
      <c r="C360" s="218"/>
      <c r="D360" s="218"/>
      <c r="E360" s="218"/>
      <c r="F360" s="218"/>
      <c r="G360" s="218"/>
      <c r="H360" s="218"/>
      <c r="I360" s="218"/>
      <c r="J360" s="218"/>
      <c r="K360" s="218"/>
      <c r="L360" s="218"/>
      <c r="M360" s="218"/>
      <c r="N360" s="218"/>
      <c r="O360" s="218"/>
      <c r="P360" s="218"/>
      <c r="Q360" s="218"/>
      <c r="R360" s="218"/>
      <c r="S360" s="218"/>
      <c r="T360" s="218"/>
      <c r="U360" s="218"/>
      <c r="V360" s="218"/>
      <c r="W360" s="218"/>
      <c r="X360" s="218"/>
      <c r="Y360" s="218"/>
      <c r="Z360" s="218"/>
      <c r="AA360" s="218"/>
      <c r="AB360" s="218"/>
    </row>
    <row r="361" spans="1:28" ht="14.25" customHeight="1" x14ac:dyDescent="0.2">
      <c r="A361" s="218"/>
      <c r="B361" s="218"/>
      <c r="C361" s="218"/>
      <c r="D361" s="218"/>
      <c r="E361" s="218"/>
      <c r="F361" s="218"/>
      <c r="G361" s="218"/>
      <c r="H361" s="218"/>
      <c r="I361" s="218"/>
      <c r="J361" s="218"/>
      <c r="K361" s="218"/>
      <c r="L361" s="218"/>
      <c r="M361" s="218"/>
      <c r="N361" s="218"/>
      <c r="O361" s="218"/>
      <c r="P361" s="218"/>
      <c r="Q361" s="218"/>
      <c r="R361" s="218"/>
      <c r="S361" s="218"/>
      <c r="T361" s="218"/>
      <c r="U361" s="218"/>
      <c r="V361" s="218"/>
      <c r="W361" s="218"/>
      <c r="X361" s="218"/>
      <c r="Y361" s="218"/>
      <c r="Z361" s="218"/>
      <c r="AA361" s="218"/>
      <c r="AB361" s="218"/>
    </row>
    <row r="362" spans="1:28" ht="14.25" customHeight="1" x14ac:dyDescent="0.2">
      <c r="A362" s="218"/>
      <c r="B362" s="218"/>
      <c r="C362" s="218"/>
      <c r="D362" s="218"/>
      <c r="E362" s="218"/>
      <c r="F362" s="218"/>
      <c r="G362" s="218"/>
      <c r="H362" s="218"/>
      <c r="I362" s="218"/>
      <c r="J362" s="218"/>
      <c r="K362" s="218"/>
      <c r="L362" s="218"/>
      <c r="M362" s="218"/>
      <c r="N362" s="218"/>
      <c r="O362" s="218"/>
      <c r="P362" s="218"/>
      <c r="Q362" s="218"/>
      <c r="R362" s="218"/>
      <c r="S362" s="218"/>
      <c r="T362" s="218"/>
      <c r="U362" s="218"/>
      <c r="V362" s="218"/>
      <c r="W362" s="218"/>
      <c r="X362" s="218"/>
      <c r="Y362" s="218"/>
      <c r="Z362" s="218"/>
      <c r="AA362" s="218"/>
      <c r="AB362" s="218"/>
    </row>
    <row r="363" spans="1:28" ht="14.25" customHeight="1" x14ac:dyDescent="0.2">
      <c r="A363" s="218"/>
      <c r="B363" s="218"/>
      <c r="C363" s="218"/>
      <c r="D363" s="218"/>
      <c r="E363" s="218"/>
      <c r="F363" s="218"/>
      <c r="G363" s="218"/>
      <c r="H363" s="218"/>
      <c r="I363" s="218"/>
      <c r="J363" s="218"/>
      <c r="K363" s="218"/>
      <c r="L363" s="218"/>
      <c r="M363" s="218"/>
      <c r="N363" s="218"/>
      <c r="O363" s="218"/>
      <c r="P363" s="218"/>
      <c r="Q363" s="218"/>
      <c r="R363" s="218"/>
      <c r="S363" s="218"/>
      <c r="T363" s="218"/>
      <c r="U363" s="218"/>
      <c r="V363" s="218"/>
      <c r="W363" s="218"/>
      <c r="X363" s="218"/>
      <c r="Y363" s="218"/>
      <c r="Z363" s="218"/>
      <c r="AA363" s="218"/>
      <c r="AB363" s="218"/>
    </row>
    <row r="364" spans="1:28" ht="14.25" customHeight="1" x14ac:dyDescent="0.2">
      <c r="A364" s="218"/>
      <c r="B364" s="218"/>
      <c r="C364" s="218"/>
      <c r="D364" s="218"/>
      <c r="E364" s="218"/>
      <c r="F364" s="218"/>
      <c r="G364" s="218"/>
      <c r="H364" s="218"/>
      <c r="I364" s="218"/>
      <c r="J364" s="218"/>
      <c r="K364" s="218"/>
      <c r="L364" s="218"/>
      <c r="M364" s="218"/>
      <c r="N364" s="218"/>
      <c r="O364" s="218"/>
      <c r="P364" s="218"/>
      <c r="Q364" s="218"/>
      <c r="R364" s="218"/>
      <c r="S364" s="218"/>
      <c r="T364" s="218"/>
      <c r="U364" s="218"/>
      <c r="V364" s="218"/>
      <c r="W364" s="218"/>
      <c r="X364" s="218"/>
      <c r="Y364" s="218"/>
      <c r="Z364" s="218"/>
      <c r="AA364" s="218"/>
      <c r="AB364" s="218"/>
    </row>
    <row r="365" spans="1:28" ht="14.25" customHeight="1" x14ac:dyDescent="0.2">
      <c r="A365" s="218"/>
      <c r="B365" s="218"/>
      <c r="C365" s="218"/>
      <c r="D365" s="218"/>
      <c r="E365" s="218"/>
      <c r="F365" s="218"/>
      <c r="G365" s="218"/>
      <c r="H365" s="218"/>
      <c r="I365" s="218"/>
      <c r="J365" s="218"/>
      <c r="K365" s="218"/>
      <c r="L365" s="218"/>
      <c r="M365" s="218"/>
      <c r="N365" s="218"/>
      <c r="O365" s="218"/>
      <c r="P365" s="218"/>
      <c r="Q365" s="218"/>
      <c r="R365" s="218"/>
      <c r="S365" s="218"/>
      <c r="T365" s="218"/>
      <c r="U365" s="218"/>
      <c r="V365" s="218"/>
      <c r="W365" s="218"/>
      <c r="X365" s="218"/>
      <c r="Y365" s="218"/>
      <c r="Z365" s="218"/>
      <c r="AA365" s="218"/>
      <c r="AB365" s="218"/>
    </row>
    <row r="366" spans="1:28" ht="14.25" customHeight="1" x14ac:dyDescent="0.2">
      <c r="A366" s="218"/>
      <c r="B366" s="218"/>
      <c r="C366" s="218"/>
      <c r="D366" s="218"/>
      <c r="E366" s="218"/>
      <c r="F366" s="218"/>
      <c r="G366" s="218"/>
      <c r="H366" s="218"/>
      <c r="I366" s="218"/>
      <c r="J366" s="218"/>
      <c r="K366" s="218"/>
      <c r="L366" s="218"/>
      <c r="M366" s="218"/>
      <c r="N366" s="218"/>
      <c r="O366" s="218"/>
      <c r="P366" s="218"/>
      <c r="Q366" s="218"/>
      <c r="R366" s="218"/>
      <c r="S366" s="218"/>
      <c r="T366" s="218"/>
      <c r="U366" s="218"/>
      <c r="V366" s="218"/>
      <c r="W366" s="218"/>
      <c r="X366" s="218"/>
      <c r="Y366" s="218"/>
      <c r="Z366" s="218"/>
      <c r="AA366" s="218"/>
      <c r="AB366" s="218"/>
    </row>
    <row r="367" spans="1:28" ht="14.25" customHeight="1" x14ac:dyDescent="0.2">
      <c r="A367" s="218"/>
      <c r="B367" s="218"/>
      <c r="C367" s="218"/>
      <c r="D367" s="218"/>
      <c r="E367" s="218"/>
      <c r="F367" s="218"/>
      <c r="G367" s="218"/>
      <c r="H367" s="218"/>
      <c r="I367" s="218"/>
      <c r="J367" s="218"/>
      <c r="K367" s="218"/>
      <c r="L367" s="218"/>
      <c r="M367" s="218"/>
      <c r="N367" s="218"/>
      <c r="O367" s="218"/>
      <c r="P367" s="218"/>
      <c r="Q367" s="218"/>
      <c r="R367" s="218"/>
      <c r="S367" s="218"/>
      <c r="T367" s="218"/>
      <c r="U367" s="218"/>
      <c r="V367" s="218"/>
      <c r="W367" s="218"/>
      <c r="X367" s="218"/>
      <c r="Y367" s="218"/>
      <c r="Z367" s="218"/>
      <c r="AA367" s="218"/>
      <c r="AB367" s="218"/>
    </row>
    <row r="368" spans="1:28" ht="14.25" customHeight="1" x14ac:dyDescent="0.2">
      <c r="A368" s="218"/>
      <c r="B368" s="218"/>
      <c r="C368" s="218"/>
      <c r="D368" s="218"/>
      <c r="E368" s="218"/>
      <c r="F368" s="218"/>
      <c r="G368" s="218"/>
      <c r="H368" s="218"/>
      <c r="I368" s="218"/>
      <c r="J368" s="218"/>
      <c r="K368" s="218"/>
      <c r="L368" s="218"/>
      <c r="M368" s="218"/>
      <c r="N368" s="218"/>
      <c r="O368" s="218"/>
      <c r="P368" s="218"/>
      <c r="Q368" s="218"/>
      <c r="R368" s="218"/>
      <c r="S368" s="218"/>
      <c r="T368" s="218"/>
      <c r="U368" s="218"/>
      <c r="V368" s="218"/>
      <c r="W368" s="218"/>
      <c r="X368" s="218"/>
      <c r="Y368" s="218"/>
      <c r="Z368" s="218"/>
      <c r="AA368" s="218"/>
      <c r="AB368" s="218"/>
    </row>
    <row r="369" spans="1:28" ht="14.25" customHeight="1" x14ac:dyDescent="0.2">
      <c r="A369" s="218"/>
      <c r="B369" s="218"/>
      <c r="C369" s="218"/>
      <c r="D369" s="218"/>
      <c r="E369" s="218"/>
      <c r="F369" s="218"/>
      <c r="G369" s="218"/>
      <c r="H369" s="218"/>
      <c r="I369" s="218"/>
      <c r="J369" s="218"/>
      <c r="K369" s="218"/>
      <c r="L369" s="218"/>
      <c r="M369" s="218"/>
      <c r="N369" s="218"/>
      <c r="O369" s="218"/>
      <c r="P369" s="218"/>
      <c r="Q369" s="218"/>
      <c r="R369" s="218"/>
      <c r="S369" s="218"/>
      <c r="T369" s="218"/>
      <c r="U369" s="218"/>
      <c r="V369" s="218"/>
      <c r="W369" s="218"/>
      <c r="X369" s="218"/>
      <c r="Y369" s="218"/>
      <c r="Z369" s="218"/>
      <c r="AA369" s="218"/>
      <c r="AB369" s="218"/>
    </row>
    <row r="370" spans="1:28" ht="14.25" customHeight="1" x14ac:dyDescent="0.2">
      <c r="A370" s="218"/>
      <c r="B370" s="218"/>
      <c r="C370" s="218"/>
      <c r="D370" s="218"/>
      <c r="E370" s="218"/>
      <c r="F370" s="218"/>
      <c r="G370" s="218"/>
      <c r="H370" s="218"/>
      <c r="I370" s="218"/>
      <c r="J370" s="218"/>
      <c r="K370" s="218"/>
      <c r="L370" s="218"/>
      <c r="M370" s="218"/>
      <c r="N370" s="218"/>
      <c r="O370" s="218"/>
      <c r="P370" s="218"/>
      <c r="Q370" s="218"/>
      <c r="R370" s="218"/>
      <c r="S370" s="218"/>
      <c r="T370" s="218"/>
      <c r="U370" s="218"/>
      <c r="V370" s="218"/>
      <c r="W370" s="218"/>
      <c r="X370" s="218"/>
      <c r="Y370" s="218"/>
      <c r="Z370" s="218"/>
      <c r="AA370" s="218"/>
      <c r="AB370" s="218"/>
    </row>
    <row r="371" spans="1:28" ht="14.25" customHeight="1" x14ac:dyDescent="0.2">
      <c r="A371" s="218"/>
      <c r="B371" s="218"/>
      <c r="C371" s="218"/>
      <c r="D371" s="218"/>
      <c r="E371" s="218"/>
      <c r="F371" s="218"/>
      <c r="G371" s="218"/>
      <c r="H371" s="218"/>
      <c r="I371" s="218"/>
      <c r="J371" s="218"/>
      <c r="K371" s="218"/>
      <c r="L371" s="218"/>
      <c r="M371" s="218"/>
      <c r="N371" s="218"/>
      <c r="O371" s="218"/>
      <c r="P371" s="218"/>
      <c r="Q371" s="218"/>
      <c r="R371" s="218"/>
      <c r="S371" s="218"/>
      <c r="T371" s="218"/>
      <c r="U371" s="218"/>
      <c r="V371" s="218"/>
      <c r="W371" s="218"/>
      <c r="X371" s="218"/>
      <c r="Y371" s="218"/>
      <c r="Z371" s="218"/>
      <c r="AA371" s="218"/>
      <c r="AB371" s="218"/>
    </row>
    <row r="372" spans="1:28" ht="14.25" customHeight="1" x14ac:dyDescent="0.2">
      <c r="A372" s="218"/>
      <c r="B372" s="218"/>
      <c r="C372" s="218"/>
      <c r="D372" s="218"/>
      <c r="E372" s="218"/>
      <c r="F372" s="218"/>
      <c r="G372" s="218"/>
      <c r="H372" s="218"/>
      <c r="I372" s="218"/>
      <c r="J372" s="218"/>
      <c r="K372" s="218"/>
      <c r="L372" s="218"/>
      <c r="M372" s="218"/>
      <c r="N372" s="218"/>
      <c r="O372" s="218"/>
      <c r="P372" s="218"/>
      <c r="Q372" s="218"/>
      <c r="R372" s="218"/>
      <c r="S372" s="218"/>
      <c r="T372" s="218"/>
      <c r="U372" s="218"/>
      <c r="V372" s="218"/>
      <c r="W372" s="218"/>
      <c r="X372" s="218"/>
      <c r="Y372" s="218"/>
      <c r="Z372" s="218"/>
      <c r="AA372" s="218"/>
      <c r="AB372" s="218"/>
    </row>
    <row r="373" spans="1:28" ht="14.25" customHeight="1" x14ac:dyDescent="0.2">
      <c r="A373" s="218"/>
      <c r="B373" s="218"/>
      <c r="C373" s="218"/>
      <c r="D373" s="218"/>
      <c r="E373" s="218"/>
      <c r="F373" s="218"/>
      <c r="G373" s="218"/>
      <c r="H373" s="218"/>
      <c r="I373" s="218"/>
      <c r="J373" s="218"/>
      <c r="K373" s="218"/>
      <c r="L373" s="218"/>
      <c r="M373" s="218"/>
      <c r="N373" s="218"/>
      <c r="O373" s="218"/>
      <c r="P373" s="218"/>
      <c r="Q373" s="218"/>
      <c r="R373" s="218"/>
      <c r="S373" s="218"/>
      <c r="T373" s="218"/>
      <c r="U373" s="218"/>
      <c r="V373" s="218"/>
      <c r="W373" s="218"/>
      <c r="X373" s="218"/>
      <c r="Y373" s="218"/>
      <c r="Z373" s="218"/>
      <c r="AA373" s="218"/>
      <c r="AB373" s="218"/>
    </row>
    <row r="374" spans="1:28" ht="14.25" customHeight="1" x14ac:dyDescent="0.2">
      <c r="A374" s="218"/>
      <c r="B374" s="218"/>
      <c r="C374" s="218"/>
      <c r="D374" s="218"/>
      <c r="E374" s="218"/>
      <c r="F374" s="218"/>
      <c r="G374" s="218"/>
      <c r="H374" s="218"/>
      <c r="I374" s="218"/>
      <c r="J374" s="218"/>
      <c r="K374" s="218"/>
      <c r="L374" s="218"/>
      <c r="M374" s="218"/>
      <c r="N374" s="218"/>
      <c r="O374" s="218"/>
      <c r="P374" s="218"/>
      <c r="Q374" s="218"/>
      <c r="R374" s="218"/>
      <c r="S374" s="218"/>
      <c r="T374" s="218"/>
      <c r="U374" s="218"/>
      <c r="V374" s="218"/>
      <c r="W374" s="218"/>
      <c r="X374" s="218"/>
      <c r="Y374" s="218"/>
      <c r="Z374" s="218"/>
      <c r="AA374" s="218"/>
      <c r="AB374" s="218"/>
    </row>
    <row r="375" spans="1:28" ht="14.25" customHeight="1" x14ac:dyDescent="0.2">
      <c r="A375" s="218"/>
      <c r="B375" s="218"/>
      <c r="C375" s="218"/>
      <c r="D375" s="218"/>
      <c r="E375" s="218"/>
      <c r="F375" s="218"/>
      <c r="G375" s="218"/>
      <c r="H375" s="218"/>
      <c r="I375" s="218"/>
      <c r="J375" s="218"/>
      <c r="K375" s="218"/>
      <c r="L375" s="218"/>
      <c r="M375" s="218"/>
      <c r="N375" s="218"/>
      <c r="O375" s="218"/>
      <c r="P375" s="218"/>
      <c r="Q375" s="218"/>
      <c r="R375" s="218"/>
      <c r="S375" s="218"/>
      <c r="T375" s="218"/>
      <c r="U375" s="218"/>
      <c r="V375" s="218"/>
      <c r="W375" s="218"/>
      <c r="X375" s="218"/>
      <c r="Y375" s="218"/>
      <c r="Z375" s="218"/>
      <c r="AA375" s="218"/>
      <c r="AB375" s="218"/>
    </row>
    <row r="376" spans="1:28" ht="14.25" customHeight="1" x14ac:dyDescent="0.2">
      <c r="A376" s="218"/>
      <c r="B376" s="218"/>
      <c r="C376" s="218"/>
      <c r="D376" s="218"/>
      <c r="E376" s="218"/>
      <c r="F376" s="218"/>
      <c r="G376" s="218"/>
      <c r="H376" s="218"/>
      <c r="I376" s="218"/>
      <c r="J376" s="218"/>
      <c r="K376" s="218"/>
      <c r="L376" s="218"/>
      <c r="M376" s="218"/>
      <c r="N376" s="218"/>
      <c r="O376" s="218"/>
      <c r="P376" s="218"/>
      <c r="Q376" s="218"/>
      <c r="R376" s="218"/>
      <c r="S376" s="218"/>
      <c r="T376" s="218"/>
      <c r="U376" s="218"/>
      <c r="V376" s="218"/>
      <c r="W376" s="218"/>
      <c r="X376" s="218"/>
      <c r="Y376" s="218"/>
      <c r="Z376" s="218"/>
      <c r="AA376" s="218"/>
      <c r="AB376" s="218"/>
    </row>
    <row r="377" spans="1:28" ht="14.25" customHeight="1" x14ac:dyDescent="0.2">
      <c r="A377" s="218"/>
      <c r="B377" s="218"/>
      <c r="C377" s="218"/>
      <c r="D377" s="218"/>
      <c r="E377" s="218"/>
      <c r="F377" s="218"/>
      <c r="G377" s="218"/>
      <c r="H377" s="218"/>
      <c r="I377" s="218"/>
      <c r="J377" s="218"/>
      <c r="K377" s="218"/>
      <c r="L377" s="218"/>
      <c r="M377" s="218"/>
      <c r="N377" s="218"/>
      <c r="O377" s="218"/>
      <c r="P377" s="218"/>
      <c r="Q377" s="218"/>
      <c r="R377" s="218"/>
      <c r="S377" s="218"/>
      <c r="T377" s="218"/>
      <c r="U377" s="218"/>
      <c r="V377" s="218"/>
      <c r="W377" s="218"/>
      <c r="X377" s="218"/>
      <c r="Y377" s="218"/>
      <c r="Z377" s="218"/>
      <c r="AA377" s="218"/>
      <c r="AB377" s="218"/>
    </row>
    <row r="378" spans="1:28" ht="14.25" customHeight="1" x14ac:dyDescent="0.2">
      <c r="A378" s="218"/>
      <c r="B378" s="218"/>
      <c r="C378" s="218"/>
      <c r="D378" s="218"/>
      <c r="E378" s="218"/>
      <c r="F378" s="218"/>
      <c r="G378" s="218"/>
      <c r="H378" s="218"/>
      <c r="I378" s="218"/>
      <c r="J378" s="218"/>
      <c r="K378" s="218"/>
      <c r="L378" s="218"/>
      <c r="M378" s="218"/>
      <c r="N378" s="218"/>
      <c r="O378" s="218"/>
      <c r="P378" s="218"/>
      <c r="Q378" s="218"/>
      <c r="R378" s="218"/>
      <c r="S378" s="218"/>
      <c r="T378" s="218"/>
      <c r="U378" s="218"/>
      <c r="V378" s="218"/>
      <c r="W378" s="218"/>
      <c r="X378" s="218"/>
      <c r="Y378" s="218"/>
      <c r="Z378" s="218"/>
      <c r="AA378" s="218"/>
      <c r="AB378" s="218"/>
    </row>
    <row r="379" spans="1:28" ht="14.25" customHeight="1" x14ac:dyDescent="0.2">
      <c r="A379" s="218"/>
      <c r="B379" s="218"/>
      <c r="C379" s="218"/>
      <c r="D379" s="218"/>
      <c r="E379" s="218"/>
      <c r="F379" s="218"/>
      <c r="G379" s="218"/>
      <c r="H379" s="218"/>
      <c r="I379" s="218"/>
      <c r="J379" s="218"/>
      <c r="K379" s="218"/>
      <c r="L379" s="218"/>
      <c r="M379" s="218"/>
      <c r="N379" s="218"/>
      <c r="O379" s="218"/>
      <c r="P379" s="218"/>
      <c r="Q379" s="218"/>
      <c r="R379" s="218"/>
      <c r="S379" s="218"/>
      <c r="T379" s="218"/>
      <c r="U379" s="218"/>
      <c r="V379" s="218"/>
      <c r="W379" s="218"/>
      <c r="X379" s="218"/>
      <c r="Y379" s="218"/>
      <c r="Z379" s="218"/>
      <c r="AA379" s="218"/>
      <c r="AB379" s="218"/>
    </row>
    <row r="380" spans="1:28" ht="14.25" customHeight="1" x14ac:dyDescent="0.2">
      <c r="A380" s="218"/>
      <c r="B380" s="218"/>
      <c r="C380" s="218"/>
      <c r="D380" s="218"/>
      <c r="E380" s="218"/>
      <c r="F380" s="218"/>
      <c r="G380" s="218"/>
      <c r="H380" s="218"/>
      <c r="I380" s="218"/>
      <c r="J380" s="218"/>
      <c r="K380" s="218"/>
      <c r="L380" s="218"/>
      <c r="M380" s="218"/>
      <c r="N380" s="218"/>
      <c r="O380" s="218"/>
      <c r="P380" s="218"/>
      <c r="Q380" s="218"/>
      <c r="R380" s="218"/>
      <c r="S380" s="218"/>
      <c r="T380" s="218"/>
      <c r="U380" s="218"/>
      <c r="V380" s="218"/>
      <c r="W380" s="218"/>
      <c r="X380" s="218"/>
      <c r="Y380" s="218"/>
      <c r="Z380" s="218"/>
      <c r="AA380" s="218"/>
      <c r="AB380" s="218"/>
    </row>
    <row r="381" spans="1:28" ht="14.25" customHeight="1" x14ac:dyDescent="0.2">
      <c r="A381" s="218"/>
      <c r="B381" s="218"/>
      <c r="C381" s="218"/>
      <c r="D381" s="218"/>
      <c r="E381" s="218"/>
      <c r="F381" s="218"/>
      <c r="G381" s="218"/>
      <c r="H381" s="218"/>
      <c r="I381" s="218"/>
      <c r="J381" s="218"/>
      <c r="K381" s="218"/>
      <c r="L381" s="218"/>
      <c r="M381" s="218"/>
      <c r="N381" s="218"/>
      <c r="O381" s="218"/>
      <c r="P381" s="218"/>
      <c r="Q381" s="218"/>
      <c r="R381" s="218"/>
      <c r="S381" s="218"/>
      <c r="T381" s="218"/>
      <c r="U381" s="218"/>
      <c r="V381" s="218"/>
      <c r="W381" s="218"/>
      <c r="X381" s="218"/>
      <c r="Y381" s="218"/>
      <c r="Z381" s="218"/>
      <c r="AA381" s="218"/>
      <c r="AB381" s="218"/>
    </row>
    <row r="382" spans="1:28" ht="14.25" customHeight="1" x14ac:dyDescent="0.2">
      <c r="A382" s="218"/>
      <c r="B382" s="218"/>
      <c r="C382" s="218"/>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c r="AA382" s="218"/>
      <c r="AB382" s="218"/>
    </row>
    <row r="383" spans="1:28" ht="14.25" customHeight="1" x14ac:dyDescent="0.2">
      <c r="A383" s="218"/>
      <c r="B383" s="218"/>
      <c r="C383" s="218"/>
      <c r="D383" s="218"/>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c r="AA383" s="218"/>
      <c r="AB383" s="218"/>
    </row>
    <row r="384" spans="1:28" ht="14.25" customHeight="1" x14ac:dyDescent="0.2">
      <c r="A384" s="218"/>
      <c r="B384" s="218"/>
      <c r="C384" s="218"/>
      <c r="D384" s="218"/>
      <c r="E384" s="218"/>
      <c r="F384" s="218"/>
      <c r="G384" s="218"/>
      <c r="H384" s="218"/>
      <c r="I384" s="218"/>
      <c r="J384" s="218"/>
      <c r="K384" s="218"/>
      <c r="L384" s="218"/>
      <c r="M384" s="218"/>
      <c r="N384" s="218"/>
      <c r="O384" s="218"/>
      <c r="P384" s="218"/>
      <c r="Q384" s="218"/>
      <c r="R384" s="218"/>
      <c r="S384" s="218"/>
      <c r="T384" s="218"/>
      <c r="U384" s="218"/>
      <c r="V384" s="218"/>
      <c r="W384" s="218"/>
      <c r="X384" s="218"/>
      <c r="Y384" s="218"/>
      <c r="Z384" s="218"/>
      <c r="AA384" s="218"/>
      <c r="AB384" s="218"/>
    </row>
    <row r="385" spans="1:28" ht="14.25" customHeight="1" x14ac:dyDescent="0.2">
      <c r="A385" s="218"/>
      <c r="B385" s="218"/>
      <c r="C385" s="218"/>
      <c r="D385" s="218"/>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c r="AA385" s="218"/>
      <c r="AB385" s="218"/>
    </row>
    <row r="386" spans="1:28" ht="14.25" customHeight="1" x14ac:dyDescent="0.2">
      <c r="A386" s="218"/>
      <c r="B386" s="218"/>
      <c r="C386" s="218"/>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c r="AA386" s="218"/>
      <c r="AB386" s="218"/>
    </row>
    <row r="387" spans="1:28" ht="14.25" customHeight="1" x14ac:dyDescent="0.2">
      <c r="A387" s="218"/>
      <c r="B387" s="218"/>
      <c r="C387" s="218"/>
      <c r="D387" s="218"/>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c r="AA387" s="218"/>
      <c r="AB387" s="218"/>
    </row>
    <row r="388" spans="1:28" ht="14.25" customHeight="1" x14ac:dyDescent="0.2">
      <c r="A388" s="218"/>
      <c r="B388" s="218"/>
      <c r="C388" s="218"/>
      <c r="D388" s="218"/>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c r="AA388" s="218"/>
      <c r="AB388" s="218"/>
    </row>
    <row r="389" spans="1:28" ht="14.25" customHeight="1" x14ac:dyDescent="0.2">
      <c r="A389" s="218"/>
      <c r="B389" s="218"/>
      <c r="C389" s="218"/>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c r="AA389" s="218"/>
      <c r="AB389" s="218"/>
    </row>
    <row r="390" spans="1:28" ht="14.25" customHeight="1" x14ac:dyDescent="0.2">
      <c r="A390" s="218"/>
      <c r="B390" s="218"/>
      <c r="C390" s="218"/>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c r="AA390" s="218"/>
      <c r="AB390" s="218"/>
    </row>
    <row r="391" spans="1:28" ht="14.25" customHeight="1" x14ac:dyDescent="0.2">
      <c r="A391" s="218"/>
      <c r="B391" s="218"/>
      <c r="C391" s="218"/>
      <c r="D391" s="218"/>
      <c r="E391" s="218"/>
      <c r="F391" s="218"/>
      <c r="G391" s="218"/>
      <c r="H391" s="218"/>
      <c r="I391" s="218"/>
      <c r="J391" s="218"/>
      <c r="K391" s="218"/>
      <c r="L391" s="218"/>
      <c r="M391" s="218"/>
      <c r="N391" s="218"/>
      <c r="O391" s="218"/>
      <c r="P391" s="218"/>
      <c r="Q391" s="218"/>
      <c r="R391" s="218"/>
      <c r="S391" s="218"/>
      <c r="T391" s="218"/>
      <c r="U391" s="218"/>
      <c r="V391" s="218"/>
      <c r="W391" s="218"/>
      <c r="X391" s="218"/>
      <c r="Y391" s="218"/>
      <c r="Z391" s="218"/>
      <c r="AA391" s="218"/>
      <c r="AB391" s="218"/>
    </row>
    <row r="392" spans="1:28" ht="14.25" customHeight="1" x14ac:dyDescent="0.2">
      <c r="A392" s="218"/>
      <c r="B392" s="218"/>
      <c r="C392" s="218"/>
      <c r="D392" s="218"/>
      <c r="E392" s="218"/>
      <c r="F392" s="218"/>
      <c r="G392" s="218"/>
      <c r="H392" s="218"/>
      <c r="I392" s="218"/>
      <c r="J392" s="218"/>
      <c r="K392" s="218"/>
      <c r="L392" s="218"/>
      <c r="M392" s="218"/>
      <c r="N392" s="218"/>
      <c r="O392" s="218"/>
      <c r="P392" s="218"/>
      <c r="Q392" s="218"/>
      <c r="R392" s="218"/>
      <c r="S392" s="218"/>
      <c r="T392" s="218"/>
      <c r="U392" s="218"/>
      <c r="V392" s="218"/>
      <c r="W392" s="218"/>
      <c r="X392" s="218"/>
      <c r="Y392" s="218"/>
      <c r="Z392" s="218"/>
      <c r="AA392" s="218"/>
      <c r="AB392" s="218"/>
    </row>
    <row r="393" spans="1:28" ht="14.25" customHeight="1" x14ac:dyDescent="0.2">
      <c r="A393" s="218"/>
      <c r="B393" s="218"/>
      <c r="C393" s="218"/>
      <c r="D393" s="218"/>
      <c r="E393" s="218"/>
      <c r="F393" s="218"/>
      <c r="G393" s="218"/>
      <c r="H393" s="218"/>
      <c r="I393" s="218"/>
      <c r="J393" s="218"/>
      <c r="K393" s="218"/>
      <c r="L393" s="218"/>
      <c r="M393" s="218"/>
      <c r="N393" s="218"/>
      <c r="O393" s="218"/>
      <c r="P393" s="218"/>
      <c r="Q393" s="218"/>
      <c r="R393" s="218"/>
      <c r="S393" s="218"/>
      <c r="T393" s="218"/>
      <c r="U393" s="218"/>
      <c r="V393" s="218"/>
      <c r="W393" s="218"/>
      <c r="X393" s="218"/>
      <c r="Y393" s="218"/>
      <c r="Z393" s="218"/>
      <c r="AA393" s="218"/>
      <c r="AB393" s="218"/>
    </row>
    <row r="394" spans="1:28" ht="14.25" customHeight="1" x14ac:dyDescent="0.2">
      <c r="A394" s="218"/>
      <c r="B394" s="218"/>
      <c r="C394" s="218"/>
      <c r="D394" s="218"/>
      <c r="E394" s="218"/>
      <c r="F394" s="218"/>
      <c r="G394" s="218"/>
      <c r="H394" s="218"/>
      <c r="I394" s="218"/>
      <c r="J394" s="218"/>
      <c r="K394" s="218"/>
      <c r="L394" s="218"/>
      <c r="M394" s="218"/>
      <c r="N394" s="218"/>
      <c r="O394" s="218"/>
      <c r="P394" s="218"/>
      <c r="Q394" s="218"/>
      <c r="R394" s="218"/>
      <c r="S394" s="218"/>
      <c r="T394" s="218"/>
      <c r="U394" s="218"/>
      <c r="V394" s="218"/>
      <c r="W394" s="218"/>
      <c r="X394" s="218"/>
      <c r="Y394" s="218"/>
      <c r="Z394" s="218"/>
      <c r="AA394" s="218"/>
      <c r="AB394" s="218"/>
    </row>
    <row r="395" spans="1:28" ht="14.25" customHeight="1" x14ac:dyDescent="0.2">
      <c r="A395" s="218"/>
      <c r="B395" s="218"/>
      <c r="C395" s="218"/>
      <c r="D395" s="218"/>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c r="AA395" s="218"/>
      <c r="AB395" s="218"/>
    </row>
    <row r="396" spans="1:28" ht="14.25" customHeight="1" x14ac:dyDescent="0.2">
      <c r="A396" s="218"/>
      <c r="B396" s="218"/>
      <c r="C396" s="218"/>
      <c r="D396" s="218"/>
      <c r="E396" s="218"/>
      <c r="F396" s="218"/>
      <c r="G396" s="218"/>
      <c r="H396" s="218"/>
      <c r="I396" s="218"/>
      <c r="J396" s="218"/>
      <c r="K396" s="218"/>
      <c r="L396" s="218"/>
      <c r="M396" s="218"/>
      <c r="N396" s="218"/>
      <c r="O396" s="218"/>
      <c r="P396" s="218"/>
      <c r="Q396" s="218"/>
      <c r="R396" s="218"/>
      <c r="S396" s="218"/>
      <c r="T396" s="218"/>
      <c r="U396" s="218"/>
      <c r="V396" s="218"/>
      <c r="W396" s="218"/>
      <c r="X396" s="218"/>
      <c r="Y396" s="218"/>
      <c r="Z396" s="218"/>
      <c r="AA396" s="218"/>
      <c r="AB396" s="218"/>
    </row>
    <row r="397" spans="1:28" ht="14.25" customHeight="1" x14ac:dyDescent="0.2">
      <c r="A397" s="218"/>
      <c r="B397" s="218"/>
      <c r="C397" s="218"/>
      <c r="D397" s="218"/>
      <c r="E397" s="218"/>
      <c r="F397" s="218"/>
      <c r="G397" s="218"/>
      <c r="H397" s="218"/>
      <c r="I397" s="218"/>
      <c r="J397" s="218"/>
      <c r="K397" s="218"/>
      <c r="L397" s="218"/>
      <c r="M397" s="218"/>
      <c r="N397" s="218"/>
      <c r="O397" s="218"/>
      <c r="P397" s="218"/>
      <c r="Q397" s="218"/>
      <c r="R397" s="218"/>
      <c r="S397" s="218"/>
      <c r="T397" s="218"/>
      <c r="U397" s="218"/>
      <c r="V397" s="218"/>
      <c r="W397" s="218"/>
      <c r="X397" s="218"/>
      <c r="Y397" s="218"/>
      <c r="Z397" s="218"/>
      <c r="AA397" s="218"/>
      <c r="AB397" s="218"/>
    </row>
    <row r="398" spans="1:28" ht="14.25" customHeight="1" x14ac:dyDescent="0.2">
      <c r="A398" s="218"/>
      <c r="B398" s="218"/>
      <c r="C398" s="218"/>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c r="AA398" s="218"/>
      <c r="AB398" s="218"/>
    </row>
    <row r="399" spans="1:28" ht="14.25" customHeight="1" x14ac:dyDescent="0.2">
      <c r="A399" s="218"/>
      <c r="B399" s="218"/>
      <c r="C399" s="218"/>
      <c r="D399" s="218"/>
      <c r="E399" s="218"/>
      <c r="F399" s="218"/>
      <c r="G399" s="218"/>
      <c r="H399" s="218"/>
      <c r="I399" s="218"/>
      <c r="J399" s="218"/>
      <c r="K399" s="218"/>
      <c r="L399" s="218"/>
      <c r="M399" s="218"/>
      <c r="N399" s="218"/>
      <c r="O399" s="218"/>
      <c r="P399" s="218"/>
      <c r="Q399" s="218"/>
      <c r="R399" s="218"/>
      <c r="S399" s="218"/>
      <c r="T399" s="218"/>
      <c r="U399" s="218"/>
      <c r="V399" s="218"/>
      <c r="W399" s="218"/>
      <c r="X399" s="218"/>
      <c r="Y399" s="218"/>
      <c r="Z399" s="218"/>
      <c r="AA399" s="218"/>
      <c r="AB399" s="218"/>
    </row>
    <row r="400" spans="1:28" ht="14.25" customHeight="1" x14ac:dyDescent="0.2">
      <c r="A400" s="218"/>
      <c r="B400" s="218"/>
      <c r="C400" s="218"/>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c r="AA400" s="218"/>
      <c r="AB400" s="218"/>
    </row>
    <row r="401" spans="1:28" ht="14.25" customHeight="1" x14ac:dyDescent="0.2">
      <c r="A401" s="218"/>
      <c r="B401" s="218"/>
      <c r="C401" s="218"/>
      <c r="D401" s="218"/>
      <c r="E401" s="218"/>
      <c r="F401" s="218"/>
      <c r="G401" s="218"/>
      <c r="H401" s="218"/>
      <c r="I401" s="218"/>
      <c r="J401" s="218"/>
      <c r="K401" s="218"/>
      <c r="L401" s="218"/>
      <c r="M401" s="218"/>
      <c r="N401" s="218"/>
      <c r="O401" s="218"/>
      <c r="P401" s="218"/>
      <c r="Q401" s="218"/>
      <c r="R401" s="218"/>
      <c r="S401" s="218"/>
      <c r="T401" s="218"/>
      <c r="U401" s="218"/>
      <c r="V401" s="218"/>
      <c r="W401" s="218"/>
      <c r="X401" s="218"/>
      <c r="Y401" s="218"/>
      <c r="Z401" s="218"/>
      <c r="AA401" s="218"/>
      <c r="AB401" s="218"/>
    </row>
    <row r="402" spans="1:28" ht="14.25" customHeight="1" x14ac:dyDescent="0.2">
      <c r="A402" s="218"/>
      <c r="B402" s="218"/>
      <c r="C402" s="218"/>
      <c r="D402" s="218"/>
      <c r="E402" s="218"/>
      <c r="F402" s="218"/>
      <c r="G402" s="218"/>
      <c r="H402" s="218"/>
      <c r="I402" s="218"/>
      <c r="J402" s="218"/>
      <c r="K402" s="218"/>
      <c r="L402" s="218"/>
      <c r="M402" s="218"/>
      <c r="N402" s="218"/>
      <c r="O402" s="218"/>
      <c r="P402" s="218"/>
      <c r="Q402" s="218"/>
      <c r="R402" s="218"/>
      <c r="S402" s="218"/>
      <c r="T402" s="218"/>
      <c r="U402" s="218"/>
      <c r="V402" s="218"/>
      <c r="W402" s="218"/>
      <c r="X402" s="218"/>
      <c r="Y402" s="218"/>
      <c r="Z402" s="218"/>
      <c r="AA402" s="218"/>
      <c r="AB402" s="218"/>
    </row>
    <row r="403" spans="1:28" ht="14.25" customHeight="1" x14ac:dyDescent="0.2">
      <c r="A403" s="218"/>
      <c r="B403" s="218"/>
      <c r="C403" s="218"/>
      <c r="D403" s="218"/>
      <c r="E403" s="218"/>
      <c r="F403" s="218"/>
      <c r="G403" s="218"/>
      <c r="H403" s="218"/>
      <c r="I403" s="218"/>
      <c r="J403" s="218"/>
      <c r="K403" s="218"/>
      <c r="L403" s="218"/>
      <c r="M403" s="218"/>
      <c r="N403" s="218"/>
      <c r="O403" s="218"/>
      <c r="P403" s="218"/>
      <c r="Q403" s="218"/>
      <c r="R403" s="218"/>
      <c r="S403" s="218"/>
      <c r="T403" s="218"/>
      <c r="U403" s="218"/>
      <c r="V403" s="218"/>
      <c r="W403" s="218"/>
      <c r="X403" s="218"/>
      <c r="Y403" s="218"/>
      <c r="Z403" s="218"/>
      <c r="AA403" s="218"/>
      <c r="AB403" s="218"/>
    </row>
    <row r="404" spans="1:28" ht="14.25" customHeight="1" x14ac:dyDescent="0.2">
      <c r="A404" s="218"/>
      <c r="B404" s="218"/>
      <c r="C404" s="218"/>
      <c r="D404" s="218"/>
      <c r="E404" s="218"/>
      <c r="F404" s="218"/>
      <c r="G404" s="218"/>
      <c r="H404" s="218"/>
      <c r="I404" s="218"/>
      <c r="J404" s="218"/>
      <c r="K404" s="218"/>
      <c r="L404" s="218"/>
      <c r="M404" s="218"/>
      <c r="N404" s="218"/>
      <c r="O404" s="218"/>
      <c r="P404" s="218"/>
      <c r="Q404" s="218"/>
      <c r="R404" s="218"/>
      <c r="S404" s="218"/>
      <c r="T404" s="218"/>
      <c r="U404" s="218"/>
      <c r="V404" s="218"/>
      <c r="W404" s="218"/>
      <c r="X404" s="218"/>
      <c r="Y404" s="218"/>
      <c r="Z404" s="218"/>
      <c r="AA404" s="218"/>
      <c r="AB404" s="218"/>
    </row>
    <row r="405" spans="1:28" ht="14.25" customHeight="1" x14ac:dyDescent="0.2">
      <c r="A405" s="218"/>
      <c r="B405" s="218"/>
      <c r="C405" s="218"/>
      <c r="D405" s="218"/>
      <c r="E405" s="218"/>
      <c r="F405" s="218"/>
      <c r="G405" s="218"/>
      <c r="H405" s="218"/>
      <c r="I405" s="218"/>
      <c r="J405" s="218"/>
      <c r="K405" s="218"/>
      <c r="L405" s="218"/>
      <c r="M405" s="218"/>
      <c r="N405" s="218"/>
      <c r="O405" s="218"/>
      <c r="P405" s="218"/>
      <c r="Q405" s="218"/>
      <c r="R405" s="218"/>
      <c r="S405" s="218"/>
      <c r="T405" s="218"/>
      <c r="U405" s="218"/>
      <c r="V405" s="218"/>
      <c r="W405" s="218"/>
      <c r="X405" s="218"/>
      <c r="Y405" s="218"/>
      <c r="Z405" s="218"/>
      <c r="AA405" s="218"/>
      <c r="AB405" s="218"/>
    </row>
    <row r="406" spans="1:28" ht="14.25" customHeight="1" x14ac:dyDescent="0.2">
      <c r="A406" s="218"/>
      <c r="B406" s="218"/>
      <c r="C406" s="218"/>
      <c r="D406" s="218"/>
      <c r="E406" s="218"/>
      <c r="F406" s="218"/>
      <c r="G406" s="218"/>
      <c r="H406" s="218"/>
      <c r="I406" s="218"/>
      <c r="J406" s="218"/>
      <c r="K406" s="218"/>
      <c r="L406" s="218"/>
      <c r="M406" s="218"/>
      <c r="N406" s="218"/>
      <c r="O406" s="218"/>
      <c r="P406" s="218"/>
      <c r="Q406" s="218"/>
      <c r="R406" s="218"/>
      <c r="S406" s="218"/>
      <c r="T406" s="218"/>
      <c r="U406" s="218"/>
      <c r="V406" s="218"/>
      <c r="W406" s="218"/>
      <c r="X406" s="218"/>
      <c r="Y406" s="218"/>
      <c r="Z406" s="218"/>
      <c r="AA406" s="218"/>
      <c r="AB406" s="218"/>
    </row>
    <row r="407" spans="1:28" ht="14.25" customHeight="1" x14ac:dyDescent="0.2">
      <c r="A407" s="218"/>
      <c r="B407" s="218"/>
      <c r="C407" s="218"/>
      <c r="D407" s="218"/>
      <c r="E407" s="218"/>
      <c r="F407" s="218"/>
      <c r="G407" s="218"/>
      <c r="H407" s="218"/>
      <c r="I407" s="218"/>
      <c r="J407" s="218"/>
      <c r="K407" s="218"/>
      <c r="L407" s="218"/>
      <c r="M407" s="218"/>
      <c r="N407" s="218"/>
      <c r="O407" s="218"/>
      <c r="P407" s="218"/>
      <c r="Q407" s="218"/>
      <c r="R407" s="218"/>
      <c r="S407" s="218"/>
      <c r="T407" s="218"/>
      <c r="U407" s="218"/>
      <c r="V407" s="218"/>
      <c r="W407" s="218"/>
      <c r="X407" s="218"/>
      <c r="Y407" s="218"/>
      <c r="Z407" s="218"/>
      <c r="AA407" s="218"/>
      <c r="AB407" s="218"/>
    </row>
    <row r="408" spans="1:28" ht="14.25" customHeight="1" x14ac:dyDescent="0.2">
      <c r="A408" s="218"/>
      <c r="B408" s="218"/>
      <c r="C408" s="218"/>
      <c r="D408" s="218"/>
      <c r="E408" s="218"/>
      <c r="F408" s="218"/>
      <c r="G408" s="218"/>
      <c r="H408" s="218"/>
      <c r="I408" s="218"/>
      <c r="J408" s="218"/>
      <c r="K408" s="218"/>
      <c r="L408" s="218"/>
      <c r="M408" s="218"/>
      <c r="N408" s="218"/>
      <c r="O408" s="218"/>
      <c r="P408" s="218"/>
      <c r="Q408" s="218"/>
      <c r="R408" s="218"/>
      <c r="S408" s="218"/>
      <c r="T408" s="218"/>
      <c r="U408" s="218"/>
      <c r="V408" s="218"/>
      <c r="W408" s="218"/>
      <c r="X408" s="218"/>
      <c r="Y408" s="218"/>
      <c r="Z408" s="218"/>
      <c r="AA408" s="218"/>
      <c r="AB408" s="218"/>
    </row>
    <row r="409" spans="1:28" ht="14.25" customHeight="1" x14ac:dyDescent="0.2">
      <c r="A409" s="218"/>
      <c r="B409" s="218"/>
      <c r="C409" s="218"/>
      <c r="D409" s="218"/>
      <c r="E409" s="218"/>
      <c r="F409" s="218"/>
      <c r="G409" s="218"/>
      <c r="H409" s="218"/>
      <c r="I409" s="218"/>
      <c r="J409" s="218"/>
      <c r="K409" s="218"/>
      <c r="L409" s="218"/>
      <c r="M409" s="218"/>
      <c r="N409" s="218"/>
      <c r="O409" s="218"/>
      <c r="P409" s="218"/>
      <c r="Q409" s="218"/>
      <c r="R409" s="218"/>
      <c r="S409" s="218"/>
      <c r="T409" s="218"/>
      <c r="U409" s="218"/>
      <c r="V409" s="218"/>
      <c r="W409" s="218"/>
      <c r="X409" s="218"/>
      <c r="Y409" s="218"/>
      <c r="Z409" s="218"/>
      <c r="AA409" s="218"/>
      <c r="AB409" s="218"/>
    </row>
    <row r="410" spans="1:28" ht="14.25" customHeight="1" x14ac:dyDescent="0.2">
      <c r="A410" s="218"/>
      <c r="B410" s="218"/>
      <c r="C410" s="218"/>
      <c r="D410" s="218"/>
      <c r="E410" s="218"/>
      <c r="F410" s="218"/>
      <c r="G410" s="218"/>
      <c r="H410" s="218"/>
      <c r="I410" s="218"/>
      <c r="J410" s="218"/>
      <c r="K410" s="218"/>
      <c r="L410" s="218"/>
      <c r="M410" s="218"/>
      <c r="N410" s="218"/>
      <c r="O410" s="218"/>
      <c r="P410" s="218"/>
      <c r="Q410" s="218"/>
      <c r="R410" s="218"/>
      <c r="S410" s="218"/>
      <c r="T410" s="218"/>
      <c r="U410" s="218"/>
      <c r="V410" s="218"/>
      <c r="W410" s="218"/>
      <c r="X410" s="218"/>
      <c r="Y410" s="218"/>
      <c r="Z410" s="218"/>
      <c r="AA410" s="218"/>
      <c r="AB410" s="218"/>
    </row>
    <row r="411" spans="1:28" ht="14.25" customHeight="1" x14ac:dyDescent="0.2">
      <c r="A411" s="218"/>
      <c r="B411" s="218"/>
      <c r="C411" s="218"/>
      <c r="D411" s="218"/>
      <c r="E411" s="218"/>
      <c r="F411" s="218"/>
      <c r="G411" s="218"/>
      <c r="H411" s="218"/>
      <c r="I411" s="218"/>
      <c r="J411" s="218"/>
      <c r="K411" s="218"/>
      <c r="L411" s="218"/>
      <c r="M411" s="218"/>
      <c r="N411" s="218"/>
      <c r="O411" s="218"/>
      <c r="P411" s="218"/>
      <c r="Q411" s="218"/>
      <c r="R411" s="218"/>
      <c r="S411" s="218"/>
      <c r="T411" s="218"/>
      <c r="U411" s="218"/>
      <c r="V411" s="218"/>
      <c r="W411" s="218"/>
      <c r="X411" s="218"/>
      <c r="Y411" s="218"/>
      <c r="Z411" s="218"/>
      <c r="AA411" s="218"/>
      <c r="AB411" s="218"/>
    </row>
    <row r="412" spans="1:28" ht="14.25" customHeight="1" x14ac:dyDescent="0.2">
      <c r="A412" s="218"/>
      <c r="B412" s="218"/>
      <c r="C412" s="218"/>
      <c r="D412" s="218"/>
      <c r="E412" s="218"/>
      <c r="F412" s="218"/>
      <c r="G412" s="218"/>
      <c r="H412" s="218"/>
      <c r="I412" s="218"/>
      <c r="J412" s="218"/>
      <c r="K412" s="218"/>
      <c r="L412" s="218"/>
      <c r="M412" s="218"/>
      <c r="N412" s="218"/>
      <c r="O412" s="218"/>
      <c r="P412" s="218"/>
      <c r="Q412" s="218"/>
      <c r="R412" s="218"/>
      <c r="S412" s="218"/>
      <c r="T412" s="218"/>
      <c r="U412" s="218"/>
      <c r="V412" s="218"/>
      <c r="W412" s="218"/>
      <c r="X412" s="218"/>
      <c r="Y412" s="218"/>
      <c r="Z412" s="218"/>
      <c r="AA412" s="218"/>
      <c r="AB412" s="218"/>
    </row>
    <row r="413" spans="1:28" ht="14.25" customHeight="1" x14ac:dyDescent="0.2">
      <c r="A413" s="218"/>
      <c r="B413" s="218"/>
      <c r="C413" s="218"/>
      <c r="D413" s="218"/>
      <c r="E413" s="218"/>
      <c r="F413" s="218"/>
      <c r="G413" s="218"/>
      <c r="H413" s="218"/>
      <c r="I413" s="218"/>
      <c r="J413" s="218"/>
      <c r="K413" s="218"/>
      <c r="L413" s="218"/>
      <c r="M413" s="218"/>
      <c r="N413" s="218"/>
      <c r="O413" s="218"/>
      <c r="P413" s="218"/>
      <c r="Q413" s="218"/>
      <c r="R413" s="218"/>
      <c r="S413" s="218"/>
      <c r="T413" s="218"/>
      <c r="U413" s="218"/>
      <c r="V413" s="218"/>
      <c r="W413" s="218"/>
      <c r="X413" s="218"/>
      <c r="Y413" s="218"/>
      <c r="Z413" s="218"/>
      <c r="AA413" s="218"/>
      <c r="AB413" s="218"/>
    </row>
    <row r="414" spans="1:28" ht="14.25" customHeight="1" x14ac:dyDescent="0.2">
      <c r="A414" s="218"/>
      <c r="B414" s="218"/>
      <c r="C414" s="218"/>
      <c r="D414" s="218"/>
      <c r="E414" s="218"/>
      <c r="F414" s="218"/>
      <c r="G414" s="218"/>
      <c r="H414" s="218"/>
      <c r="I414" s="218"/>
      <c r="J414" s="218"/>
      <c r="K414" s="218"/>
      <c r="L414" s="218"/>
      <c r="M414" s="218"/>
      <c r="N414" s="218"/>
      <c r="O414" s="218"/>
      <c r="P414" s="218"/>
      <c r="Q414" s="218"/>
      <c r="R414" s="218"/>
      <c r="S414" s="218"/>
      <c r="T414" s="218"/>
      <c r="U414" s="218"/>
      <c r="V414" s="218"/>
      <c r="W414" s="218"/>
      <c r="X414" s="218"/>
      <c r="Y414" s="218"/>
      <c r="Z414" s="218"/>
      <c r="AA414" s="218"/>
      <c r="AB414" s="218"/>
    </row>
    <row r="415" spans="1:28" ht="14.25" customHeight="1" x14ac:dyDescent="0.2">
      <c r="A415" s="218"/>
      <c r="B415" s="218"/>
      <c r="C415" s="218"/>
      <c r="D415" s="218"/>
      <c r="E415" s="218"/>
      <c r="F415" s="218"/>
      <c r="G415" s="218"/>
      <c r="H415" s="218"/>
      <c r="I415" s="218"/>
      <c r="J415" s="218"/>
      <c r="K415" s="218"/>
      <c r="L415" s="218"/>
      <c r="M415" s="218"/>
      <c r="N415" s="218"/>
      <c r="O415" s="218"/>
      <c r="P415" s="218"/>
      <c r="Q415" s="218"/>
      <c r="R415" s="218"/>
      <c r="S415" s="218"/>
      <c r="T415" s="218"/>
      <c r="U415" s="218"/>
      <c r="V415" s="218"/>
      <c r="W415" s="218"/>
      <c r="X415" s="218"/>
      <c r="Y415" s="218"/>
      <c r="Z415" s="218"/>
      <c r="AA415" s="218"/>
      <c r="AB415" s="218"/>
    </row>
    <row r="416" spans="1:28" ht="14.25" customHeight="1" x14ac:dyDescent="0.2">
      <c r="A416" s="218"/>
      <c r="B416" s="218"/>
      <c r="C416" s="218"/>
      <c r="D416" s="218"/>
      <c r="E416" s="218"/>
      <c r="F416" s="218"/>
      <c r="G416" s="218"/>
      <c r="H416" s="218"/>
      <c r="I416" s="218"/>
      <c r="J416" s="218"/>
      <c r="K416" s="218"/>
      <c r="L416" s="218"/>
      <c r="M416" s="218"/>
      <c r="N416" s="218"/>
      <c r="O416" s="218"/>
      <c r="P416" s="218"/>
      <c r="Q416" s="218"/>
      <c r="R416" s="218"/>
      <c r="S416" s="218"/>
      <c r="T416" s="218"/>
      <c r="U416" s="218"/>
      <c r="V416" s="218"/>
      <c r="W416" s="218"/>
      <c r="X416" s="218"/>
      <c r="Y416" s="218"/>
      <c r="Z416" s="218"/>
      <c r="AA416" s="218"/>
      <c r="AB416" s="218"/>
    </row>
    <row r="417" spans="1:28" ht="14.25" customHeight="1" x14ac:dyDescent="0.2">
      <c r="A417" s="218"/>
      <c r="B417" s="218"/>
      <c r="C417" s="218"/>
      <c r="D417" s="218"/>
      <c r="E417" s="218"/>
      <c r="F417" s="218"/>
      <c r="G417" s="218"/>
      <c r="H417" s="218"/>
      <c r="I417" s="218"/>
      <c r="J417" s="218"/>
      <c r="K417" s="218"/>
      <c r="L417" s="218"/>
      <c r="M417" s="218"/>
      <c r="N417" s="218"/>
      <c r="O417" s="218"/>
      <c r="P417" s="218"/>
      <c r="Q417" s="218"/>
      <c r="R417" s="218"/>
      <c r="S417" s="218"/>
      <c r="T417" s="218"/>
      <c r="U417" s="218"/>
      <c r="V417" s="218"/>
      <c r="W417" s="218"/>
      <c r="X417" s="218"/>
      <c r="Y417" s="218"/>
      <c r="Z417" s="218"/>
      <c r="AA417" s="218"/>
      <c r="AB417" s="218"/>
    </row>
    <row r="418" spans="1:28" ht="14.25" customHeight="1" x14ac:dyDescent="0.2">
      <c r="A418" s="218"/>
      <c r="B418" s="218"/>
      <c r="C418" s="218"/>
      <c r="D418" s="218"/>
      <c r="E418" s="218"/>
      <c r="F418" s="218"/>
      <c r="G418" s="218"/>
      <c r="H418" s="218"/>
      <c r="I418" s="218"/>
      <c r="J418" s="218"/>
      <c r="K418" s="218"/>
      <c r="L418" s="218"/>
      <c r="M418" s="218"/>
      <c r="N418" s="218"/>
      <c r="O418" s="218"/>
      <c r="P418" s="218"/>
      <c r="Q418" s="218"/>
      <c r="R418" s="218"/>
      <c r="S418" s="218"/>
      <c r="T418" s="218"/>
      <c r="U418" s="218"/>
      <c r="V418" s="218"/>
      <c r="W418" s="218"/>
      <c r="X418" s="218"/>
      <c r="Y418" s="218"/>
      <c r="Z418" s="218"/>
      <c r="AA418" s="218"/>
      <c r="AB418" s="218"/>
    </row>
    <row r="419" spans="1:28" ht="14.25" customHeight="1" x14ac:dyDescent="0.2">
      <c r="A419" s="218"/>
      <c r="B419" s="218"/>
      <c r="C419" s="218"/>
      <c r="D419" s="218"/>
      <c r="E419" s="218"/>
      <c r="F419" s="218"/>
      <c r="G419" s="218"/>
      <c r="H419" s="218"/>
      <c r="I419" s="218"/>
      <c r="J419" s="218"/>
      <c r="K419" s="218"/>
      <c r="L419" s="218"/>
      <c r="M419" s="218"/>
      <c r="N419" s="218"/>
      <c r="O419" s="218"/>
      <c r="P419" s="218"/>
      <c r="Q419" s="218"/>
      <c r="R419" s="218"/>
      <c r="S419" s="218"/>
      <c r="T419" s="218"/>
      <c r="U419" s="218"/>
      <c r="V419" s="218"/>
      <c r="W419" s="218"/>
      <c r="X419" s="218"/>
      <c r="Y419" s="218"/>
      <c r="Z419" s="218"/>
      <c r="AA419" s="218"/>
      <c r="AB419" s="218"/>
    </row>
    <row r="420" spans="1:28" ht="14.25" customHeight="1" x14ac:dyDescent="0.2">
      <c r="A420" s="218"/>
      <c r="B420" s="218"/>
      <c r="C420" s="218"/>
      <c r="D420" s="218"/>
      <c r="E420" s="218"/>
      <c r="F420" s="218"/>
      <c r="G420" s="218"/>
      <c r="H420" s="218"/>
      <c r="I420" s="218"/>
      <c r="J420" s="218"/>
      <c r="K420" s="218"/>
      <c r="L420" s="218"/>
      <c r="M420" s="218"/>
      <c r="N420" s="218"/>
      <c r="O420" s="218"/>
      <c r="P420" s="218"/>
      <c r="Q420" s="218"/>
      <c r="R420" s="218"/>
      <c r="S420" s="218"/>
      <c r="T420" s="218"/>
      <c r="U420" s="218"/>
      <c r="V420" s="218"/>
      <c r="W420" s="218"/>
      <c r="X420" s="218"/>
      <c r="Y420" s="218"/>
      <c r="Z420" s="218"/>
      <c r="AA420" s="218"/>
      <c r="AB420" s="218"/>
    </row>
    <row r="421" spans="1:28" ht="14.25" customHeight="1" x14ac:dyDescent="0.2">
      <c r="A421" s="218"/>
      <c r="B421" s="218"/>
      <c r="C421" s="218"/>
      <c r="D421" s="218"/>
      <c r="E421" s="218"/>
      <c r="F421" s="218"/>
      <c r="G421" s="218"/>
      <c r="H421" s="218"/>
      <c r="I421" s="218"/>
      <c r="J421" s="218"/>
      <c r="K421" s="218"/>
      <c r="L421" s="218"/>
      <c r="M421" s="218"/>
      <c r="N421" s="218"/>
      <c r="O421" s="218"/>
      <c r="P421" s="218"/>
      <c r="Q421" s="218"/>
      <c r="R421" s="218"/>
      <c r="S421" s="218"/>
      <c r="T421" s="218"/>
      <c r="U421" s="218"/>
      <c r="V421" s="218"/>
      <c r="W421" s="218"/>
      <c r="X421" s="218"/>
      <c r="Y421" s="218"/>
      <c r="Z421" s="218"/>
      <c r="AA421" s="218"/>
      <c r="AB421" s="218"/>
    </row>
    <row r="422" spans="1:28" ht="14.25" customHeight="1" x14ac:dyDescent="0.2">
      <c r="A422" s="218"/>
      <c r="B422" s="218"/>
      <c r="C422" s="218"/>
      <c r="D422" s="218"/>
      <c r="E422" s="218"/>
      <c r="F422" s="218"/>
      <c r="G422" s="218"/>
      <c r="H422" s="218"/>
      <c r="I422" s="218"/>
      <c r="J422" s="218"/>
      <c r="K422" s="218"/>
      <c r="L422" s="218"/>
      <c r="M422" s="218"/>
      <c r="N422" s="218"/>
      <c r="O422" s="218"/>
      <c r="P422" s="218"/>
      <c r="Q422" s="218"/>
      <c r="R422" s="218"/>
      <c r="S422" s="218"/>
      <c r="T422" s="218"/>
      <c r="U422" s="218"/>
      <c r="V422" s="218"/>
      <c r="W422" s="218"/>
      <c r="X422" s="218"/>
      <c r="Y422" s="218"/>
      <c r="Z422" s="218"/>
      <c r="AA422" s="218"/>
      <c r="AB422" s="218"/>
    </row>
    <row r="423" spans="1:28" ht="14.25" customHeight="1" x14ac:dyDescent="0.2">
      <c r="A423" s="218"/>
      <c r="B423" s="218"/>
      <c r="C423" s="218"/>
      <c r="D423" s="218"/>
      <c r="E423" s="218"/>
      <c r="F423" s="218"/>
      <c r="G423" s="218"/>
      <c r="H423" s="218"/>
      <c r="I423" s="218"/>
      <c r="J423" s="218"/>
      <c r="K423" s="218"/>
      <c r="L423" s="218"/>
      <c r="M423" s="218"/>
      <c r="N423" s="218"/>
      <c r="O423" s="218"/>
      <c r="P423" s="218"/>
      <c r="Q423" s="218"/>
      <c r="R423" s="218"/>
      <c r="S423" s="218"/>
      <c r="T423" s="218"/>
      <c r="U423" s="218"/>
      <c r="V423" s="218"/>
      <c r="W423" s="218"/>
      <c r="X423" s="218"/>
      <c r="Y423" s="218"/>
      <c r="Z423" s="218"/>
      <c r="AA423" s="218"/>
      <c r="AB423" s="218"/>
    </row>
    <row r="424" spans="1:28" ht="14.25" customHeight="1" x14ac:dyDescent="0.2">
      <c r="A424" s="218"/>
      <c r="B424" s="218"/>
      <c r="C424" s="218"/>
      <c r="D424" s="218"/>
      <c r="E424" s="218"/>
      <c r="F424" s="218"/>
      <c r="G424" s="218"/>
      <c r="H424" s="218"/>
      <c r="I424" s="218"/>
      <c r="J424" s="218"/>
      <c r="K424" s="218"/>
      <c r="L424" s="218"/>
      <c r="M424" s="218"/>
      <c r="N424" s="218"/>
      <c r="O424" s="218"/>
      <c r="P424" s="218"/>
      <c r="Q424" s="218"/>
      <c r="R424" s="218"/>
      <c r="S424" s="218"/>
      <c r="T424" s="218"/>
      <c r="U424" s="218"/>
      <c r="V424" s="218"/>
      <c r="W424" s="218"/>
      <c r="X424" s="218"/>
      <c r="Y424" s="218"/>
      <c r="Z424" s="218"/>
      <c r="AA424" s="218"/>
      <c r="AB424" s="218"/>
    </row>
    <row r="425" spans="1:28" ht="14.25" customHeight="1" x14ac:dyDescent="0.2">
      <c r="A425" s="218"/>
      <c r="B425" s="218"/>
      <c r="C425" s="218"/>
      <c r="D425" s="218"/>
      <c r="E425" s="218"/>
      <c r="F425" s="218"/>
      <c r="G425" s="218"/>
      <c r="H425" s="218"/>
      <c r="I425" s="218"/>
      <c r="J425" s="218"/>
      <c r="K425" s="218"/>
      <c r="L425" s="218"/>
      <c r="M425" s="218"/>
      <c r="N425" s="218"/>
      <c r="O425" s="218"/>
      <c r="P425" s="218"/>
      <c r="Q425" s="218"/>
      <c r="R425" s="218"/>
      <c r="S425" s="218"/>
      <c r="T425" s="218"/>
      <c r="U425" s="218"/>
      <c r="V425" s="218"/>
      <c r="W425" s="218"/>
      <c r="X425" s="218"/>
      <c r="Y425" s="218"/>
      <c r="Z425" s="218"/>
      <c r="AA425" s="218"/>
      <c r="AB425" s="218"/>
    </row>
    <row r="426" spans="1:28" ht="14.25" customHeight="1" x14ac:dyDescent="0.2">
      <c r="A426" s="218"/>
      <c r="B426" s="218"/>
      <c r="C426" s="218"/>
      <c r="D426" s="218"/>
      <c r="E426" s="218"/>
      <c r="F426" s="218"/>
      <c r="G426" s="218"/>
      <c r="H426" s="218"/>
      <c r="I426" s="218"/>
      <c r="J426" s="218"/>
      <c r="K426" s="218"/>
      <c r="L426" s="218"/>
      <c r="M426" s="218"/>
      <c r="N426" s="218"/>
      <c r="O426" s="218"/>
      <c r="P426" s="218"/>
      <c r="Q426" s="218"/>
      <c r="R426" s="218"/>
      <c r="S426" s="218"/>
      <c r="T426" s="218"/>
      <c r="U426" s="218"/>
      <c r="V426" s="218"/>
      <c r="W426" s="218"/>
      <c r="X426" s="218"/>
      <c r="Y426" s="218"/>
      <c r="Z426" s="218"/>
      <c r="AA426" s="218"/>
      <c r="AB426" s="218"/>
    </row>
    <row r="427" spans="1:28" ht="14.25" customHeight="1" x14ac:dyDescent="0.2">
      <c r="A427" s="218"/>
      <c r="B427" s="218"/>
      <c r="C427" s="218"/>
      <c r="D427" s="218"/>
      <c r="E427" s="218"/>
      <c r="F427" s="218"/>
      <c r="G427" s="218"/>
      <c r="H427" s="218"/>
      <c r="I427" s="218"/>
      <c r="J427" s="218"/>
      <c r="K427" s="218"/>
      <c r="L427" s="218"/>
      <c r="M427" s="218"/>
      <c r="N427" s="218"/>
      <c r="O427" s="218"/>
      <c r="P427" s="218"/>
      <c r="Q427" s="218"/>
      <c r="R427" s="218"/>
      <c r="S427" s="218"/>
      <c r="T427" s="218"/>
      <c r="U427" s="218"/>
      <c r="V427" s="218"/>
      <c r="W427" s="218"/>
      <c r="X427" s="218"/>
      <c r="Y427" s="218"/>
      <c r="Z427" s="218"/>
      <c r="AA427" s="218"/>
      <c r="AB427" s="218"/>
    </row>
    <row r="428" spans="1:28" ht="14.25" customHeight="1" x14ac:dyDescent="0.2">
      <c r="A428" s="218"/>
      <c r="B428" s="218"/>
      <c r="C428" s="218"/>
      <c r="D428" s="218"/>
      <c r="E428" s="218"/>
      <c r="F428" s="218"/>
      <c r="G428" s="218"/>
      <c r="H428" s="218"/>
      <c r="I428" s="218"/>
      <c r="J428" s="218"/>
      <c r="K428" s="218"/>
      <c r="L428" s="218"/>
      <c r="M428" s="218"/>
      <c r="N428" s="218"/>
      <c r="O428" s="218"/>
      <c r="P428" s="218"/>
      <c r="Q428" s="218"/>
      <c r="R428" s="218"/>
      <c r="S428" s="218"/>
      <c r="T428" s="218"/>
      <c r="U428" s="218"/>
      <c r="V428" s="218"/>
      <c r="W428" s="218"/>
      <c r="X428" s="218"/>
      <c r="Y428" s="218"/>
      <c r="Z428" s="218"/>
      <c r="AA428" s="218"/>
      <c r="AB428" s="218"/>
    </row>
    <row r="429" spans="1:28" ht="14.25" customHeight="1" x14ac:dyDescent="0.2">
      <c r="A429" s="218"/>
      <c r="B429" s="218"/>
      <c r="C429" s="218"/>
      <c r="D429" s="218"/>
      <c r="E429" s="218"/>
      <c r="F429" s="218"/>
      <c r="G429" s="218"/>
      <c r="H429" s="218"/>
      <c r="I429" s="218"/>
      <c r="J429" s="218"/>
      <c r="K429" s="218"/>
      <c r="L429" s="218"/>
      <c r="M429" s="218"/>
      <c r="N429" s="218"/>
      <c r="O429" s="218"/>
      <c r="P429" s="218"/>
      <c r="Q429" s="218"/>
      <c r="R429" s="218"/>
      <c r="S429" s="218"/>
      <c r="T429" s="218"/>
      <c r="U429" s="218"/>
      <c r="V429" s="218"/>
      <c r="W429" s="218"/>
      <c r="X429" s="218"/>
      <c r="Y429" s="218"/>
      <c r="Z429" s="218"/>
      <c r="AA429" s="218"/>
      <c r="AB429" s="218"/>
    </row>
    <row r="430" spans="1:28" ht="14.25" customHeight="1" x14ac:dyDescent="0.2">
      <c r="A430" s="218"/>
      <c r="B430" s="218"/>
      <c r="C430" s="218"/>
      <c r="D430" s="218"/>
      <c r="E430" s="218"/>
      <c r="F430" s="218"/>
      <c r="G430" s="218"/>
      <c r="H430" s="218"/>
      <c r="I430" s="218"/>
      <c r="J430" s="218"/>
      <c r="K430" s="218"/>
      <c r="L430" s="218"/>
      <c r="M430" s="218"/>
      <c r="N430" s="218"/>
      <c r="O430" s="218"/>
      <c r="P430" s="218"/>
      <c r="Q430" s="218"/>
      <c r="R430" s="218"/>
      <c r="S430" s="218"/>
      <c r="T430" s="218"/>
      <c r="U430" s="218"/>
      <c r="V430" s="218"/>
      <c r="W430" s="218"/>
      <c r="X430" s="218"/>
      <c r="Y430" s="218"/>
      <c r="Z430" s="218"/>
      <c r="AA430" s="218"/>
      <c r="AB430" s="218"/>
    </row>
    <row r="431" spans="1:28" ht="14.25" customHeight="1" x14ac:dyDescent="0.2">
      <c r="A431" s="218"/>
      <c r="B431" s="218"/>
      <c r="C431" s="218"/>
      <c r="D431" s="218"/>
      <c r="E431" s="218"/>
      <c r="F431" s="218"/>
      <c r="G431" s="218"/>
      <c r="H431" s="218"/>
      <c r="I431" s="218"/>
      <c r="J431" s="218"/>
      <c r="K431" s="218"/>
      <c r="L431" s="218"/>
      <c r="M431" s="218"/>
      <c r="N431" s="218"/>
      <c r="O431" s="218"/>
      <c r="P431" s="218"/>
      <c r="Q431" s="218"/>
      <c r="R431" s="218"/>
      <c r="S431" s="218"/>
      <c r="T431" s="218"/>
      <c r="U431" s="218"/>
      <c r="V431" s="218"/>
      <c r="W431" s="218"/>
      <c r="X431" s="218"/>
      <c r="Y431" s="218"/>
      <c r="Z431" s="218"/>
      <c r="AA431" s="218"/>
      <c r="AB431" s="218"/>
    </row>
    <row r="432" spans="1:28" ht="14.25" customHeight="1" x14ac:dyDescent="0.2">
      <c r="A432" s="218"/>
      <c r="B432" s="218"/>
      <c r="C432" s="218"/>
      <c r="D432" s="218"/>
      <c r="E432" s="218"/>
      <c r="F432" s="218"/>
      <c r="G432" s="218"/>
      <c r="H432" s="218"/>
      <c r="I432" s="218"/>
      <c r="J432" s="218"/>
      <c r="K432" s="218"/>
      <c r="L432" s="218"/>
      <c r="M432" s="218"/>
      <c r="N432" s="218"/>
      <c r="O432" s="218"/>
      <c r="P432" s="218"/>
      <c r="Q432" s="218"/>
      <c r="R432" s="218"/>
      <c r="S432" s="218"/>
      <c r="T432" s="218"/>
      <c r="U432" s="218"/>
      <c r="V432" s="218"/>
      <c r="W432" s="218"/>
      <c r="X432" s="218"/>
      <c r="Y432" s="218"/>
      <c r="Z432" s="218"/>
      <c r="AA432" s="218"/>
      <c r="AB432" s="218"/>
    </row>
    <row r="433" spans="1:28" ht="14.25" customHeight="1" x14ac:dyDescent="0.2">
      <c r="A433" s="218"/>
      <c r="B433" s="218"/>
      <c r="C433" s="218"/>
      <c r="D433" s="218"/>
      <c r="E433" s="218"/>
      <c r="F433" s="218"/>
      <c r="G433" s="218"/>
      <c r="H433" s="218"/>
      <c r="I433" s="218"/>
      <c r="J433" s="218"/>
      <c r="K433" s="218"/>
      <c r="L433" s="218"/>
      <c r="M433" s="218"/>
      <c r="N433" s="218"/>
      <c r="O433" s="218"/>
      <c r="P433" s="218"/>
      <c r="Q433" s="218"/>
      <c r="R433" s="218"/>
      <c r="S433" s="218"/>
      <c r="T433" s="218"/>
      <c r="U433" s="218"/>
      <c r="V433" s="218"/>
      <c r="W433" s="218"/>
      <c r="X433" s="218"/>
      <c r="Y433" s="218"/>
      <c r="Z433" s="218"/>
      <c r="AA433" s="218"/>
      <c r="AB433" s="218"/>
    </row>
    <row r="434" spans="1:28" ht="14.25" customHeight="1" x14ac:dyDescent="0.2">
      <c r="A434" s="218"/>
      <c r="B434" s="218"/>
      <c r="C434" s="218"/>
      <c r="D434" s="218"/>
      <c r="E434" s="218"/>
      <c r="F434" s="218"/>
      <c r="G434" s="218"/>
      <c r="H434" s="218"/>
      <c r="I434" s="218"/>
      <c r="J434" s="218"/>
      <c r="K434" s="218"/>
      <c r="L434" s="218"/>
      <c r="M434" s="218"/>
      <c r="N434" s="218"/>
      <c r="O434" s="218"/>
      <c r="P434" s="218"/>
      <c r="Q434" s="218"/>
      <c r="R434" s="218"/>
      <c r="S434" s="218"/>
      <c r="T434" s="218"/>
      <c r="U434" s="218"/>
      <c r="V434" s="218"/>
      <c r="W434" s="218"/>
      <c r="X434" s="218"/>
      <c r="Y434" s="218"/>
      <c r="Z434" s="218"/>
      <c r="AA434" s="218"/>
      <c r="AB434" s="218"/>
    </row>
    <row r="435" spans="1:28" ht="14.25" customHeight="1" x14ac:dyDescent="0.2">
      <c r="A435" s="218"/>
      <c r="B435" s="218"/>
      <c r="C435" s="218"/>
      <c r="D435" s="218"/>
      <c r="E435" s="218"/>
      <c r="F435" s="218"/>
      <c r="G435" s="218"/>
      <c r="H435" s="218"/>
      <c r="I435" s="218"/>
      <c r="J435" s="218"/>
      <c r="K435" s="218"/>
      <c r="L435" s="218"/>
      <c r="M435" s="218"/>
      <c r="N435" s="218"/>
      <c r="O435" s="218"/>
      <c r="P435" s="218"/>
      <c r="Q435" s="218"/>
      <c r="R435" s="218"/>
      <c r="S435" s="218"/>
      <c r="T435" s="218"/>
      <c r="U435" s="218"/>
      <c r="V435" s="218"/>
      <c r="W435" s="218"/>
      <c r="X435" s="218"/>
      <c r="Y435" s="218"/>
      <c r="Z435" s="218"/>
      <c r="AA435" s="218"/>
      <c r="AB435" s="218"/>
    </row>
    <row r="436" spans="1:28" ht="14.25" customHeight="1" x14ac:dyDescent="0.2">
      <c r="A436" s="218"/>
      <c r="B436" s="218"/>
      <c r="C436" s="218"/>
      <c r="D436" s="218"/>
      <c r="E436" s="218"/>
      <c r="F436" s="218"/>
      <c r="G436" s="218"/>
      <c r="H436" s="218"/>
      <c r="I436" s="218"/>
      <c r="J436" s="218"/>
      <c r="K436" s="218"/>
      <c r="L436" s="218"/>
      <c r="M436" s="218"/>
      <c r="N436" s="218"/>
      <c r="O436" s="218"/>
      <c r="P436" s="218"/>
      <c r="Q436" s="218"/>
      <c r="R436" s="218"/>
      <c r="S436" s="218"/>
      <c r="T436" s="218"/>
      <c r="U436" s="218"/>
      <c r="V436" s="218"/>
      <c r="W436" s="218"/>
      <c r="X436" s="218"/>
      <c r="Y436" s="218"/>
      <c r="Z436" s="218"/>
      <c r="AA436" s="218"/>
      <c r="AB436" s="218"/>
    </row>
    <row r="437" spans="1:28" ht="14.25" customHeight="1" x14ac:dyDescent="0.2">
      <c r="A437" s="218"/>
      <c r="B437" s="218"/>
      <c r="C437" s="218"/>
      <c r="D437" s="218"/>
      <c r="E437" s="218"/>
      <c r="F437" s="218"/>
      <c r="G437" s="218"/>
      <c r="H437" s="218"/>
      <c r="I437" s="218"/>
      <c r="J437" s="218"/>
      <c r="K437" s="218"/>
      <c r="L437" s="218"/>
      <c r="M437" s="218"/>
      <c r="N437" s="218"/>
      <c r="O437" s="218"/>
      <c r="P437" s="218"/>
      <c r="Q437" s="218"/>
      <c r="R437" s="218"/>
      <c r="S437" s="218"/>
      <c r="T437" s="218"/>
      <c r="U437" s="218"/>
      <c r="V437" s="218"/>
      <c r="W437" s="218"/>
      <c r="X437" s="218"/>
      <c r="Y437" s="218"/>
      <c r="Z437" s="218"/>
      <c r="AA437" s="218"/>
      <c r="AB437" s="218"/>
    </row>
    <row r="438" spans="1:28" ht="14.25" customHeight="1" x14ac:dyDescent="0.2">
      <c r="A438" s="218"/>
      <c r="B438" s="218"/>
      <c r="C438" s="218"/>
      <c r="D438" s="218"/>
      <c r="E438" s="218"/>
      <c r="F438" s="218"/>
      <c r="G438" s="218"/>
      <c r="H438" s="218"/>
      <c r="I438" s="218"/>
      <c r="J438" s="218"/>
      <c r="K438" s="218"/>
      <c r="L438" s="218"/>
      <c r="M438" s="218"/>
      <c r="N438" s="218"/>
      <c r="O438" s="218"/>
      <c r="P438" s="218"/>
      <c r="Q438" s="218"/>
      <c r="R438" s="218"/>
      <c r="S438" s="218"/>
      <c r="T438" s="218"/>
      <c r="U438" s="218"/>
      <c r="V438" s="218"/>
      <c r="W438" s="218"/>
      <c r="X438" s="218"/>
      <c r="Y438" s="218"/>
      <c r="Z438" s="218"/>
      <c r="AA438" s="218"/>
      <c r="AB438" s="218"/>
    </row>
    <row r="439" spans="1:28" ht="14.25" customHeight="1" x14ac:dyDescent="0.2">
      <c r="A439" s="218"/>
      <c r="B439" s="218"/>
      <c r="C439" s="218"/>
      <c r="D439" s="218"/>
      <c r="E439" s="218"/>
      <c r="F439" s="218"/>
      <c r="G439" s="218"/>
      <c r="H439" s="218"/>
      <c r="I439" s="218"/>
      <c r="J439" s="218"/>
      <c r="K439" s="218"/>
      <c r="L439" s="218"/>
      <c r="M439" s="218"/>
      <c r="N439" s="218"/>
      <c r="O439" s="218"/>
      <c r="P439" s="218"/>
      <c r="Q439" s="218"/>
      <c r="R439" s="218"/>
      <c r="S439" s="218"/>
      <c r="T439" s="218"/>
      <c r="U439" s="218"/>
      <c r="V439" s="218"/>
      <c r="W439" s="218"/>
      <c r="X439" s="218"/>
      <c r="Y439" s="218"/>
      <c r="Z439" s="218"/>
      <c r="AA439" s="218"/>
      <c r="AB439" s="218"/>
    </row>
    <row r="440" spans="1:28" ht="14.25" customHeight="1" x14ac:dyDescent="0.2">
      <c r="A440" s="218"/>
      <c r="B440" s="218"/>
      <c r="C440" s="218"/>
      <c r="D440" s="218"/>
      <c r="E440" s="218"/>
      <c r="F440" s="218"/>
      <c r="G440" s="218"/>
      <c r="H440" s="218"/>
      <c r="I440" s="218"/>
      <c r="J440" s="218"/>
      <c r="K440" s="218"/>
      <c r="L440" s="218"/>
      <c r="M440" s="218"/>
      <c r="N440" s="218"/>
      <c r="O440" s="218"/>
      <c r="P440" s="218"/>
      <c r="Q440" s="218"/>
      <c r="R440" s="218"/>
      <c r="S440" s="218"/>
      <c r="T440" s="218"/>
      <c r="U440" s="218"/>
      <c r="V440" s="218"/>
      <c r="W440" s="218"/>
      <c r="X440" s="218"/>
      <c r="Y440" s="218"/>
      <c r="Z440" s="218"/>
      <c r="AA440" s="218"/>
      <c r="AB440" s="218"/>
    </row>
    <row r="441" spans="1:28" ht="14.25" customHeight="1" x14ac:dyDescent="0.2">
      <c r="A441" s="218"/>
      <c r="B441" s="218"/>
      <c r="C441" s="218"/>
      <c r="D441" s="218"/>
      <c r="E441" s="218"/>
      <c r="F441" s="218"/>
      <c r="G441" s="218"/>
      <c r="H441" s="218"/>
      <c r="I441" s="218"/>
      <c r="J441" s="218"/>
      <c r="K441" s="218"/>
      <c r="L441" s="218"/>
      <c r="M441" s="218"/>
      <c r="N441" s="218"/>
      <c r="O441" s="218"/>
      <c r="P441" s="218"/>
      <c r="Q441" s="218"/>
      <c r="R441" s="218"/>
      <c r="S441" s="218"/>
      <c r="T441" s="218"/>
      <c r="U441" s="218"/>
      <c r="V441" s="218"/>
      <c r="W441" s="218"/>
      <c r="X441" s="218"/>
      <c r="Y441" s="218"/>
      <c r="Z441" s="218"/>
      <c r="AA441" s="218"/>
      <c r="AB441" s="218"/>
    </row>
    <row r="442" spans="1:28" ht="14.25" customHeight="1" x14ac:dyDescent="0.2">
      <c r="A442" s="218"/>
      <c r="B442" s="218"/>
      <c r="C442" s="218"/>
      <c r="D442" s="218"/>
      <c r="E442" s="218"/>
      <c r="F442" s="218"/>
      <c r="G442" s="218"/>
      <c r="H442" s="218"/>
      <c r="I442" s="218"/>
      <c r="J442" s="218"/>
      <c r="K442" s="218"/>
      <c r="L442" s="218"/>
      <c r="M442" s="218"/>
      <c r="N442" s="218"/>
      <c r="O442" s="218"/>
      <c r="P442" s="218"/>
      <c r="Q442" s="218"/>
      <c r="R442" s="218"/>
      <c r="S442" s="218"/>
      <c r="T442" s="218"/>
      <c r="U442" s="218"/>
      <c r="V442" s="218"/>
      <c r="W442" s="218"/>
      <c r="X442" s="218"/>
      <c r="Y442" s="218"/>
      <c r="Z442" s="218"/>
      <c r="AA442" s="218"/>
      <c r="AB442" s="218"/>
    </row>
    <row r="443" spans="1:28" ht="14.25" customHeight="1" x14ac:dyDescent="0.2">
      <c r="A443" s="218"/>
      <c r="B443" s="218"/>
      <c r="C443" s="218"/>
      <c r="D443" s="218"/>
      <c r="E443" s="218"/>
      <c r="F443" s="218"/>
      <c r="G443" s="218"/>
      <c r="H443" s="218"/>
      <c r="I443" s="218"/>
      <c r="J443" s="218"/>
      <c r="K443" s="218"/>
      <c r="L443" s="218"/>
      <c r="M443" s="218"/>
      <c r="N443" s="218"/>
      <c r="O443" s="218"/>
      <c r="P443" s="218"/>
      <c r="Q443" s="218"/>
      <c r="R443" s="218"/>
      <c r="S443" s="218"/>
      <c r="T443" s="218"/>
      <c r="U443" s="218"/>
      <c r="V443" s="218"/>
      <c r="W443" s="218"/>
      <c r="X443" s="218"/>
      <c r="Y443" s="218"/>
      <c r="Z443" s="218"/>
      <c r="AA443" s="218"/>
      <c r="AB443" s="218"/>
    </row>
    <row r="444" spans="1:28" ht="14.25" customHeight="1" x14ac:dyDescent="0.2">
      <c r="A444" s="218"/>
      <c r="B444" s="218"/>
      <c r="C444" s="218"/>
      <c r="D444" s="218"/>
      <c r="E444" s="218"/>
      <c r="F444" s="218"/>
      <c r="G444" s="218"/>
      <c r="H444" s="218"/>
      <c r="I444" s="218"/>
      <c r="J444" s="218"/>
      <c r="K444" s="218"/>
      <c r="L444" s="218"/>
      <c r="M444" s="218"/>
      <c r="N444" s="218"/>
      <c r="O444" s="218"/>
      <c r="P444" s="218"/>
      <c r="Q444" s="218"/>
      <c r="R444" s="218"/>
      <c r="S444" s="218"/>
      <c r="T444" s="218"/>
      <c r="U444" s="218"/>
      <c r="V444" s="218"/>
      <c r="W444" s="218"/>
      <c r="X444" s="218"/>
      <c r="Y444" s="218"/>
      <c r="Z444" s="218"/>
      <c r="AA444" s="218"/>
      <c r="AB444" s="218"/>
    </row>
    <row r="445" spans="1:28" ht="14.25" customHeight="1" x14ac:dyDescent="0.2">
      <c r="A445" s="218"/>
      <c r="B445" s="218"/>
      <c r="C445" s="218"/>
      <c r="D445" s="218"/>
      <c r="E445" s="218"/>
      <c r="F445" s="218"/>
      <c r="G445" s="218"/>
      <c r="H445" s="218"/>
      <c r="I445" s="218"/>
      <c r="J445" s="218"/>
      <c r="K445" s="218"/>
      <c r="L445" s="218"/>
      <c r="M445" s="218"/>
      <c r="N445" s="218"/>
      <c r="O445" s="218"/>
      <c r="P445" s="218"/>
      <c r="Q445" s="218"/>
      <c r="R445" s="218"/>
      <c r="S445" s="218"/>
      <c r="T445" s="218"/>
      <c r="U445" s="218"/>
      <c r="V445" s="218"/>
      <c r="W445" s="218"/>
      <c r="X445" s="218"/>
      <c r="Y445" s="218"/>
      <c r="Z445" s="218"/>
      <c r="AA445" s="218"/>
      <c r="AB445" s="218"/>
    </row>
    <row r="446" spans="1:28" ht="14.25" customHeight="1" x14ac:dyDescent="0.2">
      <c r="A446" s="218"/>
      <c r="B446" s="218"/>
      <c r="C446" s="218"/>
      <c r="D446" s="218"/>
      <c r="E446" s="218"/>
      <c r="F446" s="218"/>
      <c r="G446" s="218"/>
      <c r="H446" s="218"/>
      <c r="I446" s="218"/>
      <c r="J446" s="218"/>
      <c r="K446" s="218"/>
      <c r="L446" s="218"/>
      <c r="M446" s="218"/>
      <c r="N446" s="218"/>
      <c r="O446" s="218"/>
      <c r="P446" s="218"/>
      <c r="Q446" s="218"/>
      <c r="R446" s="218"/>
      <c r="S446" s="218"/>
      <c r="T446" s="218"/>
      <c r="U446" s="218"/>
      <c r="V446" s="218"/>
      <c r="W446" s="218"/>
      <c r="X446" s="218"/>
      <c r="Y446" s="218"/>
      <c r="Z446" s="218"/>
      <c r="AA446" s="218"/>
      <c r="AB446" s="218"/>
    </row>
    <row r="447" spans="1:28" ht="14.25" customHeight="1" x14ac:dyDescent="0.2">
      <c r="A447" s="218"/>
      <c r="B447" s="218"/>
      <c r="C447" s="218"/>
      <c r="D447" s="218"/>
      <c r="E447" s="218"/>
      <c r="F447" s="218"/>
      <c r="G447" s="218"/>
      <c r="H447" s="218"/>
      <c r="I447" s="218"/>
      <c r="J447" s="218"/>
      <c r="K447" s="218"/>
      <c r="L447" s="218"/>
      <c r="M447" s="218"/>
      <c r="N447" s="218"/>
      <c r="O447" s="218"/>
      <c r="P447" s="218"/>
      <c r="Q447" s="218"/>
      <c r="R447" s="218"/>
      <c r="S447" s="218"/>
      <c r="T447" s="218"/>
      <c r="U447" s="218"/>
      <c r="V447" s="218"/>
      <c r="W447" s="218"/>
      <c r="X447" s="218"/>
      <c r="Y447" s="218"/>
      <c r="Z447" s="218"/>
      <c r="AA447" s="218"/>
      <c r="AB447" s="218"/>
    </row>
    <row r="448" spans="1:28" ht="14.25" customHeight="1" x14ac:dyDescent="0.2">
      <c r="A448" s="218"/>
      <c r="B448" s="218"/>
      <c r="C448" s="218"/>
      <c r="D448" s="218"/>
      <c r="E448" s="218"/>
      <c r="F448" s="218"/>
      <c r="G448" s="218"/>
      <c r="H448" s="218"/>
      <c r="I448" s="218"/>
      <c r="J448" s="218"/>
      <c r="K448" s="218"/>
      <c r="L448" s="218"/>
      <c r="M448" s="218"/>
      <c r="N448" s="218"/>
      <c r="O448" s="218"/>
      <c r="P448" s="218"/>
      <c r="Q448" s="218"/>
      <c r="R448" s="218"/>
      <c r="S448" s="218"/>
      <c r="T448" s="218"/>
      <c r="U448" s="218"/>
      <c r="V448" s="218"/>
      <c r="W448" s="218"/>
      <c r="X448" s="218"/>
      <c r="Y448" s="218"/>
      <c r="Z448" s="218"/>
      <c r="AA448" s="218"/>
      <c r="AB448" s="218"/>
    </row>
    <row r="449" spans="1:28" ht="14.25" customHeight="1" x14ac:dyDescent="0.2">
      <c r="A449" s="218"/>
      <c r="B449" s="218"/>
      <c r="C449" s="218"/>
      <c r="D449" s="218"/>
      <c r="E449" s="218"/>
      <c r="F449" s="218"/>
      <c r="G449" s="218"/>
      <c r="H449" s="218"/>
      <c r="I449" s="218"/>
      <c r="J449" s="218"/>
      <c r="K449" s="218"/>
      <c r="L449" s="218"/>
      <c r="M449" s="218"/>
      <c r="N449" s="218"/>
      <c r="O449" s="218"/>
      <c r="P449" s="218"/>
      <c r="Q449" s="218"/>
      <c r="R449" s="218"/>
      <c r="S449" s="218"/>
      <c r="T449" s="218"/>
      <c r="U449" s="218"/>
      <c r="V449" s="218"/>
      <c r="W449" s="218"/>
      <c r="X449" s="218"/>
      <c r="Y449" s="218"/>
      <c r="Z449" s="218"/>
      <c r="AA449" s="218"/>
      <c r="AB449" s="218"/>
    </row>
    <row r="450" spans="1:28" ht="14.25" customHeight="1" x14ac:dyDescent="0.2">
      <c r="A450" s="218"/>
      <c r="B450" s="218"/>
      <c r="C450" s="218"/>
      <c r="D450" s="218"/>
      <c r="E450" s="218"/>
      <c r="F450" s="218"/>
      <c r="G450" s="218"/>
      <c r="H450" s="218"/>
      <c r="I450" s="218"/>
      <c r="J450" s="218"/>
      <c r="K450" s="218"/>
      <c r="L450" s="218"/>
      <c r="M450" s="218"/>
      <c r="N450" s="218"/>
      <c r="O450" s="218"/>
      <c r="P450" s="218"/>
      <c r="Q450" s="218"/>
      <c r="R450" s="218"/>
      <c r="S450" s="218"/>
      <c r="T450" s="218"/>
      <c r="U450" s="218"/>
      <c r="V450" s="218"/>
      <c r="W450" s="218"/>
      <c r="X450" s="218"/>
      <c r="Y450" s="218"/>
      <c r="Z450" s="218"/>
      <c r="AA450" s="218"/>
      <c r="AB450" s="218"/>
    </row>
    <row r="451" spans="1:28" ht="14.25" customHeight="1" x14ac:dyDescent="0.2">
      <c r="A451" s="218"/>
      <c r="B451" s="218"/>
      <c r="C451" s="218"/>
      <c r="D451" s="218"/>
      <c r="E451" s="218"/>
      <c r="F451" s="218"/>
      <c r="G451" s="218"/>
      <c r="H451" s="218"/>
      <c r="I451" s="218"/>
      <c r="J451" s="218"/>
      <c r="K451" s="218"/>
      <c r="L451" s="218"/>
      <c r="M451" s="218"/>
      <c r="N451" s="218"/>
      <c r="O451" s="218"/>
      <c r="P451" s="218"/>
      <c r="Q451" s="218"/>
      <c r="R451" s="218"/>
      <c r="S451" s="218"/>
      <c r="T451" s="218"/>
      <c r="U451" s="218"/>
      <c r="V451" s="218"/>
      <c r="W451" s="218"/>
      <c r="X451" s="218"/>
      <c r="Y451" s="218"/>
      <c r="Z451" s="218"/>
      <c r="AA451" s="218"/>
      <c r="AB451" s="218"/>
    </row>
    <row r="452" spans="1:28" ht="14.25" customHeight="1" x14ac:dyDescent="0.2">
      <c r="A452" s="218"/>
      <c r="B452" s="218"/>
      <c r="C452" s="218"/>
      <c r="D452" s="218"/>
      <c r="E452" s="218"/>
      <c r="F452" s="218"/>
      <c r="G452" s="218"/>
      <c r="H452" s="218"/>
      <c r="I452" s="218"/>
      <c r="J452" s="218"/>
      <c r="K452" s="218"/>
      <c r="L452" s="218"/>
      <c r="M452" s="218"/>
      <c r="N452" s="218"/>
      <c r="O452" s="218"/>
      <c r="P452" s="218"/>
      <c r="Q452" s="218"/>
      <c r="R452" s="218"/>
      <c r="S452" s="218"/>
      <c r="T452" s="218"/>
      <c r="U452" s="218"/>
      <c r="V452" s="218"/>
      <c r="W452" s="218"/>
      <c r="X452" s="218"/>
      <c r="Y452" s="218"/>
      <c r="Z452" s="218"/>
      <c r="AA452" s="218"/>
      <c r="AB452" s="218"/>
    </row>
    <row r="453" spans="1:28" ht="14.25" customHeight="1" x14ac:dyDescent="0.2">
      <c r="A453" s="218"/>
      <c r="B453" s="218"/>
      <c r="C453" s="218"/>
      <c r="D453" s="218"/>
      <c r="E453" s="218"/>
      <c r="F453" s="218"/>
      <c r="G453" s="218"/>
      <c r="H453" s="218"/>
      <c r="I453" s="218"/>
      <c r="J453" s="218"/>
      <c r="K453" s="218"/>
      <c r="L453" s="218"/>
      <c r="M453" s="218"/>
      <c r="N453" s="218"/>
      <c r="O453" s="218"/>
      <c r="P453" s="218"/>
      <c r="Q453" s="218"/>
      <c r="R453" s="218"/>
      <c r="S453" s="218"/>
      <c r="T453" s="218"/>
      <c r="U453" s="218"/>
      <c r="V453" s="218"/>
      <c r="W453" s="218"/>
      <c r="X453" s="218"/>
      <c r="Y453" s="218"/>
      <c r="Z453" s="218"/>
      <c r="AA453" s="218"/>
      <c r="AB453" s="218"/>
    </row>
    <row r="454" spans="1:28" ht="14.25" customHeight="1" x14ac:dyDescent="0.2">
      <c r="A454" s="218"/>
      <c r="B454" s="218"/>
      <c r="C454" s="218"/>
      <c r="D454" s="218"/>
      <c r="E454" s="218"/>
      <c r="F454" s="218"/>
      <c r="G454" s="218"/>
      <c r="H454" s="218"/>
      <c r="I454" s="218"/>
      <c r="J454" s="218"/>
      <c r="K454" s="218"/>
      <c r="L454" s="218"/>
      <c r="M454" s="218"/>
      <c r="N454" s="218"/>
      <c r="O454" s="218"/>
      <c r="P454" s="218"/>
      <c r="Q454" s="218"/>
      <c r="R454" s="218"/>
      <c r="S454" s="218"/>
      <c r="T454" s="218"/>
      <c r="U454" s="218"/>
      <c r="V454" s="218"/>
      <c r="W454" s="218"/>
      <c r="X454" s="218"/>
      <c r="Y454" s="218"/>
      <c r="Z454" s="218"/>
      <c r="AA454" s="218"/>
      <c r="AB454" s="218"/>
    </row>
    <row r="455" spans="1:28" ht="14.25" customHeight="1" x14ac:dyDescent="0.2">
      <c r="A455" s="218"/>
      <c r="B455" s="218"/>
      <c r="C455" s="218"/>
      <c r="D455" s="218"/>
      <c r="E455" s="218"/>
      <c r="F455" s="218"/>
      <c r="G455" s="218"/>
      <c r="H455" s="218"/>
      <c r="I455" s="218"/>
      <c r="J455" s="218"/>
      <c r="K455" s="218"/>
      <c r="L455" s="218"/>
      <c r="M455" s="218"/>
      <c r="N455" s="218"/>
      <c r="O455" s="218"/>
      <c r="P455" s="218"/>
      <c r="Q455" s="218"/>
      <c r="R455" s="218"/>
      <c r="S455" s="218"/>
      <c r="T455" s="218"/>
      <c r="U455" s="218"/>
      <c r="V455" s="218"/>
      <c r="W455" s="218"/>
      <c r="X455" s="218"/>
      <c r="Y455" s="218"/>
      <c r="Z455" s="218"/>
      <c r="AA455" s="218"/>
      <c r="AB455" s="218"/>
    </row>
    <row r="456" spans="1:28" ht="14.25" customHeight="1" x14ac:dyDescent="0.2">
      <c r="A456" s="218"/>
      <c r="B456" s="218"/>
      <c r="C456" s="218"/>
      <c r="D456" s="218"/>
      <c r="E456" s="218"/>
      <c r="F456" s="218"/>
      <c r="G456" s="218"/>
      <c r="H456" s="218"/>
      <c r="I456" s="218"/>
      <c r="J456" s="218"/>
      <c r="K456" s="218"/>
      <c r="L456" s="218"/>
      <c r="M456" s="218"/>
      <c r="N456" s="218"/>
      <c r="O456" s="218"/>
      <c r="P456" s="218"/>
      <c r="Q456" s="218"/>
      <c r="R456" s="218"/>
      <c r="S456" s="218"/>
      <c r="T456" s="218"/>
      <c r="U456" s="218"/>
      <c r="V456" s="218"/>
      <c r="W456" s="218"/>
      <c r="X456" s="218"/>
      <c r="Y456" s="218"/>
      <c r="Z456" s="218"/>
      <c r="AA456" s="218"/>
      <c r="AB456" s="218"/>
    </row>
    <row r="457" spans="1:28" ht="14.25" customHeight="1" x14ac:dyDescent="0.2">
      <c r="A457" s="218"/>
      <c r="B457" s="218"/>
      <c r="C457" s="218"/>
      <c r="D457" s="218"/>
      <c r="E457" s="218"/>
      <c r="F457" s="218"/>
      <c r="G457" s="218"/>
      <c r="H457" s="218"/>
      <c r="I457" s="218"/>
      <c r="J457" s="218"/>
      <c r="K457" s="218"/>
      <c r="L457" s="218"/>
      <c r="M457" s="218"/>
      <c r="N457" s="218"/>
      <c r="O457" s="218"/>
      <c r="P457" s="218"/>
      <c r="Q457" s="218"/>
      <c r="R457" s="218"/>
      <c r="S457" s="218"/>
      <c r="T457" s="218"/>
      <c r="U457" s="218"/>
      <c r="V457" s="218"/>
      <c r="W457" s="218"/>
      <c r="X457" s="218"/>
      <c r="Y457" s="218"/>
      <c r="Z457" s="218"/>
      <c r="AA457" s="218"/>
      <c r="AB457" s="218"/>
    </row>
    <row r="458" spans="1:28" ht="14.25" customHeight="1" x14ac:dyDescent="0.2">
      <c r="A458" s="218"/>
      <c r="B458" s="218"/>
      <c r="C458" s="218"/>
      <c r="D458" s="218"/>
      <c r="E458" s="218"/>
      <c r="F458" s="218"/>
      <c r="G458" s="218"/>
      <c r="H458" s="218"/>
      <c r="I458" s="218"/>
      <c r="J458" s="218"/>
      <c r="K458" s="218"/>
      <c r="L458" s="218"/>
      <c r="M458" s="218"/>
      <c r="N458" s="218"/>
      <c r="O458" s="218"/>
      <c r="P458" s="218"/>
      <c r="Q458" s="218"/>
      <c r="R458" s="218"/>
      <c r="S458" s="218"/>
      <c r="T458" s="218"/>
      <c r="U458" s="218"/>
      <c r="V458" s="218"/>
      <c r="W458" s="218"/>
      <c r="X458" s="218"/>
      <c r="Y458" s="218"/>
      <c r="Z458" s="218"/>
      <c r="AA458" s="218"/>
      <c r="AB458" s="218"/>
    </row>
    <row r="459" spans="1:28" ht="14.25" customHeight="1" x14ac:dyDescent="0.2">
      <c r="A459" s="218"/>
      <c r="B459" s="218"/>
      <c r="C459" s="218"/>
      <c r="D459" s="218"/>
      <c r="E459" s="218"/>
      <c r="F459" s="218"/>
      <c r="G459" s="218"/>
      <c r="H459" s="218"/>
      <c r="I459" s="218"/>
      <c r="J459" s="218"/>
      <c r="K459" s="218"/>
      <c r="L459" s="218"/>
      <c r="M459" s="218"/>
      <c r="N459" s="218"/>
      <c r="O459" s="218"/>
      <c r="P459" s="218"/>
      <c r="Q459" s="218"/>
      <c r="R459" s="218"/>
      <c r="S459" s="218"/>
      <c r="T459" s="218"/>
      <c r="U459" s="218"/>
      <c r="V459" s="218"/>
      <c r="W459" s="218"/>
      <c r="X459" s="218"/>
      <c r="Y459" s="218"/>
      <c r="Z459" s="218"/>
      <c r="AA459" s="218"/>
      <c r="AB459" s="218"/>
    </row>
    <row r="460" spans="1:28" ht="14.25" customHeight="1" x14ac:dyDescent="0.2">
      <c r="A460" s="218"/>
      <c r="B460" s="218"/>
      <c r="C460" s="218"/>
      <c r="D460" s="218"/>
      <c r="E460" s="218"/>
      <c r="F460" s="218"/>
      <c r="G460" s="218"/>
      <c r="H460" s="218"/>
      <c r="I460" s="218"/>
      <c r="J460" s="218"/>
      <c r="K460" s="218"/>
      <c r="L460" s="218"/>
      <c r="M460" s="218"/>
      <c r="N460" s="218"/>
      <c r="O460" s="218"/>
      <c r="P460" s="218"/>
      <c r="Q460" s="218"/>
      <c r="R460" s="218"/>
      <c r="S460" s="218"/>
      <c r="T460" s="218"/>
      <c r="U460" s="218"/>
      <c r="V460" s="218"/>
      <c r="W460" s="218"/>
      <c r="X460" s="218"/>
      <c r="Y460" s="218"/>
      <c r="Z460" s="218"/>
      <c r="AA460" s="218"/>
      <c r="AB460" s="218"/>
    </row>
    <row r="461" spans="1:28" ht="14.25" customHeight="1" x14ac:dyDescent="0.2">
      <c r="A461" s="218"/>
      <c r="B461" s="218"/>
      <c r="C461" s="218"/>
      <c r="D461" s="218"/>
      <c r="E461" s="218"/>
      <c r="F461" s="218"/>
      <c r="G461" s="218"/>
      <c r="H461" s="218"/>
      <c r="I461" s="218"/>
      <c r="J461" s="218"/>
      <c r="K461" s="218"/>
      <c r="L461" s="218"/>
      <c r="M461" s="218"/>
      <c r="N461" s="218"/>
      <c r="O461" s="218"/>
      <c r="P461" s="218"/>
      <c r="Q461" s="218"/>
      <c r="R461" s="218"/>
      <c r="S461" s="218"/>
      <c r="T461" s="218"/>
      <c r="U461" s="218"/>
      <c r="V461" s="218"/>
      <c r="W461" s="218"/>
      <c r="X461" s="218"/>
      <c r="Y461" s="218"/>
      <c r="Z461" s="218"/>
      <c r="AA461" s="218"/>
      <c r="AB461" s="218"/>
    </row>
    <row r="462" spans="1:28" ht="14.25" customHeight="1" x14ac:dyDescent="0.2">
      <c r="A462" s="218"/>
      <c r="B462" s="218"/>
      <c r="C462" s="218"/>
      <c r="D462" s="218"/>
      <c r="E462" s="218"/>
      <c r="F462" s="218"/>
      <c r="G462" s="218"/>
      <c r="H462" s="218"/>
      <c r="I462" s="218"/>
      <c r="J462" s="218"/>
      <c r="K462" s="218"/>
      <c r="L462" s="218"/>
      <c r="M462" s="218"/>
      <c r="N462" s="218"/>
      <c r="O462" s="218"/>
      <c r="P462" s="218"/>
      <c r="Q462" s="218"/>
      <c r="R462" s="218"/>
      <c r="S462" s="218"/>
      <c r="T462" s="218"/>
      <c r="U462" s="218"/>
      <c r="V462" s="218"/>
      <c r="W462" s="218"/>
      <c r="X462" s="218"/>
      <c r="Y462" s="218"/>
      <c r="Z462" s="218"/>
      <c r="AA462" s="218"/>
      <c r="AB462" s="218"/>
    </row>
    <row r="463" spans="1:28" ht="14.25" customHeight="1" x14ac:dyDescent="0.2">
      <c r="A463" s="218"/>
      <c r="B463" s="218"/>
      <c r="C463" s="218"/>
      <c r="D463" s="218"/>
      <c r="E463" s="218"/>
      <c r="F463" s="218"/>
      <c r="G463" s="218"/>
      <c r="H463" s="218"/>
      <c r="I463" s="218"/>
      <c r="J463" s="218"/>
      <c r="K463" s="218"/>
      <c r="L463" s="218"/>
      <c r="M463" s="218"/>
      <c r="N463" s="218"/>
      <c r="O463" s="218"/>
      <c r="P463" s="218"/>
      <c r="Q463" s="218"/>
      <c r="R463" s="218"/>
      <c r="S463" s="218"/>
      <c r="T463" s="218"/>
      <c r="U463" s="218"/>
      <c r="V463" s="218"/>
      <c r="W463" s="218"/>
      <c r="X463" s="218"/>
      <c r="Y463" s="218"/>
      <c r="Z463" s="218"/>
      <c r="AA463" s="218"/>
      <c r="AB463" s="218"/>
    </row>
    <row r="464" spans="1:28" ht="14.25" customHeight="1" x14ac:dyDescent="0.2">
      <c r="A464" s="218"/>
      <c r="B464" s="218"/>
      <c r="C464" s="218"/>
      <c r="D464" s="218"/>
      <c r="E464" s="218"/>
      <c r="F464" s="218"/>
      <c r="G464" s="218"/>
      <c r="H464" s="218"/>
      <c r="I464" s="218"/>
      <c r="J464" s="218"/>
      <c r="K464" s="218"/>
      <c r="L464" s="218"/>
      <c r="M464" s="218"/>
      <c r="N464" s="218"/>
      <c r="O464" s="218"/>
      <c r="P464" s="218"/>
      <c r="Q464" s="218"/>
      <c r="R464" s="218"/>
      <c r="S464" s="218"/>
      <c r="T464" s="218"/>
      <c r="U464" s="218"/>
      <c r="V464" s="218"/>
      <c r="W464" s="218"/>
      <c r="X464" s="218"/>
      <c r="Y464" s="218"/>
      <c r="Z464" s="218"/>
      <c r="AA464" s="218"/>
      <c r="AB464" s="218"/>
    </row>
    <row r="465" spans="1:28" ht="14.25" customHeight="1" x14ac:dyDescent="0.2">
      <c r="A465" s="218"/>
      <c r="B465" s="218"/>
      <c r="C465" s="218"/>
      <c r="D465" s="218"/>
      <c r="E465" s="218"/>
      <c r="F465" s="218"/>
      <c r="G465" s="218"/>
      <c r="H465" s="218"/>
      <c r="I465" s="218"/>
      <c r="J465" s="218"/>
      <c r="K465" s="218"/>
      <c r="L465" s="218"/>
      <c r="M465" s="218"/>
      <c r="N465" s="218"/>
      <c r="O465" s="218"/>
      <c r="P465" s="218"/>
      <c r="Q465" s="218"/>
      <c r="R465" s="218"/>
      <c r="S465" s="218"/>
      <c r="T465" s="218"/>
      <c r="U465" s="218"/>
      <c r="V465" s="218"/>
      <c r="W465" s="218"/>
      <c r="X465" s="218"/>
      <c r="Y465" s="218"/>
      <c r="Z465" s="218"/>
      <c r="AA465" s="218"/>
      <c r="AB465" s="218"/>
    </row>
    <row r="466" spans="1:28" ht="14.25" customHeight="1" x14ac:dyDescent="0.2">
      <c r="A466" s="218"/>
      <c r="B466" s="218"/>
      <c r="C466" s="218"/>
      <c r="D466" s="218"/>
      <c r="E466" s="218"/>
      <c r="F466" s="218"/>
      <c r="G466" s="218"/>
      <c r="H466" s="218"/>
      <c r="I466" s="218"/>
      <c r="J466" s="218"/>
      <c r="K466" s="218"/>
      <c r="L466" s="218"/>
      <c r="M466" s="218"/>
      <c r="N466" s="218"/>
      <c r="O466" s="218"/>
      <c r="P466" s="218"/>
      <c r="Q466" s="218"/>
      <c r="R466" s="218"/>
      <c r="S466" s="218"/>
      <c r="T466" s="218"/>
      <c r="U466" s="218"/>
      <c r="V466" s="218"/>
      <c r="W466" s="218"/>
      <c r="X466" s="218"/>
      <c r="Y466" s="218"/>
      <c r="Z466" s="218"/>
      <c r="AA466" s="218"/>
      <c r="AB466" s="218"/>
    </row>
    <row r="467" spans="1:28" ht="14.25" customHeight="1" x14ac:dyDescent="0.2">
      <c r="A467" s="218"/>
      <c r="B467" s="218"/>
      <c r="C467" s="218"/>
      <c r="D467" s="218"/>
      <c r="E467" s="218"/>
      <c r="F467" s="218"/>
      <c r="G467" s="218"/>
      <c r="H467" s="218"/>
      <c r="I467" s="218"/>
      <c r="J467" s="218"/>
      <c r="K467" s="218"/>
      <c r="L467" s="218"/>
      <c r="M467" s="218"/>
      <c r="N467" s="218"/>
      <c r="O467" s="218"/>
      <c r="P467" s="218"/>
      <c r="Q467" s="218"/>
      <c r="R467" s="218"/>
      <c r="S467" s="218"/>
      <c r="T467" s="218"/>
      <c r="U467" s="218"/>
      <c r="V467" s="218"/>
      <c r="W467" s="218"/>
      <c r="X467" s="218"/>
      <c r="Y467" s="218"/>
      <c r="Z467" s="218"/>
      <c r="AA467" s="218"/>
      <c r="AB467" s="218"/>
    </row>
    <row r="468" spans="1:28" ht="14.25" customHeight="1" x14ac:dyDescent="0.2">
      <c r="A468" s="218"/>
      <c r="B468" s="218"/>
      <c r="C468" s="218"/>
      <c r="D468" s="218"/>
      <c r="E468" s="218"/>
      <c r="F468" s="218"/>
      <c r="G468" s="218"/>
      <c r="H468" s="218"/>
      <c r="I468" s="218"/>
      <c r="J468" s="218"/>
      <c r="K468" s="218"/>
      <c r="L468" s="218"/>
      <c r="M468" s="218"/>
      <c r="N468" s="218"/>
      <c r="O468" s="218"/>
      <c r="P468" s="218"/>
      <c r="Q468" s="218"/>
      <c r="R468" s="218"/>
      <c r="S468" s="218"/>
      <c r="T468" s="218"/>
      <c r="U468" s="218"/>
      <c r="V468" s="218"/>
      <c r="W468" s="218"/>
      <c r="X468" s="218"/>
      <c r="Y468" s="218"/>
      <c r="Z468" s="218"/>
      <c r="AA468" s="218"/>
      <c r="AB468" s="218"/>
    </row>
    <row r="469" spans="1:28" ht="14.25" customHeight="1" x14ac:dyDescent="0.2">
      <c r="A469" s="218"/>
      <c r="B469" s="218"/>
      <c r="C469" s="218"/>
      <c r="D469" s="218"/>
      <c r="E469" s="218"/>
      <c r="F469" s="218"/>
      <c r="G469" s="218"/>
      <c r="H469" s="218"/>
      <c r="I469" s="218"/>
      <c r="J469" s="218"/>
      <c r="K469" s="218"/>
      <c r="L469" s="218"/>
      <c r="M469" s="218"/>
      <c r="N469" s="218"/>
      <c r="O469" s="218"/>
      <c r="P469" s="218"/>
      <c r="Q469" s="218"/>
      <c r="R469" s="218"/>
      <c r="S469" s="218"/>
      <c r="T469" s="218"/>
      <c r="U469" s="218"/>
      <c r="V469" s="218"/>
      <c r="W469" s="218"/>
      <c r="X469" s="218"/>
      <c r="Y469" s="218"/>
      <c r="Z469" s="218"/>
      <c r="AA469" s="218"/>
      <c r="AB469" s="218"/>
    </row>
    <row r="470" spans="1:28" ht="14.25" customHeight="1" x14ac:dyDescent="0.2">
      <c r="A470" s="218"/>
      <c r="B470" s="218"/>
      <c r="C470" s="218"/>
      <c r="D470" s="218"/>
      <c r="E470" s="218"/>
      <c r="F470" s="218"/>
      <c r="G470" s="218"/>
      <c r="H470" s="218"/>
      <c r="I470" s="218"/>
      <c r="J470" s="218"/>
      <c r="K470" s="218"/>
      <c r="L470" s="218"/>
      <c r="M470" s="218"/>
      <c r="N470" s="218"/>
      <c r="O470" s="218"/>
      <c r="P470" s="218"/>
      <c r="Q470" s="218"/>
      <c r="R470" s="218"/>
      <c r="S470" s="218"/>
      <c r="T470" s="218"/>
      <c r="U470" s="218"/>
      <c r="V470" s="218"/>
      <c r="W470" s="218"/>
      <c r="X470" s="218"/>
      <c r="Y470" s="218"/>
      <c r="Z470" s="218"/>
      <c r="AA470" s="218"/>
      <c r="AB470" s="218"/>
    </row>
    <row r="471" spans="1:28" ht="14.25" customHeight="1" x14ac:dyDescent="0.2">
      <c r="A471" s="218"/>
      <c r="B471" s="218"/>
      <c r="C471" s="218"/>
      <c r="D471" s="218"/>
      <c r="E471" s="218"/>
      <c r="F471" s="218"/>
      <c r="G471" s="218"/>
      <c r="H471" s="218"/>
      <c r="I471" s="218"/>
      <c r="J471" s="218"/>
      <c r="K471" s="218"/>
      <c r="L471" s="218"/>
      <c r="M471" s="218"/>
      <c r="N471" s="218"/>
      <c r="O471" s="218"/>
      <c r="P471" s="218"/>
      <c r="Q471" s="218"/>
      <c r="R471" s="218"/>
      <c r="S471" s="218"/>
      <c r="T471" s="218"/>
      <c r="U471" s="218"/>
      <c r="V471" s="218"/>
      <c r="W471" s="218"/>
      <c r="X471" s="218"/>
      <c r="Y471" s="218"/>
      <c r="Z471" s="218"/>
      <c r="AA471" s="218"/>
      <c r="AB471" s="218"/>
    </row>
    <row r="472" spans="1:28" ht="14.25" customHeight="1" x14ac:dyDescent="0.2">
      <c r="A472" s="218"/>
      <c r="B472" s="218"/>
      <c r="C472" s="218"/>
      <c r="D472" s="218"/>
      <c r="E472" s="218"/>
      <c r="F472" s="218"/>
      <c r="G472" s="218"/>
      <c r="H472" s="218"/>
      <c r="I472" s="218"/>
      <c r="J472" s="218"/>
      <c r="K472" s="218"/>
      <c r="L472" s="218"/>
      <c r="M472" s="218"/>
      <c r="N472" s="218"/>
      <c r="O472" s="218"/>
      <c r="P472" s="218"/>
      <c r="Q472" s="218"/>
      <c r="R472" s="218"/>
      <c r="S472" s="218"/>
      <c r="T472" s="218"/>
      <c r="U472" s="218"/>
      <c r="V472" s="218"/>
      <c r="W472" s="218"/>
      <c r="X472" s="218"/>
      <c r="Y472" s="218"/>
      <c r="Z472" s="218"/>
      <c r="AA472" s="218"/>
      <c r="AB472" s="218"/>
    </row>
    <row r="473" spans="1:28" ht="14.25" customHeight="1" x14ac:dyDescent="0.2">
      <c r="A473" s="218"/>
      <c r="B473" s="218"/>
      <c r="C473" s="218"/>
      <c r="D473" s="218"/>
      <c r="E473" s="218"/>
      <c r="F473" s="218"/>
      <c r="G473" s="218"/>
      <c r="H473" s="218"/>
      <c r="I473" s="218"/>
      <c r="J473" s="218"/>
      <c r="K473" s="218"/>
      <c r="L473" s="218"/>
      <c r="M473" s="218"/>
      <c r="N473" s="218"/>
      <c r="O473" s="218"/>
      <c r="P473" s="218"/>
      <c r="Q473" s="218"/>
      <c r="R473" s="218"/>
      <c r="S473" s="218"/>
      <c r="T473" s="218"/>
      <c r="U473" s="218"/>
      <c r="V473" s="218"/>
      <c r="W473" s="218"/>
      <c r="X473" s="218"/>
      <c r="Y473" s="218"/>
      <c r="Z473" s="218"/>
      <c r="AA473" s="218"/>
      <c r="AB473" s="218"/>
    </row>
    <row r="474" spans="1:28" ht="14.25" customHeight="1" x14ac:dyDescent="0.2">
      <c r="A474" s="218"/>
      <c r="B474" s="218"/>
      <c r="C474" s="218"/>
      <c r="D474" s="218"/>
      <c r="E474" s="218"/>
      <c r="F474" s="218"/>
      <c r="G474" s="218"/>
      <c r="H474" s="218"/>
      <c r="I474" s="218"/>
      <c r="J474" s="218"/>
      <c r="K474" s="218"/>
      <c r="L474" s="218"/>
      <c r="M474" s="218"/>
      <c r="N474" s="218"/>
      <c r="O474" s="218"/>
      <c r="P474" s="218"/>
      <c r="Q474" s="218"/>
      <c r="R474" s="218"/>
      <c r="S474" s="218"/>
      <c r="T474" s="218"/>
      <c r="U474" s="218"/>
      <c r="V474" s="218"/>
      <c r="W474" s="218"/>
      <c r="X474" s="218"/>
      <c r="Y474" s="218"/>
      <c r="Z474" s="218"/>
      <c r="AA474" s="218"/>
      <c r="AB474" s="218"/>
    </row>
    <row r="475" spans="1:28" ht="14.25" customHeight="1" x14ac:dyDescent="0.2">
      <c r="A475" s="218"/>
      <c r="B475" s="218"/>
      <c r="C475" s="218"/>
      <c r="D475" s="218"/>
      <c r="E475" s="218"/>
      <c r="F475" s="218"/>
      <c r="G475" s="218"/>
      <c r="H475" s="218"/>
      <c r="I475" s="218"/>
      <c r="J475" s="218"/>
      <c r="K475" s="218"/>
      <c r="L475" s="218"/>
      <c r="M475" s="218"/>
      <c r="N475" s="218"/>
      <c r="O475" s="218"/>
      <c r="P475" s="218"/>
      <c r="Q475" s="218"/>
      <c r="R475" s="218"/>
      <c r="S475" s="218"/>
      <c r="T475" s="218"/>
      <c r="U475" s="218"/>
      <c r="V475" s="218"/>
      <c r="W475" s="218"/>
      <c r="X475" s="218"/>
      <c r="Y475" s="218"/>
      <c r="Z475" s="218"/>
      <c r="AA475" s="218"/>
      <c r="AB475" s="218"/>
    </row>
    <row r="476" spans="1:28" ht="14.25" customHeight="1" x14ac:dyDescent="0.2">
      <c r="A476" s="218"/>
      <c r="B476" s="218"/>
      <c r="C476" s="218"/>
      <c r="D476" s="218"/>
      <c r="E476" s="218"/>
      <c r="F476" s="218"/>
      <c r="G476" s="218"/>
      <c r="H476" s="218"/>
      <c r="I476" s="218"/>
      <c r="J476" s="218"/>
      <c r="K476" s="218"/>
      <c r="L476" s="218"/>
      <c r="M476" s="218"/>
      <c r="N476" s="218"/>
      <c r="O476" s="218"/>
      <c r="P476" s="218"/>
      <c r="Q476" s="218"/>
      <c r="R476" s="218"/>
      <c r="S476" s="218"/>
      <c r="T476" s="218"/>
      <c r="U476" s="218"/>
      <c r="V476" s="218"/>
      <c r="W476" s="218"/>
      <c r="X476" s="218"/>
      <c r="Y476" s="218"/>
      <c r="Z476" s="218"/>
      <c r="AA476" s="218"/>
      <c r="AB476" s="218"/>
    </row>
    <row r="477" spans="1:28" ht="14.25" customHeight="1" x14ac:dyDescent="0.2">
      <c r="A477" s="218"/>
      <c r="B477" s="218"/>
      <c r="C477" s="218"/>
      <c r="D477" s="218"/>
      <c r="E477" s="218"/>
      <c r="F477" s="218"/>
      <c r="G477" s="218"/>
      <c r="H477" s="218"/>
      <c r="I477" s="218"/>
      <c r="J477" s="218"/>
      <c r="K477" s="218"/>
      <c r="L477" s="218"/>
      <c r="M477" s="218"/>
      <c r="N477" s="218"/>
      <c r="O477" s="218"/>
      <c r="P477" s="218"/>
      <c r="Q477" s="218"/>
      <c r="R477" s="218"/>
      <c r="S477" s="218"/>
      <c r="T477" s="218"/>
      <c r="U477" s="218"/>
      <c r="V477" s="218"/>
      <c r="W477" s="218"/>
      <c r="X477" s="218"/>
      <c r="Y477" s="218"/>
      <c r="Z477" s="218"/>
      <c r="AA477" s="218"/>
      <c r="AB477" s="218"/>
    </row>
    <row r="478" spans="1:28" ht="14.25" customHeight="1" x14ac:dyDescent="0.2">
      <c r="A478" s="218"/>
      <c r="B478" s="218"/>
      <c r="C478" s="218"/>
      <c r="D478" s="218"/>
      <c r="E478" s="218"/>
      <c r="F478" s="218"/>
      <c r="G478" s="218"/>
      <c r="H478" s="218"/>
      <c r="I478" s="218"/>
      <c r="J478" s="218"/>
      <c r="K478" s="218"/>
      <c r="L478" s="218"/>
      <c r="M478" s="218"/>
      <c r="N478" s="218"/>
      <c r="O478" s="218"/>
      <c r="P478" s="218"/>
      <c r="Q478" s="218"/>
      <c r="R478" s="218"/>
      <c r="S478" s="218"/>
      <c r="T478" s="218"/>
      <c r="U478" s="218"/>
      <c r="V478" s="218"/>
      <c r="W478" s="218"/>
      <c r="X478" s="218"/>
      <c r="Y478" s="218"/>
      <c r="Z478" s="218"/>
      <c r="AA478" s="218"/>
      <c r="AB478" s="218"/>
    </row>
    <row r="479" spans="1:28" ht="14.25" customHeight="1" x14ac:dyDescent="0.2">
      <c r="A479" s="218"/>
      <c r="B479" s="218"/>
      <c r="C479" s="218"/>
      <c r="D479" s="218"/>
      <c r="E479" s="218"/>
      <c r="F479" s="218"/>
      <c r="G479" s="218"/>
      <c r="H479" s="218"/>
      <c r="I479" s="218"/>
      <c r="J479" s="218"/>
      <c r="K479" s="218"/>
      <c r="L479" s="218"/>
      <c r="M479" s="218"/>
      <c r="N479" s="218"/>
      <c r="O479" s="218"/>
      <c r="P479" s="218"/>
      <c r="Q479" s="218"/>
      <c r="R479" s="218"/>
      <c r="S479" s="218"/>
      <c r="T479" s="218"/>
      <c r="U479" s="218"/>
      <c r="V479" s="218"/>
      <c r="W479" s="218"/>
      <c r="X479" s="218"/>
      <c r="Y479" s="218"/>
      <c r="Z479" s="218"/>
      <c r="AA479" s="218"/>
      <c r="AB479" s="218"/>
    </row>
    <row r="480" spans="1:28" ht="14.25" customHeight="1" x14ac:dyDescent="0.2">
      <c r="A480" s="218"/>
      <c r="B480" s="218"/>
      <c r="C480" s="218"/>
      <c r="D480" s="218"/>
      <c r="E480" s="218"/>
      <c r="F480" s="218"/>
      <c r="G480" s="218"/>
      <c r="H480" s="218"/>
      <c r="I480" s="218"/>
      <c r="J480" s="218"/>
      <c r="K480" s="218"/>
      <c r="L480" s="218"/>
      <c r="M480" s="218"/>
      <c r="N480" s="218"/>
      <c r="O480" s="218"/>
      <c r="P480" s="218"/>
      <c r="Q480" s="218"/>
      <c r="R480" s="218"/>
      <c r="S480" s="218"/>
      <c r="T480" s="218"/>
      <c r="U480" s="218"/>
      <c r="V480" s="218"/>
      <c r="W480" s="218"/>
      <c r="X480" s="218"/>
      <c r="Y480" s="218"/>
      <c r="Z480" s="218"/>
      <c r="AA480" s="218"/>
      <c r="AB480" s="218"/>
    </row>
    <row r="481" spans="1:28" ht="14.25" customHeight="1" x14ac:dyDescent="0.2">
      <c r="A481" s="218"/>
      <c r="B481" s="218"/>
      <c r="C481" s="218"/>
      <c r="D481" s="218"/>
      <c r="E481" s="218"/>
      <c r="F481" s="218"/>
      <c r="G481" s="218"/>
      <c r="H481" s="218"/>
      <c r="I481" s="218"/>
      <c r="J481" s="218"/>
      <c r="K481" s="218"/>
      <c r="L481" s="218"/>
      <c r="M481" s="218"/>
      <c r="N481" s="218"/>
      <c r="O481" s="218"/>
      <c r="P481" s="218"/>
      <c r="Q481" s="218"/>
      <c r="R481" s="218"/>
      <c r="S481" s="218"/>
      <c r="T481" s="218"/>
      <c r="U481" s="218"/>
      <c r="V481" s="218"/>
      <c r="W481" s="218"/>
      <c r="X481" s="218"/>
      <c r="Y481" s="218"/>
      <c r="Z481" s="218"/>
      <c r="AA481" s="218"/>
      <c r="AB481" s="218"/>
    </row>
    <row r="482" spans="1:28" ht="14.25" customHeight="1" x14ac:dyDescent="0.2">
      <c r="A482" s="218"/>
      <c r="B482" s="218"/>
      <c r="C482" s="218"/>
      <c r="D482" s="218"/>
      <c r="E482" s="218"/>
      <c r="F482" s="218"/>
      <c r="G482" s="218"/>
      <c r="H482" s="218"/>
      <c r="I482" s="218"/>
      <c r="J482" s="218"/>
      <c r="K482" s="218"/>
      <c r="L482" s="218"/>
      <c r="M482" s="218"/>
      <c r="N482" s="218"/>
      <c r="O482" s="218"/>
      <c r="P482" s="218"/>
      <c r="Q482" s="218"/>
      <c r="R482" s="218"/>
      <c r="S482" s="218"/>
      <c r="T482" s="218"/>
      <c r="U482" s="218"/>
      <c r="V482" s="218"/>
      <c r="W482" s="218"/>
      <c r="X482" s="218"/>
      <c r="Y482" s="218"/>
      <c r="Z482" s="218"/>
      <c r="AA482" s="218"/>
      <c r="AB482" s="218"/>
    </row>
    <row r="483" spans="1:28" ht="14.25" customHeight="1" x14ac:dyDescent="0.2">
      <c r="A483" s="218"/>
      <c r="B483" s="218"/>
      <c r="C483" s="218"/>
      <c r="D483" s="218"/>
      <c r="E483" s="218"/>
      <c r="F483" s="218"/>
      <c r="G483" s="218"/>
      <c r="H483" s="218"/>
      <c r="I483" s="218"/>
      <c r="J483" s="218"/>
      <c r="K483" s="218"/>
      <c r="L483" s="218"/>
      <c r="M483" s="218"/>
      <c r="N483" s="218"/>
      <c r="O483" s="218"/>
      <c r="P483" s="218"/>
      <c r="Q483" s="218"/>
      <c r="R483" s="218"/>
      <c r="S483" s="218"/>
      <c r="T483" s="218"/>
      <c r="U483" s="218"/>
      <c r="V483" s="218"/>
      <c r="W483" s="218"/>
      <c r="X483" s="218"/>
      <c r="Y483" s="218"/>
      <c r="Z483" s="218"/>
      <c r="AA483" s="218"/>
      <c r="AB483" s="218"/>
    </row>
    <row r="484" spans="1:28" ht="14.25" customHeight="1" x14ac:dyDescent="0.2">
      <c r="A484" s="218"/>
      <c r="B484" s="218"/>
      <c r="C484" s="218"/>
      <c r="D484" s="218"/>
      <c r="E484" s="218"/>
      <c r="F484" s="218"/>
      <c r="G484" s="218"/>
      <c r="H484" s="218"/>
      <c r="I484" s="218"/>
      <c r="J484" s="218"/>
      <c r="K484" s="218"/>
      <c r="L484" s="218"/>
      <c r="M484" s="218"/>
      <c r="N484" s="218"/>
      <c r="O484" s="218"/>
      <c r="P484" s="218"/>
      <c r="Q484" s="218"/>
      <c r="R484" s="218"/>
      <c r="S484" s="218"/>
      <c r="T484" s="218"/>
      <c r="U484" s="218"/>
      <c r="V484" s="218"/>
      <c r="W484" s="218"/>
      <c r="X484" s="218"/>
      <c r="Y484" s="218"/>
      <c r="Z484" s="218"/>
      <c r="AA484" s="218"/>
      <c r="AB484" s="218"/>
    </row>
    <row r="485" spans="1:28" ht="14.25" customHeight="1" x14ac:dyDescent="0.2">
      <c r="A485" s="218"/>
      <c r="B485" s="218"/>
      <c r="C485" s="218"/>
      <c r="D485" s="218"/>
      <c r="E485" s="218"/>
      <c r="F485" s="218"/>
      <c r="G485" s="218"/>
      <c r="H485" s="218"/>
      <c r="I485" s="218"/>
      <c r="J485" s="218"/>
      <c r="K485" s="218"/>
      <c r="L485" s="218"/>
      <c r="M485" s="218"/>
      <c r="N485" s="218"/>
      <c r="O485" s="218"/>
      <c r="P485" s="218"/>
      <c r="Q485" s="218"/>
      <c r="R485" s="218"/>
      <c r="S485" s="218"/>
      <c r="T485" s="218"/>
      <c r="U485" s="218"/>
      <c r="V485" s="218"/>
      <c r="W485" s="218"/>
      <c r="X485" s="218"/>
      <c r="Y485" s="218"/>
      <c r="Z485" s="218"/>
      <c r="AA485" s="218"/>
      <c r="AB485" s="218"/>
    </row>
    <row r="486" spans="1:28" ht="14.25" customHeight="1" x14ac:dyDescent="0.2">
      <c r="A486" s="218"/>
      <c r="B486" s="218"/>
      <c r="C486" s="218"/>
      <c r="D486" s="218"/>
      <c r="E486" s="218"/>
      <c r="F486" s="218"/>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row>
    <row r="487" spans="1:28" ht="14.25" customHeight="1" x14ac:dyDescent="0.2">
      <c r="A487" s="218"/>
      <c r="B487" s="218"/>
      <c r="C487" s="218"/>
      <c r="D487" s="218"/>
      <c r="E487" s="218"/>
      <c r="F487" s="218"/>
      <c r="G487" s="218"/>
      <c r="H487" s="218"/>
      <c r="I487" s="218"/>
      <c r="J487" s="218"/>
      <c r="K487" s="218"/>
      <c r="L487" s="218"/>
      <c r="M487" s="218"/>
      <c r="N487" s="218"/>
      <c r="O487" s="218"/>
      <c r="P487" s="218"/>
      <c r="Q487" s="218"/>
      <c r="R487" s="218"/>
      <c r="S487" s="218"/>
      <c r="T487" s="218"/>
      <c r="U487" s="218"/>
      <c r="V487" s="218"/>
      <c r="W487" s="218"/>
      <c r="X487" s="218"/>
      <c r="Y487" s="218"/>
      <c r="Z487" s="218"/>
      <c r="AA487" s="218"/>
      <c r="AB487" s="218"/>
    </row>
    <row r="488" spans="1:28" ht="14.25" customHeight="1" x14ac:dyDescent="0.2">
      <c r="A488" s="218"/>
      <c r="B488" s="218"/>
      <c r="C488" s="218"/>
      <c r="D488" s="218"/>
      <c r="E488" s="218"/>
      <c r="F488" s="218"/>
      <c r="G488" s="218"/>
      <c r="H488" s="218"/>
      <c r="I488" s="218"/>
      <c r="J488" s="218"/>
      <c r="K488" s="218"/>
      <c r="L488" s="218"/>
      <c r="M488" s="218"/>
      <c r="N488" s="218"/>
      <c r="O488" s="218"/>
      <c r="P488" s="218"/>
      <c r="Q488" s="218"/>
      <c r="R488" s="218"/>
      <c r="S488" s="218"/>
      <c r="T488" s="218"/>
      <c r="U488" s="218"/>
      <c r="V488" s="218"/>
      <c r="W488" s="218"/>
      <c r="X488" s="218"/>
      <c r="Y488" s="218"/>
      <c r="Z488" s="218"/>
      <c r="AA488" s="218"/>
      <c r="AB488" s="218"/>
    </row>
    <row r="489" spans="1:28" ht="14.25" customHeight="1" x14ac:dyDescent="0.2">
      <c r="A489" s="218"/>
      <c r="B489" s="218"/>
      <c r="C489" s="218"/>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row>
    <row r="490" spans="1:28" ht="14.25" customHeight="1" x14ac:dyDescent="0.2">
      <c r="A490" s="218"/>
      <c r="B490" s="218"/>
      <c r="C490" s="218"/>
      <c r="D490" s="218"/>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c r="AA490" s="218"/>
      <c r="AB490" s="218"/>
    </row>
    <row r="491" spans="1:28" ht="14.25" customHeight="1" x14ac:dyDescent="0.2">
      <c r="A491" s="218"/>
      <c r="B491" s="218"/>
      <c r="C491" s="218"/>
      <c r="D491" s="218"/>
      <c r="E491" s="218"/>
      <c r="F491" s="218"/>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row>
    <row r="492" spans="1:28" ht="14.25" customHeight="1" x14ac:dyDescent="0.2">
      <c r="A492" s="218"/>
      <c r="B492" s="218"/>
      <c r="C492" s="218"/>
      <c r="D492" s="218"/>
      <c r="E492" s="218"/>
      <c r="F492" s="218"/>
      <c r="G492" s="218"/>
      <c r="H492" s="218"/>
      <c r="I492" s="218"/>
      <c r="J492" s="218"/>
      <c r="K492" s="218"/>
      <c r="L492" s="218"/>
      <c r="M492" s="218"/>
      <c r="N492" s="218"/>
      <c r="O492" s="218"/>
      <c r="P492" s="218"/>
      <c r="Q492" s="218"/>
      <c r="R492" s="218"/>
      <c r="S492" s="218"/>
      <c r="T492" s="218"/>
      <c r="U492" s="218"/>
      <c r="V492" s="218"/>
      <c r="W492" s="218"/>
      <c r="X492" s="218"/>
      <c r="Y492" s="218"/>
      <c r="Z492" s="218"/>
      <c r="AA492" s="218"/>
      <c r="AB492" s="218"/>
    </row>
    <row r="493" spans="1:28" ht="14.25" customHeight="1" x14ac:dyDescent="0.2">
      <c r="A493" s="218"/>
      <c r="B493" s="218"/>
      <c r="C493" s="218"/>
      <c r="D493" s="218"/>
      <c r="E493" s="218"/>
      <c r="F493" s="218"/>
      <c r="G493" s="218"/>
      <c r="H493" s="218"/>
      <c r="I493" s="218"/>
      <c r="J493" s="218"/>
      <c r="K493" s="218"/>
      <c r="L493" s="218"/>
      <c r="M493" s="218"/>
      <c r="N493" s="218"/>
      <c r="O493" s="218"/>
      <c r="P493" s="218"/>
      <c r="Q493" s="218"/>
      <c r="R493" s="218"/>
      <c r="S493" s="218"/>
      <c r="T493" s="218"/>
      <c r="U493" s="218"/>
      <c r="V493" s="218"/>
      <c r="W493" s="218"/>
      <c r="X493" s="218"/>
      <c r="Y493" s="218"/>
      <c r="Z493" s="218"/>
      <c r="AA493" s="218"/>
      <c r="AB493" s="218"/>
    </row>
    <row r="494" spans="1:28" ht="14.25" customHeight="1" x14ac:dyDescent="0.2">
      <c r="A494" s="218"/>
      <c r="B494" s="218"/>
      <c r="C494" s="218"/>
      <c r="D494" s="218"/>
      <c r="E494" s="218"/>
      <c r="F494" s="218"/>
      <c r="G494" s="218"/>
      <c r="H494" s="218"/>
      <c r="I494" s="218"/>
      <c r="J494" s="218"/>
      <c r="K494" s="218"/>
      <c r="L494" s="218"/>
      <c r="M494" s="218"/>
      <c r="N494" s="218"/>
      <c r="O494" s="218"/>
      <c r="P494" s="218"/>
      <c r="Q494" s="218"/>
      <c r="R494" s="218"/>
      <c r="S494" s="218"/>
      <c r="T494" s="218"/>
      <c r="U494" s="218"/>
      <c r="V494" s="218"/>
      <c r="W494" s="218"/>
      <c r="X494" s="218"/>
      <c r="Y494" s="218"/>
      <c r="Z494" s="218"/>
      <c r="AA494" s="218"/>
      <c r="AB494" s="218"/>
    </row>
    <row r="495" spans="1:28" ht="14.25" customHeight="1" x14ac:dyDescent="0.2">
      <c r="A495" s="218"/>
      <c r="B495" s="218"/>
      <c r="C495" s="218"/>
      <c r="D495" s="218"/>
      <c r="E495" s="218"/>
      <c r="F495" s="218"/>
      <c r="G495" s="218"/>
      <c r="H495" s="218"/>
      <c r="I495" s="218"/>
      <c r="J495" s="218"/>
      <c r="K495" s="218"/>
      <c r="L495" s="218"/>
      <c r="M495" s="218"/>
      <c r="N495" s="218"/>
      <c r="O495" s="218"/>
      <c r="P495" s="218"/>
      <c r="Q495" s="218"/>
      <c r="R495" s="218"/>
      <c r="S495" s="218"/>
      <c r="T495" s="218"/>
      <c r="U495" s="218"/>
      <c r="V495" s="218"/>
      <c r="W495" s="218"/>
      <c r="X495" s="218"/>
      <c r="Y495" s="218"/>
      <c r="Z495" s="218"/>
      <c r="AA495" s="218"/>
      <c r="AB495" s="218"/>
    </row>
    <row r="496" spans="1:28" ht="14.25" customHeight="1" x14ac:dyDescent="0.2">
      <c r="A496" s="218"/>
      <c r="B496" s="218"/>
      <c r="C496" s="218"/>
      <c r="D496" s="218"/>
      <c r="E496" s="218"/>
      <c r="F496" s="218"/>
      <c r="G496" s="218"/>
      <c r="H496" s="218"/>
      <c r="I496" s="218"/>
      <c r="J496" s="218"/>
      <c r="K496" s="218"/>
      <c r="L496" s="218"/>
      <c r="M496" s="218"/>
      <c r="N496" s="218"/>
      <c r="O496" s="218"/>
      <c r="P496" s="218"/>
      <c r="Q496" s="218"/>
      <c r="R496" s="218"/>
      <c r="S496" s="218"/>
      <c r="T496" s="218"/>
      <c r="U496" s="218"/>
      <c r="V496" s="218"/>
      <c r="W496" s="218"/>
      <c r="X496" s="218"/>
      <c r="Y496" s="218"/>
      <c r="Z496" s="218"/>
      <c r="AA496" s="218"/>
      <c r="AB496" s="218"/>
    </row>
    <row r="497" spans="1:28" ht="14.25" customHeight="1" x14ac:dyDescent="0.2">
      <c r="A497" s="218"/>
      <c r="B497" s="218"/>
      <c r="C497" s="218"/>
      <c r="D497" s="218"/>
      <c r="E497" s="218"/>
      <c r="F497" s="218"/>
      <c r="G497" s="218"/>
      <c r="H497" s="218"/>
      <c r="I497" s="218"/>
      <c r="J497" s="218"/>
      <c r="K497" s="218"/>
      <c r="L497" s="218"/>
      <c r="M497" s="218"/>
      <c r="N497" s="218"/>
      <c r="O497" s="218"/>
      <c r="P497" s="218"/>
      <c r="Q497" s="218"/>
      <c r="R497" s="218"/>
      <c r="S497" s="218"/>
      <c r="T497" s="218"/>
      <c r="U497" s="218"/>
      <c r="V497" s="218"/>
      <c r="W497" s="218"/>
      <c r="X497" s="218"/>
      <c r="Y497" s="218"/>
      <c r="Z497" s="218"/>
      <c r="AA497" s="218"/>
      <c r="AB497" s="218"/>
    </row>
    <row r="498" spans="1:28" ht="14.25" customHeight="1" x14ac:dyDescent="0.2">
      <c r="A498" s="218"/>
      <c r="B498" s="218"/>
      <c r="C498" s="218"/>
      <c r="D498" s="218"/>
      <c r="E498" s="218"/>
      <c r="F498" s="218"/>
      <c r="G498" s="218"/>
      <c r="H498" s="218"/>
      <c r="I498" s="218"/>
      <c r="J498" s="218"/>
      <c r="K498" s="218"/>
      <c r="L498" s="218"/>
      <c r="M498" s="218"/>
      <c r="N498" s="218"/>
      <c r="O498" s="218"/>
      <c r="P498" s="218"/>
      <c r="Q498" s="218"/>
      <c r="R498" s="218"/>
      <c r="S498" s="218"/>
      <c r="T498" s="218"/>
      <c r="U498" s="218"/>
      <c r="V498" s="218"/>
      <c r="W498" s="218"/>
      <c r="X498" s="218"/>
      <c r="Y498" s="218"/>
      <c r="Z498" s="218"/>
      <c r="AA498" s="218"/>
      <c r="AB498" s="218"/>
    </row>
    <row r="499" spans="1:28" ht="14.25" customHeight="1" x14ac:dyDescent="0.2">
      <c r="A499" s="218"/>
      <c r="B499" s="218"/>
      <c r="C499" s="218"/>
      <c r="D499" s="218"/>
      <c r="E499" s="218"/>
      <c r="F499" s="218"/>
      <c r="G499" s="218"/>
      <c r="H499" s="218"/>
      <c r="I499" s="218"/>
      <c r="J499" s="218"/>
      <c r="K499" s="218"/>
      <c r="L499" s="218"/>
      <c r="M499" s="218"/>
      <c r="N499" s="218"/>
      <c r="O499" s="218"/>
      <c r="P499" s="218"/>
      <c r="Q499" s="218"/>
      <c r="R499" s="218"/>
      <c r="S499" s="218"/>
      <c r="T499" s="218"/>
      <c r="U499" s="218"/>
      <c r="V499" s="218"/>
      <c r="W499" s="218"/>
      <c r="X499" s="218"/>
      <c r="Y499" s="218"/>
      <c r="Z499" s="218"/>
      <c r="AA499" s="218"/>
      <c r="AB499" s="218"/>
    </row>
    <row r="500" spans="1:28" ht="14.25" customHeight="1" x14ac:dyDescent="0.2">
      <c r="A500" s="218"/>
      <c r="B500" s="218"/>
      <c r="C500" s="218"/>
      <c r="D500" s="218"/>
      <c r="E500" s="218"/>
      <c r="F500" s="218"/>
      <c r="G500" s="218"/>
      <c r="H500" s="218"/>
      <c r="I500" s="218"/>
      <c r="J500" s="218"/>
      <c r="K500" s="218"/>
      <c r="L500" s="218"/>
      <c r="M500" s="218"/>
      <c r="N500" s="218"/>
      <c r="O500" s="218"/>
      <c r="P500" s="218"/>
      <c r="Q500" s="218"/>
      <c r="R500" s="218"/>
      <c r="S500" s="218"/>
      <c r="T500" s="218"/>
      <c r="U500" s="218"/>
      <c r="V500" s="218"/>
      <c r="W500" s="218"/>
      <c r="X500" s="218"/>
      <c r="Y500" s="218"/>
      <c r="Z500" s="218"/>
      <c r="AA500" s="218"/>
      <c r="AB500" s="218"/>
    </row>
    <row r="501" spans="1:28" ht="14.25" customHeight="1" x14ac:dyDescent="0.2">
      <c r="A501" s="218"/>
      <c r="B501" s="218"/>
      <c r="C501" s="218"/>
      <c r="D501" s="218"/>
      <c r="E501" s="218"/>
      <c r="F501" s="218"/>
      <c r="G501" s="218"/>
      <c r="H501" s="218"/>
      <c r="I501" s="218"/>
      <c r="J501" s="218"/>
      <c r="K501" s="218"/>
      <c r="L501" s="218"/>
      <c r="M501" s="218"/>
      <c r="N501" s="218"/>
      <c r="O501" s="218"/>
      <c r="P501" s="218"/>
      <c r="Q501" s="218"/>
      <c r="R501" s="218"/>
      <c r="S501" s="218"/>
      <c r="T501" s="218"/>
      <c r="U501" s="218"/>
      <c r="V501" s="218"/>
      <c r="W501" s="218"/>
      <c r="X501" s="218"/>
      <c r="Y501" s="218"/>
      <c r="Z501" s="218"/>
      <c r="AA501" s="218"/>
      <c r="AB501" s="218"/>
    </row>
    <row r="502" spans="1:28" ht="14.25" customHeight="1" x14ac:dyDescent="0.2">
      <c r="A502" s="218"/>
      <c r="B502" s="218"/>
      <c r="C502" s="218"/>
      <c r="D502" s="218"/>
      <c r="E502" s="218"/>
      <c r="F502" s="218"/>
      <c r="G502" s="218"/>
      <c r="H502" s="218"/>
      <c r="I502" s="218"/>
      <c r="J502" s="218"/>
      <c r="K502" s="218"/>
      <c r="L502" s="218"/>
      <c r="M502" s="218"/>
      <c r="N502" s="218"/>
      <c r="O502" s="218"/>
      <c r="P502" s="218"/>
      <c r="Q502" s="218"/>
      <c r="R502" s="218"/>
      <c r="S502" s="218"/>
      <c r="T502" s="218"/>
      <c r="U502" s="218"/>
      <c r="V502" s="218"/>
      <c r="W502" s="218"/>
      <c r="X502" s="218"/>
      <c r="Y502" s="218"/>
      <c r="Z502" s="218"/>
      <c r="AA502" s="218"/>
      <c r="AB502" s="218"/>
    </row>
    <row r="503" spans="1:28" ht="14.25" customHeight="1" x14ac:dyDescent="0.2">
      <c r="A503" s="218"/>
      <c r="B503" s="218"/>
      <c r="C503" s="218"/>
      <c r="D503" s="218"/>
      <c r="E503" s="218"/>
      <c r="F503" s="218"/>
      <c r="G503" s="218"/>
      <c r="H503" s="218"/>
      <c r="I503" s="218"/>
      <c r="J503" s="218"/>
      <c r="K503" s="218"/>
      <c r="L503" s="218"/>
      <c r="M503" s="218"/>
      <c r="N503" s="218"/>
      <c r="O503" s="218"/>
      <c r="P503" s="218"/>
      <c r="Q503" s="218"/>
      <c r="R503" s="218"/>
      <c r="S503" s="218"/>
      <c r="T503" s="218"/>
      <c r="U503" s="218"/>
      <c r="V503" s="218"/>
      <c r="W503" s="218"/>
      <c r="X503" s="218"/>
      <c r="Y503" s="218"/>
      <c r="Z503" s="218"/>
      <c r="AA503" s="218"/>
      <c r="AB503" s="218"/>
    </row>
    <row r="504" spans="1:28" ht="14.25" customHeight="1" x14ac:dyDescent="0.2">
      <c r="A504" s="218"/>
      <c r="B504" s="218"/>
      <c r="C504" s="218"/>
      <c r="D504" s="218"/>
      <c r="E504" s="218"/>
      <c r="F504" s="218"/>
      <c r="G504" s="218"/>
      <c r="H504" s="218"/>
      <c r="I504" s="218"/>
      <c r="J504" s="218"/>
      <c r="K504" s="218"/>
      <c r="L504" s="218"/>
      <c r="M504" s="218"/>
      <c r="N504" s="218"/>
      <c r="O504" s="218"/>
      <c r="P504" s="218"/>
      <c r="Q504" s="218"/>
      <c r="R504" s="218"/>
      <c r="S504" s="218"/>
      <c r="T504" s="218"/>
      <c r="U504" s="218"/>
      <c r="V504" s="218"/>
      <c r="W504" s="218"/>
      <c r="X504" s="218"/>
      <c r="Y504" s="218"/>
      <c r="Z504" s="218"/>
      <c r="AA504" s="218"/>
      <c r="AB504" s="218"/>
    </row>
    <row r="505" spans="1:28" ht="14.25" customHeight="1" x14ac:dyDescent="0.2">
      <c r="A505" s="218"/>
      <c r="B505" s="218"/>
      <c r="C505" s="218"/>
      <c r="D505" s="218"/>
      <c r="E505" s="218"/>
      <c r="F505" s="218"/>
      <c r="G505" s="218"/>
      <c r="H505" s="218"/>
      <c r="I505" s="218"/>
      <c r="J505" s="218"/>
      <c r="K505" s="218"/>
      <c r="L505" s="218"/>
      <c r="M505" s="218"/>
      <c r="N505" s="218"/>
      <c r="O505" s="218"/>
      <c r="P505" s="218"/>
      <c r="Q505" s="218"/>
      <c r="R505" s="218"/>
      <c r="S505" s="218"/>
      <c r="T505" s="218"/>
      <c r="U505" s="218"/>
      <c r="V505" s="218"/>
      <c r="W505" s="218"/>
      <c r="X505" s="218"/>
      <c r="Y505" s="218"/>
      <c r="Z505" s="218"/>
      <c r="AA505" s="218"/>
      <c r="AB505" s="218"/>
    </row>
    <row r="506" spans="1:28" ht="14.25" customHeight="1" x14ac:dyDescent="0.2">
      <c r="A506" s="218"/>
      <c r="B506" s="218"/>
      <c r="C506" s="218"/>
      <c r="D506" s="218"/>
      <c r="E506" s="218"/>
      <c r="F506" s="218"/>
      <c r="G506" s="218"/>
      <c r="H506" s="218"/>
      <c r="I506" s="218"/>
      <c r="J506" s="218"/>
      <c r="K506" s="218"/>
      <c r="L506" s="218"/>
      <c r="M506" s="218"/>
      <c r="N506" s="218"/>
      <c r="O506" s="218"/>
      <c r="P506" s="218"/>
      <c r="Q506" s="218"/>
      <c r="R506" s="218"/>
      <c r="S506" s="218"/>
      <c r="T506" s="218"/>
      <c r="U506" s="218"/>
      <c r="V506" s="218"/>
      <c r="W506" s="218"/>
      <c r="X506" s="218"/>
      <c r="Y506" s="218"/>
      <c r="Z506" s="218"/>
      <c r="AA506" s="218"/>
      <c r="AB506" s="218"/>
    </row>
    <row r="507" spans="1:28" ht="14.25" customHeight="1" x14ac:dyDescent="0.2">
      <c r="A507" s="218"/>
      <c r="B507" s="218"/>
      <c r="C507" s="218"/>
      <c r="D507" s="218"/>
      <c r="E507" s="218"/>
      <c r="F507" s="218"/>
      <c r="G507" s="218"/>
      <c r="H507" s="218"/>
      <c r="I507" s="218"/>
      <c r="J507" s="218"/>
      <c r="K507" s="218"/>
      <c r="L507" s="218"/>
      <c r="M507" s="218"/>
      <c r="N507" s="218"/>
      <c r="O507" s="218"/>
      <c r="P507" s="218"/>
      <c r="Q507" s="218"/>
      <c r="R507" s="218"/>
      <c r="S507" s="218"/>
      <c r="T507" s="218"/>
      <c r="U507" s="218"/>
      <c r="V507" s="218"/>
      <c r="W507" s="218"/>
      <c r="X507" s="218"/>
      <c r="Y507" s="218"/>
      <c r="Z507" s="218"/>
      <c r="AA507" s="218"/>
      <c r="AB507" s="218"/>
    </row>
    <row r="508" spans="1:28" ht="14.25" customHeight="1" x14ac:dyDescent="0.2">
      <c r="A508" s="218"/>
      <c r="B508" s="218"/>
      <c r="C508" s="218"/>
      <c r="D508" s="218"/>
      <c r="E508" s="218"/>
      <c r="F508" s="218"/>
      <c r="G508" s="218"/>
      <c r="H508" s="218"/>
      <c r="I508" s="218"/>
      <c r="J508" s="218"/>
      <c r="K508" s="218"/>
      <c r="L508" s="218"/>
      <c r="M508" s="218"/>
      <c r="N508" s="218"/>
      <c r="O508" s="218"/>
      <c r="P508" s="218"/>
      <c r="Q508" s="218"/>
      <c r="R508" s="218"/>
      <c r="S508" s="218"/>
      <c r="T508" s="218"/>
      <c r="U508" s="218"/>
      <c r="V508" s="218"/>
      <c r="W508" s="218"/>
      <c r="X508" s="218"/>
      <c r="Y508" s="218"/>
      <c r="Z508" s="218"/>
      <c r="AA508" s="218"/>
      <c r="AB508" s="218"/>
    </row>
    <row r="509" spans="1:28" ht="14.25" customHeight="1" x14ac:dyDescent="0.2">
      <c r="A509" s="218"/>
      <c r="B509" s="218"/>
      <c r="C509" s="218"/>
      <c r="D509" s="218"/>
      <c r="E509" s="218"/>
      <c r="F509" s="218"/>
      <c r="G509" s="218"/>
      <c r="H509" s="218"/>
      <c r="I509" s="218"/>
      <c r="J509" s="218"/>
      <c r="K509" s="218"/>
      <c r="L509" s="218"/>
      <c r="M509" s="218"/>
      <c r="N509" s="218"/>
      <c r="O509" s="218"/>
      <c r="P509" s="218"/>
      <c r="Q509" s="218"/>
      <c r="R509" s="218"/>
      <c r="S509" s="218"/>
      <c r="T509" s="218"/>
      <c r="U509" s="218"/>
      <c r="V509" s="218"/>
      <c r="W509" s="218"/>
      <c r="X509" s="218"/>
      <c r="Y509" s="218"/>
      <c r="Z509" s="218"/>
      <c r="AA509" s="218"/>
      <c r="AB509" s="218"/>
    </row>
    <row r="510" spans="1:28" ht="14.25" customHeight="1" x14ac:dyDescent="0.2">
      <c r="A510" s="218"/>
      <c r="B510" s="218"/>
      <c r="C510" s="218"/>
      <c r="D510" s="218"/>
      <c r="E510" s="218"/>
      <c r="F510" s="218"/>
      <c r="G510" s="218"/>
      <c r="H510" s="218"/>
      <c r="I510" s="218"/>
      <c r="J510" s="218"/>
      <c r="K510" s="218"/>
      <c r="L510" s="218"/>
      <c r="M510" s="218"/>
      <c r="N510" s="218"/>
      <c r="O510" s="218"/>
      <c r="P510" s="218"/>
      <c r="Q510" s="218"/>
      <c r="R510" s="218"/>
      <c r="S510" s="218"/>
      <c r="T510" s="218"/>
      <c r="U510" s="218"/>
      <c r="V510" s="218"/>
      <c r="W510" s="218"/>
      <c r="X510" s="218"/>
      <c r="Y510" s="218"/>
      <c r="Z510" s="218"/>
      <c r="AA510" s="218"/>
      <c r="AB510" s="218"/>
    </row>
    <row r="511" spans="1:28" ht="14.25" customHeight="1" x14ac:dyDescent="0.2">
      <c r="A511" s="218"/>
      <c r="B511" s="218"/>
      <c r="C511" s="218"/>
      <c r="D511" s="218"/>
      <c r="E511" s="218"/>
      <c r="F511" s="218"/>
      <c r="G511" s="218"/>
      <c r="H511" s="218"/>
      <c r="I511" s="218"/>
      <c r="J511" s="218"/>
      <c r="K511" s="218"/>
      <c r="L511" s="218"/>
      <c r="M511" s="218"/>
      <c r="N511" s="218"/>
      <c r="O511" s="218"/>
      <c r="P511" s="218"/>
      <c r="Q511" s="218"/>
      <c r="R511" s="218"/>
      <c r="S511" s="218"/>
      <c r="T511" s="218"/>
      <c r="U511" s="218"/>
      <c r="V511" s="218"/>
      <c r="W511" s="218"/>
      <c r="X511" s="218"/>
      <c r="Y511" s="218"/>
      <c r="Z511" s="218"/>
      <c r="AA511" s="218"/>
      <c r="AB511" s="218"/>
    </row>
    <row r="512" spans="1:28" ht="14.25" customHeight="1" x14ac:dyDescent="0.2">
      <c r="A512" s="218"/>
      <c r="B512" s="218"/>
      <c r="C512" s="218"/>
      <c r="D512" s="218"/>
      <c r="E512" s="218"/>
      <c r="F512" s="218"/>
      <c r="G512" s="218"/>
      <c r="H512" s="218"/>
      <c r="I512" s="218"/>
      <c r="J512" s="218"/>
      <c r="K512" s="218"/>
      <c r="L512" s="218"/>
      <c r="M512" s="218"/>
      <c r="N512" s="218"/>
      <c r="O512" s="218"/>
      <c r="P512" s="218"/>
      <c r="Q512" s="218"/>
      <c r="R512" s="218"/>
      <c r="S512" s="218"/>
      <c r="T512" s="218"/>
      <c r="U512" s="218"/>
      <c r="V512" s="218"/>
      <c r="W512" s="218"/>
      <c r="X512" s="218"/>
      <c r="Y512" s="218"/>
      <c r="Z512" s="218"/>
      <c r="AA512" s="218"/>
      <c r="AB512" s="218"/>
    </row>
    <row r="513" spans="1:28" ht="14.25" customHeight="1" x14ac:dyDescent="0.2">
      <c r="A513" s="218"/>
      <c r="B513" s="218"/>
      <c r="C513" s="218"/>
      <c r="D513" s="218"/>
      <c r="E513" s="218"/>
      <c r="F513" s="218"/>
      <c r="G513" s="218"/>
      <c r="H513" s="218"/>
      <c r="I513" s="218"/>
      <c r="J513" s="218"/>
      <c r="K513" s="218"/>
      <c r="L513" s="218"/>
      <c r="M513" s="218"/>
      <c r="N513" s="218"/>
      <c r="O513" s="218"/>
      <c r="P513" s="218"/>
      <c r="Q513" s="218"/>
      <c r="R513" s="218"/>
      <c r="S513" s="218"/>
      <c r="T513" s="218"/>
      <c r="U513" s="218"/>
      <c r="V513" s="218"/>
      <c r="W513" s="218"/>
      <c r="X513" s="218"/>
      <c r="Y513" s="218"/>
      <c r="Z513" s="218"/>
      <c r="AA513" s="218"/>
      <c r="AB513" s="218"/>
    </row>
    <row r="514" spans="1:28" ht="14.25" customHeight="1" x14ac:dyDescent="0.2">
      <c r="A514" s="218"/>
      <c r="B514" s="218"/>
      <c r="C514" s="218"/>
      <c r="D514" s="218"/>
      <c r="E514" s="218"/>
      <c r="F514" s="218"/>
      <c r="G514" s="218"/>
      <c r="H514" s="218"/>
      <c r="I514" s="218"/>
      <c r="J514" s="218"/>
      <c r="K514" s="218"/>
      <c r="L514" s="218"/>
      <c r="M514" s="218"/>
      <c r="N514" s="218"/>
      <c r="O514" s="218"/>
      <c r="P514" s="218"/>
      <c r="Q514" s="218"/>
      <c r="R514" s="218"/>
      <c r="S514" s="218"/>
      <c r="T514" s="218"/>
      <c r="U514" s="218"/>
      <c r="V514" s="218"/>
      <c r="W514" s="218"/>
      <c r="X514" s="218"/>
      <c r="Y514" s="218"/>
      <c r="Z514" s="218"/>
      <c r="AA514" s="218"/>
      <c r="AB514" s="218"/>
    </row>
    <row r="515" spans="1:28" ht="14.25" customHeight="1" x14ac:dyDescent="0.2">
      <c r="A515" s="218"/>
      <c r="B515" s="218"/>
      <c r="C515" s="218"/>
      <c r="D515" s="218"/>
      <c r="E515" s="218"/>
      <c r="F515" s="218"/>
      <c r="G515" s="218"/>
      <c r="H515" s="218"/>
      <c r="I515" s="218"/>
      <c r="J515" s="218"/>
      <c r="K515" s="218"/>
      <c r="L515" s="218"/>
      <c r="M515" s="218"/>
      <c r="N515" s="218"/>
      <c r="O515" s="218"/>
      <c r="P515" s="218"/>
      <c r="Q515" s="218"/>
      <c r="R515" s="218"/>
      <c r="S515" s="218"/>
      <c r="T515" s="218"/>
      <c r="U515" s="218"/>
      <c r="V515" s="218"/>
      <c r="W515" s="218"/>
      <c r="X515" s="218"/>
      <c r="Y515" s="218"/>
      <c r="Z515" s="218"/>
      <c r="AA515" s="218"/>
      <c r="AB515" s="218"/>
    </row>
    <row r="516" spans="1:28" ht="14.25" customHeight="1" x14ac:dyDescent="0.2">
      <c r="A516" s="218"/>
      <c r="B516" s="218"/>
      <c r="C516" s="218"/>
      <c r="D516" s="218"/>
      <c r="E516" s="218"/>
      <c r="F516" s="218"/>
      <c r="G516" s="218"/>
      <c r="H516" s="218"/>
      <c r="I516" s="218"/>
      <c r="J516" s="218"/>
      <c r="K516" s="218"/>
      <c r="L516" s="218"/>
      <c r="M516" s="218"/>
      <c r="N516" s="218"/>
      <c r="O516" s="218"/>
      <c r="P516" s="218"/>
      <c r="Q516" s="218"/>
      <c r="R516" s="218"/>
      <c r="S516" s="218"/>
      <c r="T516" s="218"/>
      <c r="U516" s="218"/>
      <c r="V516" s="218"/>
      <c r="W516" s="218"/>
      <c r="X516" s="218"/>
      <c r="Y516" s="218"/>
      <c r="Z516" s="218"/>
      <c r="AA516" s="218"/>
      <c r="AB516" s="218"/>
    </row>
    <row r="517" spans="1:28" ht="14.25" customHeight="1" x14ac:dyDescent="0.2">
      <c r="A517" s="218"/>
      <c r="B517" s="218"/>
      <c r="C517" s="218"/>
      <c r="D517" s="218"/>
      <c r="E517" s="218"/>
      <c r="F517" s="218"/>
      <c r="G517" s="218"/>
      <c r="H517" s="218"/>
      <c r="I517" s="218"/>
      <c r="J517" s="218"/>
      <c r="K517" s="218"/>
      <c r="L517" s="218"/>
      <c r="M517" s="218"/>
      <c r="N517" s="218"/>
      <c r="O517" s="218"/>
      <c r="P517" s="218"/>
      <c r="Q517" s="218"/>
      <c r="R517" s="218"/>
      <c r="S517" s="218"/>
      <c r="T517" s="218"/>
      <c r="U517" s="218"/>
      <c r="V517" s="218"/>
      <c r="W517" s="218"/>
      <c r="X517" s="218"/>
      <c r="Y517" s="218"/>
      <c r="Z517" s="218"/>
      <c r="AA517" s="218"/>
      <c r="AB517" s="218"/>
    </row>
    <row r="518" spans="1:28" ht="14.25" customHeight="1" x14ac:dyDescent="0.2">
      <c r="A518" s="218"/>
      <c r="B518" s="218"/>
      <c r="C518" s="218"/>
      <c r="D518" s="218"/>
      <c r="E518" s="218"/>
      <c r="F518" s="218"/>
      <c r="G518" s="218"/>
      <c r="H518" s="218"/>
      <c r="I518" s="218"/>
      <c r="J518" s="218"/>
      <c r="K518" s="218"/>
      <c r="L518" s="218"/>
      <c r="M518" s="218"/>
      <c r="N518" s="218"/>
      <c r="O518" s="218"/>
      <c r="P518" s="218"/>
      <c r="Q518" s="218"/>
      <c r="R518" s="218"/>
      <c r="S518" s="218"/>
      <c r="T518" s="218"/>
      <c r="U518" s="218"/>
      <c r="V518" s="218"/>
      <c r="W518" s="218"/>
      <c r="X518" s="218"/>
      <c r="Y518" s="218"/>
      <c r="Z518" s="218"/>
      <c r="AA518" s="218"/>
      <c r="AB518" s="218"/>
    </row>
    <row r="519" spans="1:28" ht="14.25" customHeight="1" x14ac:dyDescent="0.2">
      <c r="A519" s="218"/>
      <c r="B519" s="218"/>
      <c r="C519" s="218"/>
      <c r="D519" s="218"/>
      <c r="E519" s="218"/>
      <c r="F519" s="218"/>
      <c r="G519" s="218"/>
      <c r="H519" s="218"/>
      <c r="I519" s="218"/>
      <c r="J519" s="218"/>
      <c r="K519" s="218"/>
      <c r="L519" s="218"/>
      <c r="M519" s="218"/>
      <c r="N519" s="218"/>
      <c r="O519" s="218"/>
      <c r="P519" s="218"/>
      <c r="Q519" s="218"/>
      <c r="R519" s="218"/>
      <c r="S519" s="218"/>
      <c r="T519" s="218"/>
      <c r="U519" s="218"/>
      <c r="V519" s="218"/>
      <c r="W519" s="218"/>
      <c r="X519" s="218"/>
      <c r="Y519" s="218"/>
      <c r="Z519" s="218"/>
      <c r="AA519" s="218"/>
      <c r="AB519" s="218"/>
    </row>
    <row r="520" spans="1:28" ht="14.25" customHeight="1" x14ac:dyDescent="0.2">
      <c r="A520" s="218"/>
      <c r="B520" s="218"/>
      <c r="C520" s="218"/>
      <c r="D520" s="218"/>
      <c r="E520" s="218"/>
      <c r="F520" s="218"/>
      <c r="G520" s="218"/>
      <c r="H520" s="218"/>
      <c r="I520" s="218"/>
      <c r="J520" s="218"/>
      <c r="K520" s="218"/>
      <c r="L520" s="218"/>
      <c r="M520" s="218"/>
      <c r="N520" s="218"/>
      <c r="O520" s="218"/>
      <c r="P520" s="218"/>
      <c r="Q520" s="218"/>
      <c r="R520" s="218"/>
      <c r="S520" s="218"/>
      <c r="T520" s="218"/>
      <c r="U520" s="218"/>
      <c r="V520" s="218"/>
      <c r="W520" s="218"/>
      <c r="X520" s="218"/>
      <c r="Y520" s="218"/>
      <c r="Z520" s="218"/>
      <c r="AA520" s="218"/>
      <c r="AB520" s="218"/>
    </row>
    <row r="521" spans="1:28" ht="14.25" customHeight="1" x14ac:dyDescent="0.2">
      <c r="A521" s="218"/>
      <c r="B521" s="218"/>
      <c r="C521" s="218"/>
      <c r="D521" s="218"/>
      <c r="E521" s="218"/>
      <c r="F521" s="218"/>
      <c r="G521" s="218"/>
      <c r="H521" s="218"/>
      <c r="I521" s="218"/>
      <c r="J521" s="218"/>
      <c r="K521" s="218"/>
      <c r="L521" s="218"/>
      <c r="M521" s="218"/>
      <c r="N521" s="218"/>
      <c r="O521" s="218"/>
      <c r="P521" s="218"/>
      <c r="Q521" s="218"/>
      <c r="R521" s="218"/>
      <c r="S521" s="218"/>
      <c r="T521" s="218"/>
      <c r="U521" s="218"/>
      <c r="V521" s="218"/>
      <c r="W521" s="218"/>
      <c r="X521" s="218"/>
      <c r="Y521" s="218"/>
      <c r="Z521" s="218"/>
      <c r="AA521" s="218"/>
      <c r="AB521" s="218"/>
    </row>
    <row r="522" spans="1:28" ht="14.25" customHeight="1" x14ac:dyDescent="0.2">
      <c r="A522" s="218"/>
      <c r="B522" s="218"/>
      <c r="C522" s="218"/>
      <c r="D522" s="218"/>
      <c r="E522" s="218"/>
      <c r="F522" s="218"/>
      <c r="G522" s="218"/>
      <c r="H522" s="218"/>
      <c r="I522" s="218"/>
      <c r="J522" s="218"/>
      <c r="K522" s="218"/>
      <c r="L522" s="218"/>
      <c r="M522" s="218"/>
      <c r="N522" s="218"/>
      <c r="O522" s="218"/>
      <c r="P522" s="218"/>
      <c r="Q522" s="218"/>
      <c r="R522" s="218"/>
      <c r="S522" s="218"/>
      <c r="T522" s="218"/>
      <c r="U522" s="218"/>
      <c r="V522" s="218"/>
      <c r="W522" s="218"/>
      <c r="X522" s="218"/>
      <c r="Y522" s="218"/>
      <c r="Z522" s="218"/>
      <c r="AA522" s="218"/>
      <c r="AB522" s="218"/>
    </row>
    <row r="523" spans="1:28" ht="14.25" customHeight="1" x14ac:dyDescent="0.2">
      <c r="A523" s="218"/>
      <c r="B523" s="218"/>
      <c r="C523" s="218"/>
      <c r="D523" s="218"/>
      <c r="E523" s="218"/>
      <c r="F523" s="218"/>
      <c r="G523" s="218"/>
      <c r="H523" s="218"/>
      <c r="I523" s="218"/>
      <c r="J523" s="218"/>
      <c r="K523" s="218"/>
      <c r="L523" s="218"/>
      <c r="M523" s="218"/>
      <c r="N523" s="218"/>
      <c r="O523" s="218"/>
      <c r="P523" s="218"/>
      <c r="Q523" s="218"/>
      <c r="R523" s="218"/>
      <c r="S523" s="218"/>
      <c r="T523" s="218"/>
      <c r="U523" s="218"/>
      <c r="V523" s="218"/>
      <c r="W523" s="218"/>
      <c r="X523" s="218"/>
      <c r="Y523" s="218"/>
      <c r="Z523" s="218"/>
      <c r="AA523" s="218"/>
      <c r="AB523" s="218"/>
    </row>
    <row r="524" spans="1:28" ht="14.25" customHeight="1" x14ac:dyDescent="0.2">
      <c r="A524" s="218"/>
      <c r="B524" s="218"/>
      <c r="C524" s="218"/>
      <c r="D524" s="218"/>
      <c r="E524" s="218"/>
      <c r="F524" s="218"/>
      <c r="G524" s="218"/>
      <c r="H524" s="218"/>
      <c r="I524" s="218"/>
      <c r="J524" s="218"/>
      <c r="K524" s="218"/>
      <c r="L524" s="218"/>
      <c r="M524" s="218"/>
      <c r="N524" s="218"/>
      <c r="O524" s="218"/>
      <c r="P524" s="218"/>
      <c r="Q524" s="218"/>
      <c r="R524" s="218"/>
      <c r="S524" s="218"/>
      <c r="T524" s="218"/>
      <c r="U524" s="218"/>
      <c r="V524" s="218"/>
      <c r="W524" s="218"/>
      <c r="X524" s="218"/>
      <c r="Y524" s="218"/>
      <c r="Z524" s="218"/>
      <c r="AA524" s="218"/>
      <c r="AB524" s="218"/>
    </row>
    <row r="525" spans="1:28" ht="14.25" customHeight="1" x14ac:dyDescent="0.2">
      <c r="A525" s="218"/>
      <c r="B525" s="218"/>
      <c r="C525" s="218"/>
      <c r="D525" s="218"/>
      <c r="E525" s="218"/>
      <c r="F525" s="218"/>
      <c r="G525" s="218"/>
      <c r="H525" s="218"/>
      <c r="I525" s="218"/>
      <c r="J525" s="218"/>
      <c r="K525" s="218"/>
      <c r="L525" s="218"/>
      <c r="M525" s="218"/>
      <c r="N525" s="218"/>
      <c r="O525" s="218"/>
      <c r="P525" s="218"/>
      <c r="Q525" s="218"/>
      <c r="R525" s="218"/>
      <c r="S525" s="218"/>
      <c r="T525" s="218"/>
      <c r="U525" s="218"/>
      <c r="V525" s="218"/>
      <c r="W525" s="218"/>
      <c r="X525" s="218"/>
      <c r="Y525" s="218"/>
      <c r="Z525" s="218"/>
      <c r="AA525" s="218"/>
      <c r="AB525" s="218"/>
    </row>
    <row r="526" spans="1:28" ht="14.25" customHeight="1" x14ac:dyDescent="0.2">
      <c r="A526" s="218"/>
      <c r="B526" s="218"/>
      <c r="C526" s="218"/>
      <c r="D526" s="218"/>
      <c r="E526" s="218"/>
      <c r="F526" s="218"/>
      <c r="G526" s="218"/>
      <c r="H526" s="218"/>
      <c r="I526" s="218"/>
      <c r="J526" s="218"/>
      <c r="K526" s="218"/>
      <c r="L526" s="218"/>
      <c r="M526" s="218"/>
      <c r="N526" s="218"/>
      <c r="O526" s="218"/>
      <c r="P526" s="218"/>
      <c r="Q526" s="218"/>
      <c r="R526" s="218"/>
      <c r="S526" s="218"/>
      <c r="T526" s="218"/>
      <c r="U526" s="218"/>
      <c r="V526" s="218"/>
      <c r="W526" s="218"/>
      <c r="X526" s="218"/>
      <c r="Y526" s="218"/>
      <c r="Z526" s="218"/>
      <c r="AA526" s="218"/>
      <c r="AB526" s="218"/>
    </row>
    <row r="527" spans="1:28" ht="14.25" customHeight="1" x14ac:dyDescent="0.2">
      <c r="A527" s="218"/>
      <c r="B527" s="218"/>
      <c r="C527" s="218"/>
      <c r="D527" s="218"/>
      <c r="E527" s="218"/>
      <c r="F527" s="218"/>
      <c r="G527" s="218"/>
      <c r="H527" s="218"/>
      <c r="I527" s="218"/>
      <c r="J527" s="218"/>
      <c r="K527" s="218"/>
      <c r="L527" s="218"/>
      <c r="M527" s="218"/>
      <c r="N527" s="218"/>
      <c r="O527" s="218"/>
      <c r="P527" s="218"/>
      <c r="Q527" s="218"/>
      <c r="R527" s="218"/>
      <c r="S527" s="218"/>
      <c r="T527" s="218"/>
      <c r="U527" s="218"/>
      <c r="V527" s="218"/>
      <c r="W527" s="218"/>
      <c r="X527" s="218"/>
      <c r="Y527" s="218"/>
      <c r="Z527" s="218"/>
      <c r="AA527" s="218"/>
      <c r="AB527" s="218"/>
    </row>
    <row r="528" spans="1:28" ht="14.25" customHeight="1" x14ac:dyDescent="0.2">
      <c r="A528" s="218"/>
      <c r="B528" s="218"/>
      <c r="C528" s="218"/>
      <c r="D528" s="218"/>
      <c r="E528" s="218"/>
      <c r="F528" s="218"/>
      <c r="G528" s="218"/>
      <c r="H528" s="218"/>
      <c r="I528" s="218"/>
      <c r="J528" s="218"/>
      <c r="K528" s="218"/>
      <c r="L528" s="218"/>
      <c r="M528" s="218"/>
      <c r="N528" s="218"/>
      <c r="O528" s="218"/>
      <c r="P528" s="218"/>
      <c r="Q528" s="218"/>
      <c r="R528" s="218"/>
      <c r="S528" s="218"/>
      <c r="T528" s="218"/>
      <c r="U528" s="218"/>
      <c r="V528" s="218"/>
      <c r="W528" s="218"/>
      <c r="X528" s="218"/>
      <c r="Y528" s="218"/>
      <c r="Z528" s="218"/>
      <c r="AA528" s="218"/>
      <c r="AB528" s="218"/>
    </row>
    <row r="529" spans="1:28" ht="14.25" customHeight="1" x14ac:dyDescent="0.2">
      <c r="A529" s="218"/>
      <c r="B529" s="218"/>
      <c r="C529" s="218"/>
      <c r="D529" s="218"/>
      <c r="E529" s="218"/>
      <c r="F529" s="218"/>
      <c r="G529" s="218"/>
      <c r="H529" s="218"/>
      <c r="I529" s="218"/>
      <c r="J529" s="218"/>
      <c r="K529" s="218"/>
      <c r="L529" s="218"/>
      <c r="M529" s="218"/>
      <c r="N529" s="218"/>
      <c r="O529" s="218"/>
      <c r="P529" s="218"/>
      <c r="Q529" s="218"/>
      <c r="R529" s="218"/>
      <c r="S529" s="218"/>
      <c r="T529" s="218"/>
      <c r="U529" s="218"/>
      <c r="V529" s="218"/>
      <c r="W529" s="218"/>
      <c r="X529" s="218"/>
      <c r="Y529" s="218"/>
      <c r="Z529" s="218"/>
      <c r="AA529" s="218"/>
      <c r="AB529" s="218"/>
    </row>
    <row r="530" spans="1:28" ht="14.25" customHeight="1" x14ac:dyDescent="0.2">
      <c r="A530" s="218"/>
      <c r="B530" s="218"/>
      <c r="C530" s="218"/>
      <c r="D530" s="218"/>
      <c r="E530" s="218"/>
      <c r="F530" s="218"/>
      <c r="G530" s="218"/>
      <c r="H530" s="218"/>
      <c r="I530" s="218"/>
      <c r="J530" s="218"/>
      <c r="K530" s="218"/>
      <c r="L530" s="218"/>
      <c r="M530" s="218"/>
      <c r="N530" s="218"/>
      <c r="O530" s="218"/>
      <c r="P530" s="218"/>
      <c r="Q530" s="218"/>
      <c r="R530" s="218"/>
      <c r="S530" s="218"/>
      <c r="T530" s="218"/>
      <c r="U530" s="218"/>
      <c r="V530" s="218"/>
      <c r="W530" s="218"/>
      <c r="X530" s="218"/>
      <c r="Y530" s="218"/>
      <c r="Z530" s="218"/>
      <c r="AA530" s="218"/>
      <c r="AB530" s="218"/>
    </row>
    <row r="531" spans="1:28" ht="14.25" customHeight="1" x14ac:dyDescent="0.2">
      <c r="A531" s="218"/>
      <c r="B531" s="218"/>
      <c r="C531" s="218"/>
      <c r="D531" s="218"/>
      <c r="E531" s="218"/>
      <c r="F531" s="218"/>
      <c r="G531" s="218"/>
      <c r="H531" s="218"/>
      <c r="I531" s="218"/>
      <c r="J531" s="218"/>
      <c r="K531" s="218"/>
      <c r="L531" s="218"/>
      <c r="M531" s="218"/>
      <c r="N531" s="218"/>
      <c r="O531" s="218"/>
      <c r="P531" s="218"/>
      <c r="Q531" s="218"/>
      <c r="R531" s="218"/>
      <c r="S531" s="218"/>
      <c r="T531" s="218"/>
      <c r="U531" s="218"/>
      <c r="V531" s="218"/>
      <c r="W531" s="218"/>
      <c r="X531" s="218"/>
      <c r="Y531" s="218"/>
      <c r="Z531" s="218"/>
      <c r="AA531" s="218"/>
      <c r="AB531" s="218"/>
    </row>
    <row r="532" spans="1:28" ht="14.25" customHeight="1" x14ac:dyDescent="0.2">
      <c r="A532" s="218"/>
      <c r="B532" s="218"/>
      <c r="C532" s="218"/>
      <c r="D532" s="218"/>
      <c r="E532" s="218"/>
      <c r="F532" s="218"/>
      <c r="G532" s="218"/>
      <c r="H532" s="218"/>
      <c r="I532" s="218"/>
      <c r="J532" s="218"/>
      <c r="K532" s="218"/>
      <c r="L532" s="218"/>
      <c r="M532" s="218"/>
      <c r="N532" s="218"/>
      <c r="O532" s="218"/>
      <c r="P532" s="218"/>
      <c r="Q532" s="218"/>
      <c r="R532" s="218"/>
      <c r="S532" s="218"/>
      <c r="T532" s="218"/>
      <c r="U532" s="218"/>
      <c r="V532" s="218"/>
      <c r="W532" s="218"/>
      <c r="X532" s="218"/>
      <c r="Y532" s="218"/>
      <c r="Z532" s="218"/>
      <c r="AA532" s="218"/>
      <c r="AB532" s="218"/>
    </row>
    <row r="533" spans="1:28" ht="14.25" customHeight="1" x14ac:dyDescent="0.2">
      <c r="A533" s="218"/>
      <c r="B533" s="218"/>
      <c r="C533" s="218"/>
      <c r="D533" s="218"/>
      <c r="E533" s="218"/>
      <c r="F533" s="218"/>
      <c r="G533" s="218"/>
      <c r="H533" s="218"/>
      <c r="I533" s="218"/>
      <c r="J533" s="218"/>
      <c r="K533" s="218"/>
      <c r="L533" s="218"/>
      <c r="M533" s="218"/>
      <c r="N533" s="218"/>
      <c r="O533" s="218"/>
      <c r="P533" s="218"/>
      <c r="Q533" s="218"/>
      <c r="R533" s="218"/>
      <c r="S533" s="218"/>
      <c r="T533" s="218"/>
      <c r="U533" s="218"/>
      <c r="V533" s="218"/>
      <c r="W533" s="218"/>
      <c r="X533" s="218"/>
      <c r="Y533" s="218"/>
      <c r="Z533" s="218"/>
      <c r="AA533" s="218"/>
      <c r="AB533" s="218"/>
    </row>
    <row r="534" spans="1:28" ht="14.25" customHeight="1" x14ac:dyDescent="0.2">
      <c r="A534" s="218"/>
      <c r="B534" s="218"/>
      <c r="C534" s="218"/>
      <c r="D534" s="218"/>
      <c r="E534" s="218"/>
      <c r="F534" s="218"/>
      <c r="G534" s="218"/>
      <c r="H534" s="218"/>
      <c r="I534" s="218"/>
      <c r="J534" s="218"/>
      <c r="K534" s="218"/>
      <c r="L534" s="218"/>
      <c r="M534" s="218"/>
      <c r="N534" s="218"/>
      <c r="O534" s="218"/>
      <c r="P534" s="218"/>
      <c r="Q534" s="218"/>
      <c r="R534" s="218"/>
      <c r="S534" s="218"/>
      <c r="T534" s="218"/>
      <c r="U534" s="218"/>
      <c r="V534" s="218"/>
      <c r="W534" s="218"/>
      <c r="X534" s="218"/>
      <c r="Y534" s="218"/>
      <c r="Z534" s="218"/>
      <c r="AA534" s="218"/>
      <c r="AB534" s="218"/>
    </row>
    <row r="535" spans="1:28" ht="14.25" customHeight="1" x14ac:dyDescent="0.2">
      <c r="A535" s="218"/>
      <c r="B535" s="218"/>
      <c r="C535" s="218"/>
      <c r="D535" s="218"/>
      <c r="E535" s="218"/>
      <c r="F535" s="218"/>
      <c r="G535" s="218"/>
      <c r="H535" s="218"/>
      <c r="I535" s="218"/>
      <c r="J535" s="218"/>
      <c r="K535" s="218"/>
      <c r="L535" s="218"/>
      <c r="M535" s="218"/>
      <c r="N535" s="218"/>
      <c r="O535" s="218"/>
      <c r="P535" s="218"/>
      <c r="Q535" s="218"/>
      <c r="R535" s="218"/>
      <c r="S535" s="218"/>
      <c r="T535" s="218"/>
      <c r="U535" s="218"/>
      <c r="V535" s="218"/>
      <c r="W535" s="218"/>
      <c r="X535" s="218"/>
      <c r="Y535" s="218"/>
      <c r="Z535" s="218"/>
      <c r="AA535" s="218"/>
      <c r="AB535" s="218"/>
    </row>
    <row r="536" spans="1:28" ht="14.25" customHeight="1" x14ac:dyDescent="0.2">
      <c r="A536" s="218"/>
      <c r="B536" s="218"/>
      <c r="C536" s="218"/>
      <c r="D536" s="218"/>
      <c r="E536" s="218"/>
      <c r="F536" s="218"/>
      <c r="G536" s="218"/>
      <c r="H536" s="218"/>
      <c r="I536" s="218"/>
      <c r="J536" s="218"/>
      <c r="K536" s="218"/>
      <c r="L536" s="218"/>
      <c r="M536" s="218"/>
      <c r="N536" s="218"/>
      <c r="O536" s="218"/>
      <c r="P536" s="218"/>
      <c r="Q536" s="218"/>
      <c r="R536" s="218"/>
      <c r="S536" s="218"/>
      <c r="T536" s="218"/>
      <c r="U536" s="218"/>
      <c r="V536" s="218"/>
      <c r="W536" s="218"/>
      <c r="X536" s="218"/>
      <c r="Y536" s="218"/>
      <c r="Z536" s="218"/>
      <c r="AA536" s="218"/>
      <c r="AB536" s="218"/>
    </row>
    <row r="537" spans="1:28" ht="14.25" customHeight="1" x14ac:dyDescent="0.2">
      <c r="A537" s="218"/>
      <c r="B537" s="218"/>
      <c r="C537" s="218"/>
      <c r="D537" s="218"/>
      <c r="E537" s="218"/>
      <c r="F537" s="218"/>
      <c r="G537" s="218"/>
      <c r="H537" s="218"/>
      <c r="I537" s="218"/>
      <c r="J537" s="218"/>
      <c r="K537" s="218"/>
      <c r="L537" s="218"/>
      <c r="M537" s="218"/>
      <c r="N537" s="218"/>
      <c r="O537" s="218"/>
      <c r="P537" s="218"/>
      <c r="Q537" s="218"/>
      <c r="R537" s="218"/>
      <c r="S537" s="218"/>
      <c r="T537" s="218"/>
      <c r="U537" s="218"/>
      <c r="V537" s="218"/>
      <c r="W537" s="218"/>
      <c r="X537" s="218"/>
      <c r="Y537" s="218"/>
      <c r="Z537" s="218"/>
      <c r="AA537" s="218"/>
      <c r="AB537" s="218"/>
    </row>
    <row r="538" spans="1:28" ht="14.25" customHeight="1" x14ac:dyDescent="0.2">
      <c r="A538" s="218"/>
      <c r="B538" s="218"/>
      <c r="C538" s="218"/>
      <c r="D538" s="218"/>
      <c r="E538" s="218"/>
      <c r="F538" s="218"/>
      <c r="G538" s="218"/>
      <c r="H538" s="218"/>
      <c r="I538" s="218"/>
      <c r="J538" s="218"/>
      <c r="K538" s="218"/>
      <c r="L538" s="218"/>
      <c r="M538" s="218"/>
      <c r="N538" s="218"/>
      <c r="O538" s="218"/>
      <c r="P538" s="218"/>
      <c r="Q538" s="218"/>
      <c r="R538" s="218"/>
      <c r="S538" s="218"/>
      <c r="T538" s="218"/>
      <c r="U538" s="218"/>
      <c r="V538" s="218"/>
      <c r="W538" s="218"/>
      <c r="X538" s="218"/>
      <c r="Y538" s="218"/>
      <c r="Z538" s="218"/>
      <c r="AA538" s="218"/>
      <c r="AB538" s="218"/>
    </row>
    <row r="539" spans="1:28" ht="14.25" customHeight="1" x14ac:dyDescent="0.2">
      <c r="A539" s="218"/>
      <c r="B539" s="218"/>
      <c r="C539" s="218"/>
      <c r="D539" s="218"/>
      <c r="E539" s="218"/>
      <c r="F539" s="218"/>
      <c r="G539" s="218"/>
      <c r="H539" s="218"/>
      <c r="I539" s="218"/>
      <c r="J539" s="218"/>
      <c r="K539" s="218"/>
      <c r="L539" s="218"/>
      <c r="M539" s="218"/>
      <c r="N539" s="218"/>
      <c r="O539" s="218"/>
      <c r="P539" s="218"/>
      <c r="Q539" s="218"/>
      <c r="R539" s="218"/>
      <c r="S539" s="218"/>
      <c r="T539" s="218"/>
      <c r="U539" s="218"/>
      <c r="V539" s="218"/>
      <c r="W539" s="218"/>
      <c r="X539" s="218"/>
      <c r="Y539" s="218"/>
      <c r="Z539" s="218"/>
      <c r="AA539" s="218"/>
      <c r="AB539" s="218"/>
    </row>
    <row r="540" spans="1:28" ht="14.25" customHeight="1" x14ac:dyDescent="0.2">
      <c r="A540" s="218"/>
      <c r="B540" s="218"/>
      <c r="C540" s="218"/>
      <c r="D540" s="218"/>
      <c r="E540" s="218"/>
      <c r="F540" s="218"/>
      <c r="G540" s="218"/>
      <c r="H540" s="218"/>
      <c r="I540" s="218"/>
      <c r="J540" s="218"/>
      <c r="K540" s="218"/>
      <c r="L540" s="218"/>
      <c r="M540" s="218"/>
      <c r="N540" s="218"/>
      <c r="O540" s="218"/>
      <c r="P540" s="218"/>
      <c r="Q540" s="218"/>
      <c r="R540" s="218"/>
      <c r="S540" s="218"/>
      <c r="T540" s="218"/>
      <c r="U540" s="218"/>
      <c r="V540" s="218"/>
      <c r="W540" s="218"/>
      <c r="X540" s="218"/>
      <c r="Y540" s="218"/>
      <c r="Z540" s="218"/>
      <c r="AA540" s="218"/>
      <c r="AB540" s="218"/>
    </row>
    <row r="541" spans="1:28" ht="14.25" customHeight="1" x14ac:dyDescent="0.2">
      <c r="A541" s="218"/>
      <c r="B541" s="218"/>
      <c r="C541" s="218"/>
      <c r="D541" s="218"/>
      <c r="E541" s="218"/>
      <c r="F541" s="218"/>
      <c r="G541" s="218"/>
      <c r="H541" s="218"/>
      <c r="I541" s="218"/>
      <c r="J541" s="218"/>
      <c r="K541" s="218"/>
      <c r="L541" s="218"/>
      <c r="M541" s="218"/>
      <c r="N541" s="218"/>
      <c r="O541" s="218"/>
      <c r="P541" s="218"/>
      <c r="Q541" s="218"/>
      <c r="R541" s="218"/>
      <c r="S541" s="218"/>
      <c r="T541" s="218"/>
      <c r="U541" s="218"/>
      <c r="V541" s="218"/>
      <c r="W541" s="218"/>
      <c r="X541" s="218"/>
      <c r="Y541" s="218"/>
      <c r="Z541" s="218"/>
      <c r="AA541" s="218"/>
      <c r="AB541" s="218"/>
    </row>
    <row r="542" spans="1:28" ht="14.25" customHeight="1" x14ac:dyDescent="0.2">
      <c r="A542" s="218"/>
      <c r="B542" s="218"/>
      <c r="C542" s="218"/>
      <c r="D542" s="218"/>
      <c r="E542" s="218"/>
      <c r="F542" s="218"/>
      <c r="G542" s="218"/>
      <c r="H542" s="218"/>
      <c r="I542" s="218"/>
      <c r="J542" s="218"/>
      <c r="K542" s="218"/>
      <c r="L542" s="218"/>
      <c r="M542" s="218"/>
      <c r="N542" s="218"/>
      <c r="O542" s="218"/>
      <c r="P542" s="218"/>
      <c r="Q542" s="218"/>
      <c r="R542" s="218"/>
      <c r="S542" s="218"/>
      <c r="T542" s="218"/>
      <c r="U542" s="218"/>
      <c r="V542" s="218"/>
      <c r="W542" s="218"/>
      <c r="X542" s="218"/>
      <c r="Y542" s="218"/>
      <c r="Z542" s="218"/>
      <c r="AA542" s="218"/>
      <c r="AB542" s="218"/>
    </row>
    <row r="543" spans="1:28" ht="14.25" customHeight="1" x14ac:dyDescent="0.2">
      <c r="A543" s="218"/>
      <c r="B543" s="218"/>
      <c r="C543" s="218"/>
      <c r="D543" s="218"/>
      <c r="E543" s="218"/>
      <c r="F543" s="218"/>
      <c r="G543" s="218"/>
      <c r="H543" s="218"/>
      <c r="I543" s="218"/>
      <c r="J543" s="218"/>
      <c r="K543" s="218"/>
      <c r="L543" s="218"/>
      <c r="M543" s="218"/>
      <c r="N543" s="218"/>
      <c r="O543" s="218"/>
      <c r="P543" s="218"/>
      <c r="Q543" s="218"/>
      <c r="R543" s="218"/>
      <c r="S543" s="218"/>
      <c r="T543" s="218"/>
      <c r="U543" s="218"/>
      <c r="V543" s="218"/>
      <c r="W543" s="218"/>
      <c r="X543" s="218"/>
      <c r="Y543" s="218"/>
      <c r="Z543" s="218"/>
      <c r="AA543" s="218"/>
      <c r="AB543" s="218"/>
    </row>
    <row r="544" spans="1:28" ht="14.25" customHeight="1" x14ac:dyDescent="0.2">
      <c r="A544" s="218"/>
      <c r="B544" s="218"/>
      <c r="C544" s="218"/>
      <c r="D544" s="218"/>
      <c r="E544" s="218"/>
      <c r="F544" s="218"/>
      <c r="G544" s="218"/>
      <c r="H544" s="218"/>
      <c r="I544" s="218"/>
      <c r="J544" s="218"/>
      <c r="K544" s="218"/>
      <c r="L544" s="218"/>
      <c r="M544" s="218"/>
      <c r="N544" s="218"/>
      <c r="O544" s="218"/>
      <c r="P544" s="218"/>
      <c r="Q544" s="218"/>
      <c r="R544" s="218"/>
      <c r="S544" s="218"/>
      <c r="T544" s="218"/>
      <c r="U544" s="218"/>
      <c r="V544" s="218"/>
      <c r="W544" s="218"/>
      <c r="X544" s="218"/>
      <c r="Y544" s="218"/>
      <c r="Z544" s="218"/>
      <c r="AA544" s="218"/>
      <c r="AB544" s="218"/>
    </row>
    <row r="545" spans="1:28" ht="14.25" customHeight="1" x14ac:dyDescent="0.2">
      <c r="A545" s="218"/>
      <c r="B545" s="218"/>
      <c r="C545" s="218"/>
      <c r="D545" s="218"/>
      <c r="E545" s="218"/>
      <c r="F545" s="218"/>
      <c r="G545" s="218"/>
      <c r="H545" s="218"/>
      <c r="I545" s="218"/>
      <c r="J545" s="218"/>
      <c r="K545" s="218"/>
      <c r="L545" s="218"/>
      <c r="M545" s="218"/>
      <c r="N545" s="218"/>
      <c r="O545" s="218"/>
      <c r="P545" s="218"/>
      <c r="Q545" s="218"/>
      <c r="R545" s="218"/>
      <c r="S545" s="218"/>
      <c r="T545" s="218"/>
      <c r="U545" s="218"/>
      <c r="V545" s="218"/>
      <c r="W545" s="218"/>
      <c r="X545" s="218"/>
      <c r="Y545" s="218"/>
      <c r="Z545" s="218"/>
      <c r="AA545" s="218"/>
      <c r="AB545" s="218"/>
    </row>
    <row r="546" spans="1:28" ht="14.25" customHeight="1" x14ac:dyDescent="0.2">
      <c r="A546" s="218"/>
      <c r="B546" s="218"/>
      <c r="C546" s="218"/>
      <c r="D546" s="218"/>
      <c r="E546" s="218"/>
      <c r="F546" s="218"/>
      <c r="G546" s="218"/>
      <c r="H546" s="218"/>
      <c r="I546" s="218"/>
      <c r="J546" s="218"/>
      <c r="K546" s="218"/>
      <c r="L546" s="218"/>
      <c r="M546" s="218"/>
      <c r="N546" s="218"/>
      <c r="O546" s="218"/>
      <c r="P546" s="218"/>
      <c r="Q546" s="218"/>
      <c r="R546" s="218"/>
      <c r="S546" s="218"/>
      <c r="T546" s="218"/>
      <c r="U546" s="218"/>
      <c r="V546" s="218"/>
      <c r="W546" s="218"/>
      <c r="X546" s="218"/>
      <c r="Y546" s="218"/>
      <c r="Z546" s="218"/>
      <c r="AA546" s="218"/>
      <c r="AB546" s="218"/>
    </row>
    <row r="547" spans="1:28" ht="14.25" customHeight="1" x14ac:dyDescent="0.2">
      <c r="A547" s="218"/>
      <c r="B547" s="218"/>
      <c r="C547" s="218"/>
      <c r="D547" s="218"/>
      <c r="E547" s="218"/>
      <c r="F547" s="218"/>
      <c r="G547" s="218"/>
      <c r="H547" s="218"/>
      <c r="I547" s="218"/>
      <c r="J547" s="218"/>
      <c r="K547" s="218"/>
      <c r="L547" s="218"/>
      <c r="M547" s="218"/>
      <c r="N547" s="218"/>
      <c r="O547" s="218"/>
      <c r="P547" s="218"/>
      <c r="Q547" s="218"/>
      <c r="R547" s="218"/>
      <c r="S547" s="218"/>
      <c r="T547" s="218"/>
      <c r="U547" s="218"/>
      <c r="V547" s="218"/>
      <c r="W547" s="218"/>
      <c r="X547" s="218"/>
      <c r="Y547" s="218"/>
      <c r="Z547" s="218"/>
      <c r="AA547" s="218"/>
      <c r="AB547" s="218"/>
    </row>
    <row r="548" spans="1:28" ht="14.25" customHeight="1" x14ac:dyDescent="0.2">
      <c r="A548" s="218"/>
      <c r="B548" s="218"/>
      <c r="C548" s="218"/>
      <c r="D548" s="218"/>
      <c r="E548" s="218"/>
      <c r="F548" s="218"/>
      <c r="G548" s="218"/>
      <c r="H548" s="218"/>
      <c r="I548" s="218"/>
      <c r="J548" s="218"/>
      <c r="K548" s="218"/>
      <c r="L548" s="218"/>
      <c r="M548" s="218"/>
      <c r="N548" s="218"/>
      <c r="O548" s="218"/>
      <c r="P548" s="218"/>
      <c r="Q548" s="218"/>
      <c r="R548" s="218"/>
      <c r="S548" s="218"/>
      <c r="T548" s="218"/>
      <c r="U548" s="218"/>
      <c r="V548" s="218"/>
      <c r="W548" s="218"/>
      <c r="X548" s="218"/>
      <c r="Y548" s="218"/>
      <c r="Z548" s="218"/>
      <c r="AA548" s="218"/>
      <c r="AB548" s="218"/>
    </row>
    <row r="549" spans="1:28" ht="14.25" customHeight="1" x14ac:dyDescent="0.2">
      <c r="A549" s="218"/>
      <c r="B549" s="218"/>
      <c r="C549" s="218"/>
      <c r="D549" s="218"/>
      <c r="E549" s="218"/>
      <c r="F549" s="218"/>
      <c r="G549" s="218"/>
      <c r="H549" s="218"/>
      <c r="I549" s="218"/>
      <c r="J549" s="218"/>
      <c r="K549" s="218"/>
      <c r="L549" s="218"/>
      <c r="M549" s="218"/>
      <c r="N549" s="218"/>
      <c r="O549" s="218"/>
      <c r="P549" s="218"/>
      <c r="Q549" s="218"/>
      <c r="R549" s="218"/>
      <c r="S549" s="218"/>
      <c r="T549" s="218"/>
      <c r="U549" s="218"/>
      <c r="V549" s="218"/>
      <c r="W549" s="218"/>
      <c r="X549" s="218"/>
      <c r="Y549" s="218"/>
      <c r="Z549" s="218"/>
      <c r="AA549" s="218"/>
      <c r="AB549" s="218"/>
    </row>
    <row r="550" spans="1:28" ht="14.25" customHeight="1" x14ac:dyDescent="0.2">
      <c r="A550" s="218"/>
      <c r="B550" s="218"/>
      <c r="C550" s="218"/>
      <c r="D550" s="218"/>
      <c r="E550" s="218"/>
      <c r="F550" s="218"/>
      <c r="G550" s="218"/>
      <c r="H550" s="218"/>
      <c r="I550" s="218"/>
      <c r="J550" s="218"/>
      <c r="K550" s="218"/>
      <c r="L550" s="218"/>
      <c r="M550" s="218"/>
      <c r="N550" s="218"/>
      <c r="O550" s="218"/>
      <c r="P550" s="218"/>
      <c r="Q550" s="218"/>
      <c r="R550" s="218"/>
      <c r="S550" s="218"/>
      <c r="T550" s="218"/>
      <c r="U550" s="218"/>
      <c r="V550" s="218"/>
      <c r="W550" s="218"/>
      <c r="X550" s="218"/>
      <c r="Y550" s="218"/>
      <c r="Z550" s="218"/>
      <c r="AA550" s="218"/>
      <c r="AB550" s="218"/>
    </row>
    <row r="551" spans="1:28" ht="14.25" customHeight="1" x14ac:dyDescent="0.2">
      <c r="A551" s="218"/>
      <c r="B551" s="218"/>
      <c r="C551" s="218"/>
      <c r="D551" s="218"/>
      <c r="E551" s="218"/>
      <c r="F551" s="218"/>
      <c r="G551" s="218"/>
      <c r="H551" s="218"/>
      <c r="I551" s="218"/>
      <c r="J551" s="218"/>
      <c r="K551" s="218"/>
      <c r="L551" s="218"/>
      <c r="M551" s="218"/>
      <c r="N551" s="218"/>
      <c r="O551" s="218"/>
      <c r="P551" s="218"/>
      <c r="Q551" s="218"/>
      <c r="R551" s="218"/>
      <c r="S551" s="218"/>
      <c r="T551" s="218"/>
      <c r="U551" s="218"/>
      <c r="V551" s="218"/>
      <c r="W551" s="218"/>
      <c r="X551" s="218"/>
      <c r="Y551" s="218"/>
      <c r="Z551" s="218"/>
      <c r="AA551" s="218"/>
      <c r="AB551" s="218"/>
    </row>
    <row r="552" spans="1:28" ht="14.25" customHeight="1" x14ac:dyDescent="0.2">
      <c r="A552" s="218"/>
      <c r="B552" s="218"/>
      <c r="C552" s="218"/>
      <c r="D552" s="218"/>
      <c r="E552" s="218"/>
      <c r="F552" s="218"/>
      <c r="G552" s="218"/>
      <c r="H552" s="218"/>
      <c r="I552" s="218"/>
      <c r="J552" s="218"/>
      <c r="K552" s="218"/>
      <c r="L552" s="218"/>
      <c r="M552" s="218"/>
      <c r="N552" s="218"/>
      <c r="O552" s="218"/>
      <c r="P552" s="218"/>
      <c r="Q552" s="218"/>
      <c r="R552" s="218"/>
      <c r="S552" s="218"/>
      <c r="T552" s="218"/>
      <c r="U552" s="218"/>
      <c r="V552" s="218"/>
      <c r="W552" s="218"/>
      <c r="X552" s="218"/>
      <c r="Y552" s="218"/>
      <c r="Z552" s="218"/>
      <c r="AA552" s="218"/>
      <c r="AB552" s="218"/>
    </row>
    <row r="553" spans="1:28" ht="14.25" customHeight="1" x14ac:dyDescent="0.2">
      <c r="A553" s="218"/>
      <c r="B553" s="218"/>
      <c r="C553" s="218"/>
      <c r="D553" s="218"/>
      <c r="E553" s="218"/>
      <c r="F553" s="218"/>
      <c r="G553" s="218"/>
      <c r="H553" s="218"/>
      <c r="I553" s="218"/>
      <c r="J553" s="218"/>
      <c r="K553" s="218"/>
      <c r="L553" s="218"/>
      <c r="M553" s="218"/>
      <c r="N553" s="218"/>
      <c r="O553" s="218"/>
      <c r="P553" s="218"/>
      <c r="Q553" s="218"/>
      <c r="R553" s="218"/>
      <c r="S553" s="218"/>
      <c r="T553" s="218"/>
      <c r="U553" s="218"/>
      <c r="V553" s="218"/>
      <c r="W553" s="218"/>
      <c r="X553" s="218"/>
      <c r="Y553" s="218"/>
      <c r="Z553" s="218"/>
      <c r="AA553" s="218"/>
      <c r="AB553" s="218"/>
    </row>
    <row r="554" spans="1:28" ht="14.25" customHeight="1" x14ac:dyDescent="0.2">
      <c r="A554" s="218"/>
      <c r="B554" s="218"/>
      <c r="C554" s="218"/>
      <c r="D554" s="218"/>
      <c r="E554" s="218"/>
      <c r="F554" s="218"/>
      <c r="G554" s="218"/>
      <c r="H554" s="218"/>
      <c r="I554" s="218"/>
      <c r="J554" s="218"/>
      <c r="K554" s="218"/>
      <c r="L554" s="218"/>
      <c r="M554" s="218"/>
      <c r="N554" s="218"/>
      <c r="O554" s="218"/>
      <c r="P554" s="218"/>
      <c r="Q554" s="218"/>
      <c r="R554" s="218"/>
      <c r="S554" s="218"/>
      <c r="T554" s="218"/>
      <c r="U554" s="218"/>
      <c r="V554" s="218"/>
      <c r="W554" s="218"/>
      <c r="X554" s="218"/>
      <c r="Y554" s="218"/>
      <c r="Z554" s="218"/>
      <c r="AA554" s="218"/>
      <c r="AB554" s="218"/>
    </row>
    <row r="555" spans="1:28" ht="14.25" customHeight="1" x14ac:dyDescent="0.2">
      <c r="A555" s="218"/>
      <c r="B555" s="218"/>
      <c r="C555" s="218"/>
      <c r="D555" s="218"/>
      <c r="E555" s="218"/>
      <c r="F555" s="218"/>
      <c r="G555" s="218"/>
      <c r="H555" s="218"/>
      <c r="I555" s="218"/>
      <c r="J555" s="218"/>
      <c r="K555" s="218"/>
      <c r="L555" s="218"/>
      <c r="M555" s="218"/>
      <c r="N555" s="218"/>
      <c r="O555" s="218"/>
      <c r="P555" s="218"/>
      <c r="Q555" s="218"/>
      <c r="R555" s="218"/>
      <c r="S555" s="218"/>
      <c r="T555" s="218"/>
      <c r="U555" s="218"/>
      <c r="V555" s="218"/>
      <c r="W555" s="218"/>
      <c r="X555" s="218"/>
      <c r="Y555" s="218"/>
      <c r="Z555" s="218"/>
      <c r="AA555" s="218"/>
      <c r="AB555" s="218"/>
    </row>
    <row r="556" spans="1:28" ht="14.25" customHeight="1" x14ac:dyDescent="0.2">
      <c r="A556" s="218"/>
      <c r="B556" s="218"/>
      <c r="C556" s="218"/>
      <c r="D556" s="218"/>
      <c r="E556" s="218"/>
      <c r="F556" s="218"/>
      <c r="G556" s="218"/>
      <c r="H556" s="218"/>
      <c r="I556" s="218"/>
      <c r="J556" s="218"/>
      <c r="K556" s="218"/>
      <c r="L556" s="218"/>
      <c r="M556" s="218"/>
      <c r="N556" s="218"/>
      <c r="O556" s="218"/>
      <c r="P556" s="218"/>
      <c r="Q556" s="218"/>
      <c r="R556" s="218"/>
      <c r="S556" s="218"/>
      <c r="T556" s="218"/>
      <c r="U556" s="218"/>
      <c r="V556" s="218"/>
      <c r="W556" s="218"/>
      <c r="X556" s="218"/>
      <c r="Y556" s="218"/>
      <c r="Z556" s="218"/>
      <c r="AA556" s="218"/>
      <c r="AB556" s="218"/>
    </row>
    <row r="557" spans="1:28" ht="14.25" customHeight="1" x14ac:dyDescent="0.2">
      <c r="A557" s="218"/>
      <c r="B557" s="218"/>
      <c r="C557" s="218"/>
      <c r="D557" s="218"/>
      <c r="E557" s="218"/>
      <c r="F557" s="218"/>
      <c r="G557" s="218"/>
      <c r="H557" s="218"/>
      <c r="I557" s="218"/>
      <c r="J557" s="218"/>
      <c r="K557" s="218"/>
      <c r="L557" s="218"/>
      <c r="M557" s="218"/>
      <c r="N557" s="218"/>
      <c r="O557" s="218"/>
      <c r="P557" s="218"/>
      <c r="Q557" s="218"/>
      <c r="R557" s="218"/>
      <c r="S557" s="218"/>
      <c r="T557" s="218"/>
      <c r="U557" s="218"/>
      <c r="V557" s="218"/>
      <c r="W557" s="218"/>
      <c r="X557" s="218"/>
      <c r="Y557" s="218"/>
      <c r="Z557" s="218"/>
      <c r="AA557" s="218"/>
      <c r="AB557" s="218"/>
    </row>
    <row r="558" spans="1:28" ht="14.25" customHeight="1" x14ac:dyDescent="0.2">
      <c r="A558" s="218"/>
      <c r="B558" s="218"/>
      <c r="C558" s="218"/>
      <c r="D558" s="218"/>
      <c r="E558" s="218"/>
      <c r="F558" s="218"/>
      <c r="G558" s="218"/>
      <c r="H558" s="218"/>
      <c r="I558" s="218"/>
      <c r="J558" s="218"/>
      <c r="K558" s="218"/>
      <c r="L558" s="218"/>
      <c r="M558" s="218"/>
      <c r="N558" s="218"/>
      <c r="O558" s="218"/>
      <c r="P558" s="218"/>
      <c r="Q558" s="218"/>
      <c r="R558" s="218"/>
      <c r="S558" s="218"/>
      <c r="T558" s="218"/>
      <c r="U558" s="218"/>
      <c r="V558" s="218"/>
      <c r="W558" s="218"/>
      <c r="X558" s="218"/>
      <c r="Y558" s="218"/>
      <c r="Z558" s="218"/>
      <c r="AA558" s="218"/>
      <c r="AB558" s="218"/>
    </row>
    <row r="559" spans="1:28" ht="14.25" customHeight="1" x14ac:dyDescent="0.2">
      <c r="A559" s="218"/>
      <c r="B559" s="218"/>
      <c r="C559" s="218"/>
      <c r="D559" s="218"/>
      <c r="E559" s="218"/>
      <c r="F559" s="218"/>
      <c r="G559" s="218"/>
      <c r="H559" s="218"/>
      <c r="I559" s="218"/>
      <c r="J559" s="218"/>
      <c r="K559" s="218"/>
      <c r="L559" s="218"/>
      <c r="M559" s="218"/>
      <c r="N559" s="218"/>
      <c r="O559" s="218"/>
      <c r="P559" s="218"/>
      <c r="Q559" s="218"/>
      <c r="R559" s="218"/>
      <c r="S559" s="218"/>
      <c r="T559" s="218"/>
      <c r="U559" s="218"/>
      <c r="V559" s="218"/>
      <c r="W559" s="218"/>
      <c r="X559" s="218"/>
      <c r="Y559" s="218"/>
      <c r="Z559" s="218"/>
      <c r="AA559" s="218"/>
      <c r="AB559" s="218"/>
    </row>
    <row r="560" spans="1:28" ht="14.25" customHeight="1" x14ac:dyDescent="0.2">
      <c r="A560" s="218"/>
      <c r="B560" s="218"/>
      <c r="C560" s="218"/>
      <c r="D560" s="218"/>
      <c r="E560" s="218"/>
      <c r="F560" s="218"/>
      <c r="G560" s="218"/>
      <c r="H560" s="218"/>
      <c r="I560" s="218"/>
      <c r="J560" s="218"/>
      <c r="K560" s="218"/>
      <c r="L560" s="218"/>
      <c r="M560" s="218"/>
      <c r="N560" s="218"/>
      <c r="O560" s="218"/>
      <c r="P560" s="218"/>
      <c r="Q560" s="218"/>
      <c r="R560" s="218"/>
      <c r="S560" s="218"/>
      <c r="T560" s="218"/>
      <c r="U560" s="218"/>
      <c r="V560" s="218"/>
      <c r="W560" s="218"/>
      <c r="X560" s="218"/>
      <c r="Y560" s="218"/>
      <c r="Z560" s="218"/>
      <c r="AA560" s="218"/>
      <c r="AB560" s="218"/>
    </row>
    <row r="561" spans="1:28" ht="14.25" customHeight="1" x14ac:dyDescent="0.2">
      <c r="A561" s="218"/>
      <c r="B561" s="218"/>
      <c r="C561" s="218"/>
      <c r="D561" s="218"/>
      <c r="E561" s="218"/>
      <c r="F561" s="218"/>
      <c r="G561" s="218"/>
      <c r="H561" s="218"/>
      <c r="I561" s="218"/>
      <c r="J561" s="218"/>
      <c r="K561" s="218"/>
      <c r="L561" s="218"/>
      <c r="M561" s="218"/>
      <c r="N561" s="218"/>
      <c r="O561" s="218"/>
      <c r="P561" s="218"/>
      <c r="Q561" s="218"/>
      <c r="R561" s="218"/>
      <c r="S561" s="218"/>
      <c r="T561" s="218"/>
      <c r="U561" s="218"/>
      <c r="V561" s="218"/>
      <c r="W561" s="218"/>
      <c r="X561" s="218"/>
      <c r="Y561" s="218"/>
      <c r="Z561" s="218"/>
      <c r="AA561" s="218"/>
      <c r="AB561" s="218"/>
    </row>
    <row r="562" spans="1:28" ht="14.25" customHeight="1" x14ac:dyDescent="0.2">
      <c r="A562" s="218"/>
      <c r="B562" s="218"/>
      <c r="C562" s="218"/>
      <c r="D562" s="218"/>
      <c r="E562" s="218"/>
      <c r="F562" s="218"/>
      <c r="G562" s="218"/>
      <c r="H562" s="218"/>
      <c r="I562" s="218"/>
      <c r="J562" s="218"/>
      <c r="K562" s="218"/>
      <c r="L562" s="218"/>
      <c r="M562" s="218"/>
      <c r="N562" s="218"/>
      <c r="O562" s="218"/>
      <c r="P562" s="218"/>
      <c r="Q562" s="218"/>
      <c r="R562" s="218"/>
      <c r="S562" s="218"/>
      <c r="T562" s="218"/>
      <c r="U562" s="218"/>
      <c r="V562" s="218"/>
      <c r="W562" s="218"/>
      <c r="X562" s="218"/>
      <c r="Y562" s="218"/>
      <c r="Z562" s="218"/>
      <c r="AA562" s="218"/>
      <c r="AB562" s="218"/>
    </row>
    <row r="563" spans="1:28" ht="14.25" customHeight="1" x14ac:dyDescent="0.2">
      <c r="A563" s="218"/>
      <c r="B563" s="218"/>
      <c r="C563" s="218"/>
      <c r="D563" s="218"/>
      <c r="E563" s="218"/>
      <c r="F563" s="218"/>
      <c r="G563" s="218"/>
      <c r="H563" s="218"/>
      <c r="I563" s="218"/>
      <c r="J563" s="218"/>
      <c r="K563" s="218"/>
      <c r="L563" s="218"/>
      <c r="M563" s="218"/>
      <c r="N563" s="218"/>
      <c r="O563" s="218"/>
      <c r="P563" s="218"/>
      <c r="Q563" s="218"/>
      <c r="R563" s="218"/>
      <c r="S563" s="218"/>
      <c r="T563" s="218"/>
      <c r="U563" s="218"/>
      <c r="V563" s="218"/>
      <c r="W563" s="218"/>
      <c r="X563" s="218"/>
      <c r="Y563" s="218"/>
      <c r="Z563" s="218"/>
      <c r="AA563" s="218"/>
      <c r="AB563" s="218"/>
    </row>
    <row r="564" spans="1:28" ht="14.25" customHeight="1" x14ac:dyDescent="0.2">
      <c r="A564" s="218"/>
      <c r="B564" s="218"/>
      <c r="C564" s="218"/>
      <c r="D564" s="218"/>
      <c r="E564" s="218"/>
      <c r="F564" s="218"/>
      <c r="G564" s="218"/>
      <c r="H564" s="218"/>
      <c r="I564" s="218"/>
      <c r="J564" s="218"/>
      <c r="K564" s="218"/>
      <c r="L564" s="218"/>
      <c r="M564" s="218"/>
      <c r="N564" s="218"/>
      <c r="O564" s="218"/>
      <c r="P564" s="218"/>
      <c r="Q564" s="218"/>
      <c r="R564" s="218"/>
      <c r="S564" s="218"/>
      <c r="T564" s="218"/>
      <c r="U564" s="218"/>
      <c r="V564" s="218"/>
      <c r="W564" s="218"/>
      <c r="X564" s="218"/>
      <c r="Y564" s="218"/>
      <c r="Z564" s="218"/>
      <c r="AA564" s="218"/>
      <c r="AB564" s="218"/>
    </row>
    <row r="565" spans="1:28" ht="14.25" customHeight="1" x14ac:dyDescent="0.2">
      <c r="A565" s="218"/>
      <c r="B565" s="218"/>
      <c r="C565" s="218"/>
      <c r="D565" s="218"/>
      <c r="E565" s="218"/>
      <c r="F565" s="218"/>
      <c r="G565" s="218"/>
      <c r="H565" s="218"/>
      <c r="I565" s="218"/>
      <c r="J565" s="218"/>
      <c r="K565" s="218"/>
      <c r="L565" s="218"/>
      <c r="M565" s="218"/>
      <c r="N565" s="218"/>
      <c r="O565" s="218"/>
      <c r="P565" s="218"/>
      <c r="Q565" s="218"/>
      <c r="R565" s="218"/>
      <c r="S565" s="218"/>
      <c r="T565" s="218"/>
      <c r="U565" s="218"/>
      <c r="V565" s="218"/>
      <c r="W565" s="218"/>
      <c r="X565" s="218"/>
      <c r="Y565" s="218"/>
      <c r="Z565" s="218"/>
      <c r="AA565" s="218"/>
      <c r="AB565" s="218"/>
    </row>
    <row r="566" spans="1:28" ht="14.25" customHeight="1" x14ac:dyDescent="0.2">
      <c r="A566" s="218"/>
      <c r="B566" s="218"/>
      <c r="C566" s="218"/>
      <c r="D566" s="218"/>
      <c r="E566" s="218"/>
      <c r="F566" s="218"/>
      <c r="G566" s="218"/>
      <c r="H566" s="218"/>
      <c r="I566" s="218"/>
      <c r="J566" s="218"/>
      <c r="K566" s="218"/>
      <c r="L566" s="218"/>
      <c r="M566" s="218"/>
      <c r="N566" s="218"/>
      <c r="O566" s="218"/>
      <c r="P566" s="218"/>
      <c r="Q566" s="218"/>
      <c r="R566" s="218"/>
      <c r="S566" s="218"/>
      <c r="T566" s="218"/>
      <c r="U566" s="218"/>
      <c r="V566" s="218"/>
      <c r="W566" s="218"/>
      <c r="X566" s="218"/>
      <c r="Y566" s="218"/>
      <c r="Z566" s="218"/>
      <c r="AA566" s="218"/>
      <c r="AB566" s="218"/>
    </row>
    <row r="567" spans="1:28" ht="14.25" customHeight="1" x14ac:dyDescent="0.2">
      <c r="A567" s="218"/>
      <c r="B567" s="218"/>
      <c r="C567" s="218"/>
      <c r="D567" s="218"/>
      <c r="E567" s="218"/>
      <c r="F567" s="218"/>
      <c r="G567" s="218"/>
      <c r="H567" s="218"/>
      <c r="I567" s="218"/>
      <c r="J567" s="218"/>
      <c r="K567" s="218"/>
      <c r="L567" s="218"/>
      <c r="M567" s="218"/>
      <c r="N567" s="218"/>
      <c r="O567" s="218"/>
      <c r="P567" s="218"/>
      <c r="Q567" s="218"/>
      <c r="R567" s="218"/>
      <c r="S567" s="218"/>
      <c r="T567" s="218"/>
      <c r="U567" s="218"/>
      <c r="V567" s="218"/>
      <c r="W567" s="218"/>
      <c r="X567" s="218"/>
      <c r="Y567" s="218"/>
      <c r="Z567" s="218"/>
      <c r="AA567" s="218"/>
      <c r="AB567" s="218"/>
    </row>
    <row r="568" spans="1:28" ht="14.25" customHeight="1" x14ac:dyDescent="0.2">
      <c r="A568" s="218"/>
      <c r="B568" s="218"/>
      <c r="C568" s="218"/>
      <c r="D568" s="218"/>
      <c r="E568" s="218"/>
      <c r="F568" s="218"/>
      <c r="G568" s="218"/>
      <c r="H568" s="218"/>
      <c r="I568" s="218"/>
      <c r="J568" s="218"/>
      <c r="K568" s="218"/>
      <c r="L568" s="218"/>
      <c r="M568" s="218"/>
      <c r="N568" s="218"/>
      <c r="O568" s="218"/>
      <c r="P568" s="218"/>
      <c r="Q568" s="218"/>
      <c r="R568" s="218"/>
      <c r="S568" s="218"/>
      <c r="T568" s="218"/>
      <c r="U568" s="218"/>
      <c r="V568" s="218"/>
      <c r="W568" s="218"/>
      <c r="X568" s="218"/>
      <c r="Y568" s="218"/>
      <c r="Z568" s="218"/>
      <c r="AA568" s="218"/>
      <c r="AB568" s="218"/>
    </row>
    <row r="569" spans="1:28" ht="14.25" customHeight="1" x14ac:dyDescent="0.2">
      <c r="A569" s="218"/>
      <c r="B569" s="218"/>
      <c r="C569" s="218"/>
      <c r="D569" s="218"/>
      <c r="E569" s="218"/>
      <c r="F569" s="218"/>
      <c r="G569" s="218"/>
      <c r="H569" s="218"/>
      <c r="I569" s="218"/>
      <c r="J569" s="218"/>
      <c r="K569" s="218"/>
      <c r="L569" s="218"/>
      <c r="M569" s="218"/>
      <c r="N569" s="218"/>
      <c r="O569" s="218"/>
      <c r="P569" s="218"/>
      <c r="Q569" s="218"/>
      <c r="R569" s="218"/>
      <c r="S569" s="218"/>
      <c r="T569" s="218"/>
      <c r="U569" s="218"/>
      <c r="V569" s="218"/>
      <c r="W569" s="218"/>
      <c r="X569" s="218"/>
      <c r="Y569" s="218"/>
      <c r="Z569" s="218"/>
      <c r="AA569" s="218"/>
      <c r="AB569" s="218"/>
    </row>
    <row r="570" spans="1:28" ht="14.25" customHeight="1" x14ac:dyDescent="0.2">
      <c r="A570" s="218"/>
      <c r="B570" s="218"/>
      <c r="C570" s="218"/>
      <c r="D570" s="218"/>
      <c r="E570" s="218"/>
      <c r="F570" s="218"/>
      <c r="G570" s="218"/>
      <c r="H570" s="218"/>
      <c r="I570" s="218"/>
      <c r="J570" s="218"/>
      <c r="K570" s="218"/>
      <c r="L570" s="218"/>
      <c r="M570" s="218"/>
      <c r="N570" s="218"/>
      <c r="O570" s="218"/>
      <c r="P570" s="218"/>
      <c r="Q570" s="218"/>
      <c r="R570" s="218"/>
      <c r="S570" s="218"/>
      <c r="T570" s="218"/>
      <c r="U570" s="218"/>
      <c r="V570" s="218"/>
      <c r="W570" s="218"/>
      <c r="X570" s="218"/>
      <c r="Y570" s="218"/>
      <c r="Z570" s="218"/>
      <c r="AA570" s="218"/>
      <c r="AB570" s="218"/>
    </row>
    <row r="571" spans="1:28" ht="14.25" customHeight="1" x14ac:dyDescent="0.2">
      <c r="A571" s="218"/>
      <c r="B571" s="218"/>
      <c r="C571" s="218"/>
      <c r="D571" s="218"/>
      <c r="E571" s="218"/>
      <c r="F571" s="218"/>
      <c r="G571" s="218"/>
      <c r="H571" s="218"/>
      <c r="I571" s="218"/>
      <c r="J571" s="218"/>
      <c r="K571" s="218"/>
      <c r="L571" s="218"/>
      <c r="M571" s="218"/>
      <c r="N571" s="218"/>
      <c r="O571" s="218"/>
      <c r="P571" s="218"/>
      <c r="Q571" s="218"/>
      <c r="R571" s="218"/>
      <c r="S571" s="218"/>
      <c r="T571" s="218"/>
      <c r="U571" s="218"/>
      <c r="V571" s="218"/>
      <c r="W571" s="218"/>
      <c r="X571" s="218"/>
      <c r="Y571" s="218"/>
      <c r="Z571" s="218"/>
      <c r="AA571" s="218"/>
      <c r="AB571" s="218"/>
    </row>
    <row r="572" spans="1:28" ht="14.25" customHeight="1" x14ac:dyDescent="0.2">
      <c r="A572" s="218"/>
      <c r="B572" s="218"/>
      <c r="C572" s="218"/>
      <c r="D572" s="218"/>
      <c r="E572" s="218"/>
      <c r="F572" s="218"/>
      <c r="G572" s="218"/>
      <c r="H572" s="218"/>
      <c r="I572" s="218"/>
      <c r="J572" s="218"/>
      <c r="K572" s="218"/>
      <c r="L572" s="218"/>
      <c r="M572" s="218"/>
      <c r="N572" s="218"/>
      <c r="O572" s="218"/>
      <c r="P572" s="218"/>
      <c r="Q572" s="218"/>
      <c r="R572" s="218"/>
      <c r="S572" s="218"/>
      <c r="T572" s="218"/>
      <c r="U572" s="218"/>
      <c r="V572" s="218"/>
      <c r="W572" s="218"/>
      <c r="X572" s="218"/>
      <c r="Y572" s="218"/>
      <c r="Z572" s="218"/>
      <c r="AA572" s="218"/>
      <c r="AB572" s="218"/>
    </row>
    <row r="573" spans="1:28" ht="14.25" customHeight="1" x14ac:dyDescent="0.2">
      <c r="A573" s="218"/>
      <c r="B573" s="218"/>
      <c r="C573" s="218"/>
      <c r="D573" s="218"/>
      <c r="E573" s="218"/>
      <c r="F573" s="218"/>
      <c r="G573" s="218"/>
      <c r="H573" s="218"/>
      <c r="I573" s="218"/>
      <c r="J573" s="218"/>
      <c r="K573" s="218"/>
      <c r="L573" s="218"/>
      <c r="M573" s="218"/>
      <c r="N573" s="218"/>
      <c r="O573" s="218"/>
      <c r="P573" s="218"/>
      <c r="Q573" s="218"/>
      <c r="R573" s="218"/>
      <c r="S573" s="218"/>
      <c r="T573" s="218"/>
      <c r="U573" s="218"/>
      <c r="V573" s="218"/>
      <c r="W573" s="218"/>
      <c r="X573" s="218"/>
      <c r="Y573" s="218"/>
      <c r="Z573" s="218"/>
      <c r="AA573" s="218"/>
      <c r="AB573" s="218"/>
    </row>
    <row r="574" spans="1:28" ht="14.25" customHeight="1" x14ac:dyDescent="0.2">
      <c r="A574" s="218"/>
      <c r="B574" s="218"/>
      <c r="C574" s="218"/>
      <c r="D574" s="218"/>
      <c r="E574" s="218"/>
      <c r="F574" s="218"/>
      <c r="G574" s="218"/>
      <c r="H574" s="218"/>
      <c r="I574" s="218"/>
      <c r="J574" s="218"/>
      <c r="K574" s="218"/>
      <c r="L574" s="218"/>
      <c r="M574" s="218"/>
      <c r="N574" s="218"/>
      <c r="O574" s="218"/>
      <c r="P574" s="218"/>
      <c r="Q574" s="218"/>
      <c r="R574" s="218"/>
      <c r="S574" s="218"/>
      <c r="T574" s="218"/>
      <c r="U574" s="218"/>
      <c r="V574" s="218"/>
      <c r="W574" s="218"/>
      <c r="X574" s="218"/>
      <c r="Y574" s="218"/>
      <c r="Z574" s="218"/>
      <c r="AA574" s="218"/>
      <c r="AB574" s="218"/>
    </row>
    <row r="575" spans="1:28" ht="14.25" customHeight="1" x14ac:dyDescent="0.2">
      <c r="A575" s="218"/>
      <c r="B575" s="218"/>
      <c r="C575" s="218"/>
      <c r="D575" s="218"/>
      <c r="E575" s="218"/>
      <c r="F575" s="218"/>
      <c r="G575" s="218"/>
      <c r="H575" s="218"/>
      <c r="I575" s="218"/>
      <c r="J575" s="218"/>
      <c r="K575" s="218"/>
      <c r="L575" s="218"/>
      <c r="M575" s="218"/>
      <c r="N575" s="218"/>
      <c r="O575" s="218"/>
      <c r="P575" s="218"/>
      <c r="Q575" s="218"/>
      <c r="R575" s="218"/>
      <c r="S575" s="218"/>
      <c r="T575" s="218"/>
      <c r="U575" s="218"/>
      <c r="V575" s="218"/>
      <c r="W575" s="218"/>
      <c r="X575" s="218"/>
      <c r="Y575" s="218"/>
      <c r="Z575" s="218"/>
      <c r="AA575" s="218"/>
      <c r="AB575" s="218"/>
    </row>
    <row r="576" spans="1:28" ht="14.25" customHeight="1" x14ac:dyDescent="0.2">
      <c r="A576" s="218"/>
      <c r="B576" s="218"/>
      <c r="C576" s="218"/>
      <c r="D576" s="218"/>
      <c r="E576" s="218"/>
      <c r="F576" s="218"/>
      <c r="G576" s="218"/>
      <c r="H576" s="218"/>
      <c r="I576" s="218"/>
      <c r="J576" s="218"/>
      <c r="K576" s="218"/>
      <c r="L576" s="218"/>
      <c r="M576" s="218"/>
      <c r="N576" s="218"/>
      <c r="O576" s="218"/>
      <c r="P576" s="218"/>
      <c r="Q576" s="218"/>
      <c r="R576" s="218"/>
      <c r="S576" s="218"/>
      <c r="T576" s="218"/>
      <c r="U576" s="218"/>
      <c r="V576" s="218"/>
      <c r="W576" s="218"/>
      <c r="X576" s="218"/>
      <c r="Y576" s="218"/>
      <c r="Z576" s="218"/>
      <c r="AA576" s="218"/>
      <c r="AB576" s="218"/>
    </row>
    <row r="577" spans="1:28" ht="14.25" customHeight="1" x14ac:dyDescent="0.2">
      <c r="A577" s="218"/>
      <c r="B577" s="218"/>
      <c r="C577" s="218"/>
      <c r="D577" s="218"/>
      <c r="E577" s="218"/>
      <c r="F577" s="218"/>
      <c r="G577" s="218"/>
      <c r="H577" s="218"/>
      <c r="I577" s="218"/>
      <c r="J577" s="218"/>
      <c r="K577" s="218"/>
      <c r="L577" s="218"/>
      <c r="M577" s="218"/>
      <c r="N577" s="218"/>
      <c r="O577" s="218"/>
      <c r="P577" s="218"/>
      <c r="Q577" s="218"/>
      <c r="R577" s="218"/>
      <c r="S577" s="218"/>
      <c r="T577" s="218"/>
      <c r="U577" s="218"/>
      <c r="V577" s="218"/>
      <c r="W577" s="218"/>
      <c r="X577" s="218"/>
      <c r="Y577" s="218"/>
      <c r="Z577" s="218"/>
      <c r="AA577" s="218"/>
      <c r="AB577" s="218"/>
    </row>
    <row r="578" spans="1:28" ht="14.25" customHeight="1" x14ac:dyDescent="0.2">
      <c r="A578" s="218"/>
      <c r="B578" s="218"/>
      <c r="C578" s="218"/>
      <c r="D578" s="218"/>
      <c r="E578" s="218"/>
      <c r="F578" s="218"/>
      <c r="G578" s="218"/>
      <c r="H578" s="218"/>
      <c r="I578" s="218"/>
      <c r="J578" s="218"/>
      <c r="K578" s="218"/>
      <c r="L578" s="218"/>
      <c r="M578" s="218"/>
      <c r="N578" s="218"/>
      <c r="O578" s="218"/>
      <c r="P578" s="218"/>
      <c r="Q578" s="218"/>
      <c r="R578" s="218"/>
      <c r="S578" s="218"/>
      <c r="T578" s="218"/>
      <c r="U578" s="218"/>
      <c r="V578" s="218"/>
      <c r="W578" s="218"/>
      <c r="X578" s="218"/>
      <c r="Y578" s="218"/>
      <c r="Z578" s="218"/>
      <c r="AA578" s="218"/>
      <c r="AB578" s="218"/>
    </row>
    <row r="579" spans="1:28" ht="14.25" customHeight="1" x14ac:dyDescent="0.2">
      <c r="A579" s="218"/>
      <c r="B579" s="218"/>
      <c r="C579" s="218"/>
      <c r="D579" s="218"/>
      <c r="E579" s="218"/>
      <c r="F579" s="218"/>
      <c r="G579" s="218"/>
      <c r="H579" s="218"/>
      <c r="I579" s="218"/>
      <c r="J579" s="218"/>
      <c r="K579" s="218"/>
      <c r="L579" s="218"/>
      <c r="M579" s="218"/>
      <c r="N579" s="218"/>
      <c r="O579" s="218"/>
      <c r="P579" s="218"/>
      <c r="Q579" s="218"/>
      <c r="R579" s="218"/>
      <c r="S579" s="218"/>
      <c r="T579" s="218"/>
      <c r="U579" s="218"/>
      <c r="V579" s="218"/>
      <c r="W579" s="218"/>
      <c r="X579" s="218"/>
      <c r="Y579" s="218"/>
      <c r="Z579" s="218"/>
      <c r="AA579" s="218"/>
      <c r="AB579" s="218"/>
    </row>
    <row r="580" spans="1:28" ht="14.25" customHeight="1" x14ac:dyDescent="0.2">
      <c r="A580" s="218"/>
      <c r="B580" s="218"/>
      <c r="C580" s="218"/>
      <c r="D580" s="218"/>
      <c r="E580" s="218"/>
      <c r="F580" s="218"/>
      <c r="G580" s="218"/>
      <c r="H580" s="218"/>
      <c r="I580" s="218"/>
      <c r="J580" s="218"/>
      <c r="K580" s="218"/>
      <c r="L580" s="218"/>
      <c r="M580" s="218"/>
      <c r="N580" s="218"/>
      <c r="O580" s="218"/>
      <c r="P580" s="218"/>
      <c r="Q580" s="218"/>
      <c r="R580" s="218"/>
      <c r="S580" s="218"/>
      <c r="T580" s="218"/>
      <c r="U580" s="218"/>
      <c r="V580" s="218"/>
      <c r="W580" s="218"/>
      <c r="X580" s="218"/>
      <c r="Y580" s="218"/>
      <c r="Z580" s="218"/>
      <c r="AA580" s="218"/>
      <c r="AB580" s="218"/>
    </row>
    <row r="581" spans="1:28" ht="14.25" customHeight="1" x14ac:dyDescent="0.2">
      <c r="A581" s="218"/>
      <c r="B581" s="218"/>
      <c r="C581" s="218"/>
      <c r="D581" s="218"/>
      <c r="E581" s="218"/>
      <c r="F581" s="218"/>
      <c r="G581" s="218"/>
      <c r="H581" s="218"/>
      <c r="I581" s="218"/>
      <c r="J581" s="218"/>
      <c r="K581" s="218"/>
      <c r="L581" s="218"/>
      <c r="M581" s="218"/>
      <c r="N581" s="218"/>
      <c r="O581" s="218"/>
      <c r="P581" s="218"/>
      <c r="Q581" s="218"/>
      <c r="R581" s="218"/>
      <c r="S581" s="218"/>
      <c r="T581" s="218"/>
      <c r="U581" s="218"/>
      <c r="V581" s="218"/>
      <c r="W581" s="218"/>
      <c r="X581" s="218"/>
      <c r="Y581" s="218"/>
      <c r="Z581" s="218"/>
      <c r="AA581" s="218"/>
      <c r="AB581" s="218"/>
    </row>
    <row r="582" spans="1:28" ht="14.25" customHeight="1" x14ac:dyDescent="0.2">
      <c r="A582" s="218"/>
      <c r="B582" s="218"/>
      <c r="C582" s="218"/>
      <c r="D582" s="218"/>
      <c r="E582" s="218"/>
      <c r="F582" s="218"/>
      <c r="G582" s="218"/>
      <c r="H582" s="218"/>
      <c r="I582" s="218"/>
      <c r="J582" s="218"/>
      <c r="K582" s="218"/>
      <c r="L582" s="218"/>
      <c r="M582" s="218"/>
      <c r="N582" s="218"/>
      <c r="O582" s="218"/>
      <c r="P582" s="218"/>
      <c r="Q582" s="218"/>
      <c r="R582" s="218"/>
      <c r="S582" s="218"/>
      <c r="T582" s="218"/>
      <c r="U582" s="218"/>
      <c r="V582" s="218"/>
      <c r="W582" s="218"/>
      <c r="X582" s="218"/>
      <c r="Y582" s="218"/>
      <c r="Z582" s="218"/>
      <c r="AA582" s="218"/>
      <c r="AB582" s="218"/>
    </row>
    <row r="583" spans="1:28" ht="14.25" customHeight="1" x14ac:dyDescent="0.2">
      <c r="A583" s="218"/>
      <c r="B583" s="218"/>
      <c r="C583" s="218"/>
      <c r="D583" s="218"/>
      <c r="E583" s="218"/>
      <c r="F583" s="218"/>
      <c r="G583" s="218"/>
      <c r="H583" s="218"/>
      <c r="I583" s="218"/>
      <c r="J583" s="218"/>
      <c r="K583" s="218"/>
      <c r="L583" s="218"/>
      <c r="M583" s="218"/>
      <c r="N583" s="218"/>
      <c r="O583" s="218"/>
      <c r="P583" s="218"/>
      <c r="Q583" s="218"/>
      <c r="R583" s="218"/>
      <c r="S583" s="218"/>
      <c r="T583" s="218"/>
      <c r="U583" s="218"/>
      <c r="V583" s="218"/>
      <c r="W583" s="218"/>
      <c r="X583" s="218"/>
      <c r="Y583" s="218"/>
      <c r="Z583" s="218"/>
      <c r="AA583" s="218"/>
      <c r="AB583" s="218"/>
    </row>
    <row r="584" spans="1:28" ht="14.25" customHeight="1" x14ac:dyDescent="0.2">
      <c r="A584" s="218"/>
      <c r="B584" s="218"/>
      <c r="C584" s="218"/>
      <c r="D584" s="218"/>
      <c r="E584" s="218"/>
      <c r="F584" s="218"/>
      <c r="G584" s="218"/>
      <c r="H584" s="218"/>
      <c r="I584" s="218"/>
      <c r="J584" s="218"/>
      <c r="K584" s="218"/>
      <c r="L584" s="218"/>
      <c r="M584" s="218"/>
      <c r="N584" s="218"/>
      <c r="O584" s="218"/>
      <c r="P584" s="218"/>
      <c r="Q584" s="218"/>
      <c r="R584" s="218"/>
      <c r="S584" s="218"/>
      <c r="T584" s="218"/>
      <c r="U584" s="218"/>
      <c r="V584" s="218"/>
      <c r="W584" s="218"/>
      <c r="X584" s="218"/>
      <c r="Y584" s="218"/>
      <c r="Z584" s="218"/>
      <c r="AA584" s="218"/>
      <c r="AB584" s="218"/>
    </row>
    <row r="585" spans="1:28" ht="14.25" customHeight="1" x14ac:dyDescent="0.2">
      <c r="A585" s="218"/>
      <c r="B585" s="218"/>
      <c r="C585" s="218"/>
      <c r="D585" s="218"/>
      <c r="E585" s="218"/>
      <c r="F585" s="218"/>
      <c r="G585" s="218"/>
      <c r="H585" s="218"/>
      <c r="I585" s="218"/>
      <c r="J585" s="218"/>
      <c r="K585" s="218"/>
      <c r="L585" s="218"/>
      <c r="M585" s="218"/>
      <c r="N585" s="218"/>
      <c r="O585" s="218"/>
      <c r="P585" s="218"/>
      <c r="Q585" s="218"/>
      <c r="R585" s="218"/>
      <c r="S585" s="218"/>
      <c r="T585" s="218"/>
      <c r="U585" s="218"/>
      <c r="V585" s="218"/>
      <c r="W585" s="218"/>
      <c r="X585" s="218"/>
      <c r="Y585" s="218"/>
      <c r="Z585" s="218"/>
      <c r="AA585" s="218"/>
      <c r="AB585" s="218"/>
    </row>
    <row r="586" spans="1:28" ht="14.25" customHeight="1" x14ac:dyDescent="0.2">
      <c r="A586" s="218"/>
      <c r="B586" s="218"/>
      <c r="C586" s="218"/>
      <c r="D586" s="218"/>
      <c r="E586" s="218"/>
      <c r="F586" s="218"/>
      <c r="G586" s="218"/>
      <c r="H586" s="218"/>
      <c r="I586" s="218"/>
      <c r="J586" s="218"/>
      <c r="K586" s="218"/>
      <c r="L586" s="218"/>
      <c r="M586" s="218"/>
      <c r="N586" s="218"/>
      <c r="O586" s="218"/>
      <c r="P586" s="218"/>
      <c r="Q586" s="218"/>
      <c r="R586" s="218"/>
      <c r="S586" s="218"/>
      <c r="T586" s="218"/>
      <c r="U586" s="218"/>
      <c r="V586" s="218"/>
      <c r="W586" s="218"/>
      <c r="X586" s="218"/>
      <c r="Y586" s="218"/>
      <c r="Z586" s="218"/>
      <c r="AA586" s="218"/>
      <c r="AB586" s="218"/>
    </row>
    <row r="587" spans="1:28" ht="14.25" customHeight="1" x14ac:dyDescent="0.2">
      <c r="A587" s="218"/>
      <c r="B587" s="218"/>
      <c r="C587" s="218"/>
      <c r="D587" s="218"/>
      <c r="E587" s="218"/>
      <c r="F587" s="218"/>
      <c r="G587" s="218"/>
      <c r="H587" s="218"/>
      <c r="I587" s="218"/>
      <c r="J587" s="218"/>
      <c r="K587" s="218"/>
      <c r="L587" s="218"/>
      <c r="M587" s="218"/>
      <c r="N587" s="218"/>
      <c r="O587" s="218"/>
      <c r="P587" s="218"/>
      <c r="Q587" s="218"/>
      <c r="R587" s="218"/>
      <c r="S587" s="218"/>
      <c r="T587" s="218"/>
      <c r="U587" s="218"/>
      <c r="V587" s="218"/>
      <c r="W587" s="218"/>
      <c r="X587" s="218"/>
      <c r="Y587" s="218"/>
      <c r="Z587" s="218"/>
      <c r="AA587" s="218"/>
      <c r="AB587" s="218"/>
    </row>
    <row r="588" spans="1:28" ht="14.25" customHeight="1" x14ac:dyDescent="0.2">
      <c r="A588" s="218"/>
      <c r="B588" s="218"/>
      <c r="C588" s="218"/>
      <c r="D588" s="218"/>
      <c r="E588" s="218"/>
      <c r="F588" s="218"/>
      <c r="G588" s="218"/>
      <c r="H588" s="218"/>
      <c r="I588" s="218"/>
      <c r="J588" s="218"/>
      <c r="K588" s="218"/>
      <c r="L588" s="218"/>
      <c r="M588" s="218"/>
      <c r="N588" s="218"/>
      <c r="O588" s="218"/>
      <c r="P588" s="218"/>
      <c r="Q588" s="218"/>
      <c r="R588" s="218"/>
      <c r="S588" s="218"/>
      <c r="T588" s="218"/>
      <c r="U588" s="218"/>
      <c r="V588" s="218"/>
      <c r="W588" s="218"/>
      <c r="X588" s="218"/>
      <c r="Y588" s="218"/>
      <c r="Z588" s="218"/>
      <c r="AA588" s="218"/>
      <c r="AB588" s="218"/>
    </row>
    <row r="589" spans="1:28" ht="14.25" customHeight="1" x14ac:dyDescent="0.2">
      <c r="A589" s="218"/>
      <c r="B589" s="218"/>
      <c r="C589" s="218"/>
      <c r="D589" s="218"/>
      <c r="E589" s="218"/>
      <c r="F589" s="218"/>
      <c r="G589" s="218"/>
      <c r="H589" s="218"/>
      <c r="I589" s="218"/>
      <c r="J589" s="218"/>
      <c r="K589" s="218"/>
      <c r="L589" s="218"/>
      <c r="M589" s="218"/>
      <c r="N589" s="218"/>
      <c r="O589" s="218"/>
      <c r="P589" s="218"/>
      <c r="Q589" s="218"/>
      <c r="R589" s="218"/>
      <c r="S589" s="218"/>
      <c r="T589" s="218"/>
      <c r="U589" s="218"/>
      <c r="V589" s="218"/>
      <c r="W589" s="218"/>
      <c r="X589" s="218"/>
      <c r="Y589" s="218"/>
      <c r="Z589" s="218"/>
      <c r="AA589" s="218"/>
      <c r="AB589" s="218"/>
    </row>
    <row r="590" spans="1:28" ht="14.25" customHeight="1" x14ac:dyDescent="0.2">
      <c r="A590" s="218"/>
      <c r="B590" s="218"/>
      <c r="C590" s="218"/>
      <c r="D590" s="218"/>
      <c r="E590" s="218"/>
      <c r="F590" s="218"/>
      <c r="G590" s="218"/>
      <c r="H590" s="218"/>
      <c r="I590" s="218"/>
      <c r="J590" s="218"/>
      <c r="K590" s="218"/>
      <c r="L590" s="218"/>
      <c r="M590" s="218"/>
      <c r="N590" s="218"/>
      <c r="O590" s="218"/>
      <c r="P590" s="218"/>
      <c r="Q590" s="218"/>
      <c r="R590" s="218"/>
      <c r="S590" s="218"/>
      <c r="T590" s="218"/>
      <c r="U590" s="218"/>
      <c r="V590" s="218"/>
      <c r="W590" s="218"/>
      <c r="X590" s="218"/>
      <c r="Y590" s="218"/>
      <c r="Z590" s="218"/>
      <c r="AA590" s="218"/>
      <c r="AB590" s="218"/>
    </row>
    <row r="591" spans="1:28" ht="14.25" customHeight="1" x14ac:dyDescent="0.2">
      <c r="A591" s="218"/>
      <c r="B591" s="218"/>
      <c r="C591" s="218"/>
      <c r="D591" s="218"/>
      <c r="E591" s="218"/>
      <c r="F591" s="218"/>
      <c r="G591" s="218"/>
      <c r="H591" s="218"/>
      <c r="I591" s="218"/>
      <c r="J591" s="218"/>
      <c r="K591" s="218"/>
      <c r="L591" s="218"/>
      <c r="M591" s="218"/>
      <c r="N591" s="218"/>
      <c r="O591" s="218"/>
      <c r="P591" s="218"/>
      <c r="Q591" s="218"/>
      <c r="R591" s="218"/>
      <c r="S591" s="218"/>
      <c r="T591" s="218"/>
      <c r="U591" s="218"/>
      <c r="V591" s="218"/>
      <c r="W591" s="218"/>
      <c r="X591" s="218"/>
      <c r="Y591" s="218"/>
      <c r="Z591" s="218"/>
      <c r="AA591" s="218"/>
      <c r="AB591" s="218"/>
    </row>
    <row r="592" spans="1:28" ht="14.25" customHeight="1" x14ac:dyDescent="0.2">
      <c r="A592" s="218"/>
      <c r="B592" s="218"/>
      <c r="C592" s="218"/>
      <c r="D592" s="218"/>
      <c r="E592" s="218"/>
      <c r="F592" s="218"/>
      <c r="G592" s="218"/>
      <c r="H592" s="218"/>
      <c r="I592" s="218"/>
      <c r="J592" s="218"/>
      <c r="K592" s="218"/>
      <c r="L592" s="218"/>
      <c r="M592" s="218"/>
      <c r="N592" s="218"/>
      <c r="O592" s="218"/>
      <c r="P592" s="218"/>
      <c r="Q592" s="218"/>
      <c r="R592" s="218"/>
      <c r="S592" s="218"/>
      <c r="T592" s="218"/>
      <c r="U592" s="218"/>
      <c r="V592" s="218"/>
      <c r="W592" s="218"/>
      <c r="X592" s="218"/>
      <c r="Y592" s="218"/>
      <c r="Z592" s="218"/>
      <c r="AA592" s="218"/>
      <c r="AB592" s="218"/>
    </row>
    <row r="593" spans="1:28" ht="14.25" customHeight="1" x14ac:dyDescent="0.2">
      <c r="A593" s="218"/>
      <c r="B593" s="218"/>
      <c r="C593" s="218"/>
      <c r="D593" s="218"/>
      <c r="E593" s="218"/>
      <c r="F593" s="218"/>
      <c r="G593" s="218"/>
      <c r="H593" s="218"/>
      <c r="I593" s="218"/>
      <c r="J593" s="218"/>
      <c r="K593" s="218"/>
      <c r="L593" s="218"/>
      <c r="M593" s="218"/>
      <c r="N593" s="218"/>
      <c r="O593" s="218"/>
      <c r="P593" s="218"/>
      <c r="Q593" s="218"/>
      <c r="R593" s="218"/>
      <c r="S593" s="218"/>
      <c r="T593" s="218"/>
      <c r="U593" s="218"/>
      <c r="V593" s="218"/>
      <c r="W593" s="218"/>
      <c r="X593" s="218"/>
      <c r="Y593" s="218"/>
      <c r="Z593" s="218"/>
      <c r="AA593" s="218"/>
      <c r="AB593" s="218"/>
    </row>
    <row r="594" spans="1:28" ht="14.25" customHeight="1" x14ac:dyDescent="0.2">
      <c r="A594" s="218"/>
      <c r="B594" s="218"/>
      <c r="C594" s="218"/>
      <c r="D594" s="218"/>
      <c r="E594" s="218"/>
      <c r="F594" s="218"/>
      <c r="G594" s="218"/>
      <c r="H594" s="218"/>
      <c r="I594" s="218"/>
      <c r="J594" s="218"/>
      <c r="K594" s="218"/>
      <c r="L594" s="218"/>
      <c r="M594" s="218"/>
      <c r="N594" s="218"/>
      <c r="O594" s="218"/>
      <c r="P594" s="218"/>
      <c r="Q594" s="218"/>
      <c r="R594" s="218"/>
      <c r="S594" s="218"/>
      <c r="T594" s="218"/>
      <c r="U594" s="218"/>
      <c r="V594" s="218"/>
      <c r="W594" s="218"/>
      <c r="X594" s="218"/>
      <c r="Y594" s="218"/>
      <c r="Z594" s="218"/>
      <c r="AA594" s="218"/>
      <c r="AB594" s="218"/>
    </row>
    <row r="595" spans="1:28" ht="14.25" customHeight="1" x14ac:dyDescent="0.2">
      <c r="A595" s="218"/>
      <c r="B595" s="218"/>
      <c r="C595" s="218"/>
      <c r="D595" s="218"/>
      <c r="E595" s="218"/>
      <c r="F595" s="218"/>
      <c r="G595" s="218"/>
      <c r="H595" s="218"/>
      <c r="I595" s="218"/>
      <c r="J595" s="218"/>
      <c r="K595" s="218"/>
      <c r="L595" s="218"/>
      <c r="M595" s="218"/>
      <c r="N595" s="218"/>
      <c r="O595" s="218"/>
      <c r="P595" s="218"/>
      <c r="Q595" s="218"/>
      <c r="R595" s="218"/>
      <c r="S595" s="218"/>
      <c r="T595" s="218"/>
      <c r="U595" s="218"/>
      <c r="V595" s="218"/>
      <c r="W595" s="218"/>
      <c r="X595" s="218"/>
      <c r="Y595" s="218"/>
      <c r="Z595" s="218"/>
      <c r="AA595" s="218"/>
      <c r="AB595" s="218"/>
    </row>
    <row r="596" spans="1:28" ht="14.25" customHeight="1" x14ac:dyDescent="0.2">
      <c r="A596" s="218"/>
      <c r="B596" s="218"/>
      <c r="C596" s="218"/>
      <c r="D596" s="218"/>
      <c r="E596" s="218"/>
      <c r="F596" s="218"/>
      <c r="G596" s="218"/>
      <c r="H596" s="218"/>
      <c r="I596" s="218"/>
      <c r="J596" s="218"/>
      <c r="K596" s="218"/>
      <c r="L596" s="218"/>
      <c r="M596" s="218"/>
      <c r="N596" s="218"/>
      <c r="O596" s="218"/>
      <c r="P596" s="218"/>
      <c r="Q596" s="218"/>
      <c r="R596" s="218"/>
      <c r="S596" s="218"/>
      <c r="T596" s="218"/>
      <c r="U596" s="218"/>
      <c r="V596" s="218"/>
      <c r="W596" s="218"/>
      <c r="X596" s="218"/>
      <c r="Y596" s="218"/>
      <c r="Z596" s="218"/>
      <c r="AA596" s="218"/>
      <c r="AB596" s="218"/>
    </row>
    <row r="597" spans="1:28" ht="14.25" customHeight="1" x14ac:dyDescent="0.2">
      <c r="A597" s="218"/>
      <c r="B597" s="218"/>
      <c r="C597" s="218"/>
      <c r="D597" s="218"/>
      <c r="E597" s="218"/>
      <c r="F597" s="218"/>
      <c r="G597" s="218"/>
      <c r="H597" s="218"/>
      <c r="I597" s="218"/>
      <c r="J597" s="218"/>
      <c r="K597" s="218"/>
      <c r="L597" s="218"/>
      <c r="M597" s="218"/>
      <c r="N597" s="218"/>
      <c r="O597" s="218"/>
      <c r="P597" s="218"/>
      <c r="Q597" s="218"/>
      <c r="R597" s="218"/>
      <c r="S597" s="218"/>
      <c r="T597" s="218"/>
      <c r="U597" s="218"/>
      <c r="V597" s="218"/>
      <c r="W597" s="218"/>
      <c r="X597" s="218"/>
      <c r="Y597" s="218"/>
      <c r="Z597" s="218"/>
      <c r="AA597" s="218"/>
      <c r="AB597" s="218"/>
    </row>
    <row r="598" spans="1:28" ht="14.25" customHeight="1" x14ac:dyDescent="0.2">
      <c r="A598" s="218"/>
      <c r="B598" s="218"/>
      <c r="C598" s="218"/>
      <c r="D598" s="218"/>
      <c r="E598" s="218"/>
      <c r="F598" s="218"/>
      <c r="G598" s="218"/>
      <c r="H598" s="218"/>
      <c r="I598" s="218"/>
      <c r="J598" s="218"/>
      <c r="K598" s="218"/>
      <c r="L598" s="218"/>
      <c r="M598" s="218"/>
      <c r="N598" s="218"/>
      <c r="O598" s="218"/>
      <c r="P598" s="218"/>
      <c r="Q598" s="218"/>
      <c r="R598" s="218"/>
      <c r="S598" s="218"/>
      <c r="T598" s="218"/>
      <c r="U598" s="218"/>
      <c r="V598" s="218"/>
      <c r="W598" s="218"/>
      <c r="X598" s="218"/>
      <c r="Y598" s="218"/>
      <c r="Z598" s="218"/>
      <c r="AA598" s="218"/>
      <c r="AB598" s="218"/>
    </row>
    <row r="599" spans="1:28" ht="14.25" customHeight="1" x14ac:dyDescent="0.2">
      <c r="A599" s="218"/>
      <c r="B599" s="218"/>
      <c r="C599" s="218"/>
      <c r="D599" s="218"/>
      <c r="E599" s="218"/>
      <c r="F599" s="218"/>
      <c r="G599" s="218"/>
      <c r="H599" s="218"/>
      <c r="I599" s="218"/>
      <c r="J599" s="218"/>
      <c r="K599" s="218"/>
      <c r="L599" s="218"/>
      <c r="M599" s="218"/>
      <c r="N599" s="218"/>
      <c r="O599" s="218"/>
      <c r="P599" s="218"/>
      <c r="Q599" s="218"/>
      <c r="R599" s="218"/>
      <c r="S599" s="218"/>
      <c r="T599" s="218"/>
      <c r="U599" s="218"/>
      <c r="V599" s="218"/>
      <c r="W599" s="218"/>
      <c r="X599" s="218"/>
      <c r="Y599" s="218"/>
      <c r="Z599" s="218"/>
      <c r="AA599" s="218"/>
      <c r="AB599" s="218"/>
    </row>
    <row r="600" spans="1:28" ht="14.25" customHeight="1" x14ac:dyDescent="0.2">
      <c r="A600" s="218"/>
      <c r="B600" s="218"/>
      <c r="C600" s="218"/>
      <c r="D600" s="218"/>
      <c r="E600" s="218"/>
      <c r="F600" s="218"/>
      <c r="G600" s="218"/>
      <c r="H600" s="218"/>
      <c r="I600" s="218"/>
      <c r="J600" s="218"/>
      <c r="K600" s="218"/>
      <c r="L600" s="218"/>
      <c r="M600" s="218"/>
      <c r="N600" s="218"/>
      <c r="O600" s="218"/>
      <c r="P600" s="218"/>
      <c r="Q600" s="218"/>
      <c r="R600" s="218"/>
      <c r="S600" s="218"/>
      <c r="T600" s="218"/>
      <c r="U600" s="218"/>
      <c r="V600" s="218"/>
      <c r="W600" s="218"/>
      <c r="X600" s="218"/>
      <c r="Y600" s="218"/>
      <c r="Z600" s="218"/>
      <c r="AA600" s="218"/>
      <c r="AB600" s="218"/>
    </row>
    <row r="601" spans="1:28" ht="14.25" customHeight="1" x14ac:dyDescent="0.2">
      <c r="A601" s="218"/>
      <c r="B601" s="218"/>
      <c r="C601" s="218"/>
      <c r="D601" s="218"/>
      <c r="E601" s="218"/>
      <c r="F601" s="218"/>
      <c r="G601" s="218"/>
      <c r="H601" s="218"/>
      <c r="I601" s="218"/>
      <c r="J601" s="218"/>
      <c r="K601" s="218"/>
      <c r="L601" s="218"/>
      <c r="M601" s="218"/>
      <c r="N601" s="218"/>
      <c r="O601" s="218"/>
      <c r="P601" s="218"/>
      <c r="Q601" s="218"/>
      <c r="R601" s="218"/>
      <c r="S601" s="218"/>
      <c r="T601" s="218"/>
      <c r="U601" s="218"/>
      <c r="V601" s="218"/>
      <c r="W601" s="218"/>
      <c r="X601" s="218"/>
      <c r="Y601" s="218"/>
      <c r="Z601" s="218"/>
      <c r="AA601" s="218"/>
      <c r="AB601" s="218"/>
    </row>
    <row r="602" spans="1:28" ht="14.25" customHeight="1" x14ac:dyDescent="0.2">
      <c r="A602" s="218"/>
      <c r="B602" s="218"/>
      <c r="C602" s="218"/>
      <c r="D602" s="218"/>
      <c r="E602" s="218"/>
      <c r="F602" s="218"/>
      <c r="G602" s="218"/>
      <c r="H602" s="218"/>
      <c r="I602" s="218"/>
      <c r="J602" s="218"/>
      <c r="K602" s="218"/>
      <c r="L602" s="218"/>
      <c r="M602" s="218"/>
      <c r="N602" s="218"/>
      <c r="O602" s="218"/>
      <c r="P602" s="218"/>
      <c r="Q602" s="218"/>
      <c r="R602" s="218"/>
      <c r="S602" s="218"/>
      <c r="T602" s="218"/>
      <c r="U602" s="218"/>
      <c r="V602" s="218"/>
      <c r="W602" s="218"/>
      <c r="X602" s="218"/>
      <c r="Y602" s="218"/>
      <c r="Z602" s="218"/>
      <c r="AA602" s="218"/>
      <c r="AB602" s="218"/>
    </row>
    <row r="603" spans="1:28" ht="14.25" customHeight="1" x14ac:dyDescent="0.2">
      <c r="A603" s="218"/>
      <c r="B603" s="218"/>
      <c r="C603" s="218"/>
      <c r="D603" s="218"/>
      <c r="E603" s="218"/>
      <c r="F603" s="218"/>
      <c r="G603" s="218"/>
      <c r="H603" s="218"/>
      <c r="I603" s="218"/>
      <c r="J603" s="218"/>
      <c r="K603" s="218"/>
      <c r="L603" s="218"/>
      <c r="M603" s="218"/>
      <c r="N603" s="218"/>
      <c r="O603" s="218"/>
      <c r="P603" s="218"/>
      <c r="Q603" s="218"/>
      <c r="R603" s="218"/>
      <c r="S603" s="218"/>
      <c r="T603" s="218"/>
      <c r="U603" s="218"/>
      <c r="V603" s="218"/>
      <c r="W603" s="218"/>
      <c r="X603" s="218"/>
      <c r="Y603" s="218"/>
      <c r="Z603" s="218"/>
      <c r="AA603" s="218"/>
      <c r="AB603" s="218"/>
    </row>
    <row r="604" spans="1:28" ht="14.25" customHeight="1" x14ac:dyDescent="0.2">
      <c r="A604" s="218"/>
      <c r="B604" s="218"/>
      <c r="C604" s="218"/>
      <c r="D604" s="218"/>
      <c r="E604" s="218"/>
      <c r="F604" s="218"/>
      <c r="G604" s="218"/>
      <c r="H604" s="218"/>
      <c r="I604" s="218"/>
      <c r="J604" s="218"/>
      <c r="K604" s="218"/>
      <c r="L604" s="218"/>
      <c r="M604" s="218"/>
      <c r="N604" s="218"/>
      <c r="O604" s="218"/>
      <c r="P604" s="218"/>
      <c r="Q604" s="218"/>
      <c r="R604" s="218"/>
      <c r="S604" s="218"/>
      <c r="T604" s="218"/>
      <c r="U604" s="218"/>
      <c r="V604" s="218"/>
      <c r="W604" s="218"/>
      <c r="X604" s="218"/>
      <c r="Y604" s="218"/>
      <c r="Z604" s="218"/>
      <c r="AA604" s="218"/>
      <c r="AB604" s="218"/>
    </row>
    <row r="605" spans="1:28" ht="14.25" customHeight="1" x14ac:dyDescent="0.2">
      <c r="A605" s="218"/>
      <c r="B605" s="218"/>
      <c r="C605" s="218"/>
      <c r="D605" s="218"/>
      <c r="E605" s="218"/>
      <c r="F605" s="218"/>
      <c r="G605" s="218"/>
      <c r="H605" s="218"/>
      <c r="I605" s="218"/>
      <c r="J605" s="218"/>
      <c r="K605" s="218"/>
      <c r="L605" s="218"/>
      <c r="M605" s="218"/>
      <c r="N605" s="218"/>
      <c r="O605" s="218"/>
      <c r="P605" s="218"/>
      <c r="Q605" s="218"/>
      <c r="R605" s="218"/>
      <c r="S605" s="218"/>
      <c r="T605" s="218"/>
      <c r="U605" s="218"/>
      <c r="V605" s="218"/>
      <c r="W605" s="218"/>
      <c r="X605" s="218"/>
      <c r="Y605" s="218"/>
      <c r="Z605" s="218"/>
      <c r="AA605" s="218"/>
      <c r="AB605" s="218"/>
    </row>
    <row r="606" spans="1:28" ht="14.25" customHeight="1" x14ac:dyDescent="0.2">
      <c r="A606" s="218"/>
      <c r="B606" s="218"/>
      <c r="C606" s="218"/>
      <c r="D606" s="218"/>
      <c r="E606" s="218"/>
      <c r="F606" s="218"/>
      <c r="G606" s="218"/>
      <c r="H606" s="218"/>
      <c r="I606" s="218"/>
      <c r="J606" s="218"/>
      <c r="K606" s="218"/>
      <c r="L606" s="218"/>
      <c r="M606" s="218"/>
      <c r="N606" s="218"/>
      <c r="O606" s="218"/>
      <c r="P606" s="218"/>
      <c r="Q606" s="218"/>
      <c r="R606" s="218"/>
      <c r="S606" s="218"/>
      <c r="T606" s="218"/>
      <c r="U606" s="218"/>
      <c r="V606" s="218"/>
      <c r="W606" s="218"/>
      <c r="X606" s="218"/>
      <c r="Y606" s="218"/>
      <c r="Z606" s="218"/>
      <c r="AA606" s="218"/>
      <c r="AB606" s="218"/>
    </row>
    <row r="607" spans="1:28" ht="14.25" customHeight="1" x14ac:dyDescent="0.2">
      <c r="A607" s="218"/>
      <c r="B607" s="218"/>
      <c r="C607" s="218"/>
      <c r="D607" s="218"/>
      <c r="E607" s="218"/>
      <c r="F607" s="218"/>
      <c r="G607" s="218"/>
      <c r="H607" s="218"/>
      <c r="I607" s="218"/>
      <c r="J607" s="218"/>
      <c r="K607" s="218"/>
      <c r="L607" s="218"/>
      <c r="M607" s="218"/>
      <c r="N607" s="218"/>
      <c r="O607" s="218"/>
      <c r="P607" s="218"/>
      <c r="Q607" s="218"/>
      <c r="R607" s="218"/>
      <c r="S607" s="218"/>
      <c r="T607" s="218"/>
      <c r="U607" s="218"/>
      <c r="V607" s="218"/>
      <c r="W607" s="218"/>
      <c r="X607" s="218"/>
      <c r="Y607" s="218"/>
      <c r="Z607" s="218"/>
      <c r="AA607" s="218"/>
      <c r="AB607" s="218"/>
    </row>
    <row r="608" spans="1:28" ht="14.25" customHeight="1" x14ac:dyDescent="0.2">
      <c r="A608" s="218"/>
      <c r="B608" s="218"/>
      <c r="C608" s="218"/>
      <c r="D608" s="218"/>
      <c r="E608" s="218"/>
      <c r="F608" s="218"/>
      <c r="G608" s="218"/>
      <c r="H608" s="218"/>
      <c r="I608" s="218"/>
      <c r="J608" s="218"/>
      <c r="K608" s="218"/>
      <c r="L608" s="218"/>
      <c r="M608" s="218"/>
      <c r="N608" s="218"/>
      <c r="O608" s="218"/>
      <c r="P608" s="218"/>
      <c r="Q608" s="218"/>
      <c r="R608" s="218"/>
      <c r="S608" s="218"/>
      <c r="T608" s="218"/>
      <c r="U608" s="218"/>
      <c r="V608" s="218"/>
      <c r="W608" s="218"/>
      <c r="X608" s="218"/>
      <c r="Y608" s="218"/>
      <c r="Z608" s="218"/>
      <c r="AA608" s="218"/>
      <c r="AB608" s="218"/>
    </row>
    <row r="609" spans="1:28" ht="14.25" customHeight="1" x14ac:dyDescent="0.2">
      <c r="A609" s="218"/>
      <c r="B609" s="218"/>
      <c r="C609" s="218"/>
      <c r="D609" s="218"/>
      <c r="E609" s="218"/>
      <c r="F609" s="218"/>
      <c r="G609" s="218"/>
      <c r="H609" s="218"/>
      <c r="I609" s="218"/>
      <c r="J609" s="218"/>
      <c r="K609" s="218"/>
      <c r="L609" s="218"/>
      <c r="M609" s="218"/>
      <c r="N609" s="218"/>
      <c r="O609" s="218"/>
      <c r="P609" s="218"/>
      <c r="Q609" s="218"/>
      <c r="R609" s="218"/>
      <c r="S609" s="218"/>
      <c r="T609" s="218"/>
      <c r="U609" s="218"/>
      <c r="V609" s="218"/>
      <c r="W609" s="218"/>
      <c r="X609" s="218"/>
      <c r="Y609" s="218"/>
      <c r="Z609" s="218"/>
      <c r="AA609" s="218"/>
      <c r="AB609" s="218"/>
    </row>
    <row r="610" spans="1:28" ht="14.25" customHeight="1" x14ac:dyDescent="0.2">
      <c r="A610" s="218"/>
      <c r="B610" s="218"/>
      <c r="C610" s="218"/>
      <c r="D610" s="218"/>
      <c r="E610" s="218"/>
      <c r="F610" s="218"/>
      <c r="G610" s="218"/>
      <c r="H610" s="218"/>
      <c r="I610" s="218"/>
      <c r="J610" s="218"/>
      <c r="K610" s="218"/>
      <c r="L610" s="218"/>
      <c r="M610" s="218"/>
      <c r="N610" s="218"/>
      <c r="O610" s="218"/>
      <c r="P610" s="218"/>
      <c r="Q610" s="218"/>
      <c r="R610" s="218"/>
      <c r="S610" s="218"/>
      <c r="T610" s="218"/>
      <c r="U610" s="218"/>
      <c r="V610" s="218"/>
      <c r="W610" s="218"/>
      <c r="X610" s="218"/>
      <c r="Y610" s="218"/>
      <c r="Z610" s="218"/>
      <c r="AA610" s="218"/>
      <c r="AB610" s="218"/>
    </row>
    <row r="611" spans="1:28" ht="14.25" customHeight="1" x14ac:dyDescent="0.2">
      <c r="A611" s="218"/>
      <c r="B611" s="218"/>
      <c r="C611" s="218"/>
      <c r="D611" s="218"/>
      <c r="E611" s="218"/>
      <c r="F611" s="218"/>
      <c r="G611" s="218"/>
      <c r="H611" s="218"/>
      <c r="I611" s="218"/>
      <c r="J611" s="218"/>
      <c r="K611" s="218"/>
      <c r="L611" s="218"/>
      <c r="M611" s="218"/>
      <c r="N611" s="218"/>
      <c r="O611" s="218"/>
      <c r="P611" s="218"/>
      <c r="Q611" s="218"/>
      <c r="R611" s="218"/>
      <c r="S611" s="218"/>
      <c r="T611" s="218"/>
      <c r="U611" s="218"/>
      <c r="V611" s="218"/>
      <c r="W611" s="218"/>
      <c r="X611" s="218"/>
      <c r="Y611" s="218"/>
      <c r="Z611" s="218"/>
      <c r="AA611" s="218"/>
      <c r="AB611" s="218"/>
    </row>
    <row r="612" spans="1:28" ht="14.25" customHeight="1" x14ac:dyDescent="0.2">
      <c r="A612" s="218"/>
      <c r="B612" s="218"/>
      <c r="C612" s="218"/>
      <c r="D612" s="218"/>
      <c r="E612" s="218"/>
      <c r="F612" s="218"/>
      <c r="G612" s="218"/>
      <c r="H612" s="218"/>
      <c r="I612" s="218"/>
      <c r="J612" s="218"/>
      <c r="K612" s="218"/>
      <c r="L612" s="218"/>
      <c r="M612" s="218"/>
      <c r="N612" s="218"/>
      <c r="O612" s="218"/>
      <c r="P612" s="218"/>
      <c r="Q612" s="218"/>
      <c r="R612" s="218"/>
      <c r="S612" s="218"/>
      <c r="T612" s="218"/>
      <c r="U612" s="218"/>
      <c r="V612" s="218"/>
      <c r="W612" s="218"/>
      <c r="X612" s="218"/>
      <c r="Y612" s="218"/>
      <c r="Z612" s="218"/>
      <c r="AA612" s="218"/>
      <c r="AB612" s="218"/>
    </row>
    <row r="613" spans="1:28" ht="14.25" customHeight="1" x14ac:dyDescent="0.2">
      <c r="A613" s="218"/>
      <c r="B613" s="218"/>
      <c r="C613" s="218"/>
      <c r="D613" s="218"/>
      <c r="E613" s="218"/>
      <c r="F613" s="218"/>
      <c r="G613" s="218"/>
      <c r="H613" s="218"/>
      <c r="I613" s="218"/>
      <c r="J613" s="218"/>
      <c r="K613" s="218"/>
      <c r="L613" s="218"/>
      <c r="M613" s="218"/>
      <c r="N613" s="218"/>
      <c r="O613" s="218"/>
      <c r="P613" s="218"/>
      <c r="Q613" s="218"/>
      <c r="R613" s="218"/>
      <c r="S613" s="218"/>
      <c r="T613" s="218"/>
      <c r="U613" s="218"/>
      <c r="V613" s="218"/>
      <c r="W613" s="218"/>
      <c r="X613" s="218"/>
      <c r="Y613" s="218"/>
      <c r="Z613" s="218"/>
      <c r="AA613" s="218"/>
      <c r="AB613" s="218"/>
    </row>
    <row r="614" spans="1:28" ht="14.25" customHeight="1" x14ac:dyDescent="0.2">
      <c r="A614" s="218"/>
      <c r="B614" s="218"/>
      <c r="C614" s="218"/>
      <c r="D614" s="218"/>
      <c r="E614" s="218"/>
      <c r="F614" s="218"/>
      <c r="G614" s="218"/>
      <c r="H614" s="218"/>
      <c r="I614" s="218"/>
      <c r="J614" s="218"/>
      <c r="K614" s="218"/>
      <c r="L614" s="218"/>
      <c r="M614" s="218"/>
      <c r="N614" s="218"/>
      <c r="O614" s="218"/>
      <c r="P614" s="218"/>
      <c r="Q614" s="218"/>
      <c r="R614" s="218"/>
      <c r="S614" s="218"/>
      <c r="T614" s="218"/>
      <c r="U614" s="218"/>
      <c r="V614" s="218"/>
      <c r="W614" s="218"/>
      <c r="X614" s="218"/>
      <c r="Y614" s="218"/>
      <c r="Z614" s="218"/>
      <c r="AA614" s="218"/>
      <c r="AB614" s="218"/>
    </row>
    <row r="615" spans="1:28" ht="14.25" customHeight="1" x14ac:dyDescent="0.2">
      <c r="A615" s="218"/>
      <c r="B615" s="218"/>
      <c r="C615" s="218"/>
      <c r="D615" s="218"/>
      <c r="E615" s="218"/>
      <c r="F615" s="218"/>
      <c r="G615" s="218"/>
      <c r="H615" s="218"/>
      <c r="I615" s="218"/>
      <c r="J615" s="218"/>
      <c r="K615" s="218"/>
      <c r="L615" s="218"/>
      <c r="M615" s="218"/>
      <c r="N615" s="218"/>
      <c r="O615" s="218"/>
      <c r="P615" s="218"/>
      <c r="Q615" s="218"/>
      <c r="R615" s="218"/>
      <c r="S615" s="218"/>
      <c r="T615" s="218"/>
      <c r="U615" s="218"/>
      <c r="V615" s="218"/>
      <c r="W615" s="218"/>
      <c r="X615" s="218"/>
      <c r="Y615" s="218"/>
      <c r="Z615" s="218"/>
      <c r="AA615" s="218"/>
      <c r="AB615" s="218"/>
    </row>
    <row r="616" spans="1:28" ht="14.25" customHeight="1" x14ac:dyDescent="0.2">
      <c r="A616" s="218"/>
      <c r="B616" s="218"/>
      <c r="C616" s="218"/>
      <c r="D616" s="218"/>
      <c r="E616" s="218"/>
      <c r="F616" s="218"/>
      <c r="G616" s="218"/>
      <c r="H616" s="218"/>
      <c r="I616" s="218"/>
      <c r="J616" s="218"/>
      <c r="K616" s="218"/>
      <c r="L616" s="218"/>
      <c r="M616" s="218"/>
      <c r="N616" s="218"/>
      <c r="O616" s="218"/>
      <c r="P616" s="218"/>
      <c r="Q616" s="218"/>
      <c r="R616" s="218"/>
      <c r="S616" s="218"/>
      <c r="T616" s="218"/>
      <c r="U616" s="218"/>
      <c r="V616" s="218"/>
      <c r="W616" s="218"/>
      <c r="X616" s="218"/>
      <c r="Y616" s="218"/>
      <c r="Z616" s="218"/>
      <c r="AA616" s="218"/>
      <c r="AB616" s="218"/>
    </row>
    <row r="617" spans="1:28" ht="14.25" customHeight="1" x14ac:dyDescent="0.2">
      <c r="A617" s="218"/>
      <c r="B617" s="218"/>
      <c r="C617" s="218"/>
      <c r="D617" s="218"/>
      <c r="E617" s="218"/>
      <c r="F617" s="218"/>
      <c r="G617" s="218"/>
      <c r="H617" s="218"/>
      <c r="I617" s="218"/>
      <c r="J617" s="218"/>
      <c r="K617" s="218"/>
      <c r="L617" s="218"/>
      <c r="M617" s="218"/>
      <c r="N617" s="218"/>
      <c r="O617" s="218"/>
      <c r="P617" s="218"/>
      <c r="Q617" s="218"/>
      <c r="R617" s="218"/>
      <c r="S617" s="218"/>
      <c r="T617" s="218"/>
      <c r="U617" s="218"/>
      <c r="V617" s="218"/>
      <c r="W617" s="218"/>
      <c r="X617" s="218"/>
      <c r="Y617" s="218"/>
      <c r="Z617" s="218"/>
      <c r="AA617" s="218"/>
      <c r="AB617" s="218"/>
    </row>
    <row r="618" spans="1:28" ht="14.25" customHeight="1" x14ac:dyDescent="0.2">
      <c r="A618" s="218"/>
      <c r="B618" s="218"/>
      <c r="C618" s="218"/>
      <c r="D618" s="218"/>
      <c r="E618" s="218"/>
      <c r="F618" s="218"/>
      <c r="G618" s="218"/>
      <c r="H618" s="218"/>
      <c r="I618" s="218"/>
      <c r="J618" s="218"/>
      <c r="K618" s="218"/>
      <c r="L618" s="218"/>
      <c r="M618" s="218"/>
      <c r="N618" s="218"/>
      <c r="O618" s="218"/>
      <c r="P618" s="218"/>
      <c r="Q618" s="218"/>
      <c r="R618" s="218"/>
      <c r="S618" s="218"/>
      <c r="T618" s="218"/>
      <c r="U618" s="218"/>
      <c r="V618" s="218"/>
      <c r="W618" s="218"/>
      <c r="X618" s="218"/>
      <c r="Y618" s="218"/>
      <c r="Z618" s="218"/>
      <c r="AA618" s="218"/>
      <c r="AB618" s="218"/>
    </row>
    <row r="619" spans="1:28" ht="14.25" customHeight="1" x14ac:dyDescent="0.2">
      <c r="A619" s="218"/>
      <c r="B619" s="218"/>
      <c r="C619" s="218"/>
      <c r="D619" s="218"/>
      <c r="E619" s="218"/>
      <c r="F619" s="218"/>
      <c r="G619" s="218"/>
      <c r="H619" s="218"/>
      <c r="I619" s="218"/>
      <c r="J619" s="218"/>
      <c r="K619" s="218"/>
      <c r="L619" s="218"/>
      <c r="M619" s="218"/>
      <c r="N619" s="218"/>
      <c r="O619" s="218"/>
      <c r="P619" s="218"/>
      <c r="Q619" s="218"/>
      <c r="R619" s="218"/>
      <c r="S619" s="218"/>
      <c r="T619" s="218"/>
      <c r="U619" s="218"/>
      <c r="V619" s="218"/>
      <c r="W619" s="218"/>
      <c r="X619" s="218"/>
      <c r="Y619" s="218"/>
      <c r="Z619" s="218"/>
      <c r="AA619" s="218"/>
      <c r="AB619" s="218"/>
    </row>
    <row r="620" spans="1:28" ht="14.25" customHeight="1" x14ac:dyDescent="0.2">
      <c r="A620" s="218"/>
      <c r="B620" s="218"/>
      <c r="C620" s="218"/>
      <c r="D620" s="218"/>
      <c r="E620" s="218"/>
      <c r="F620" s="218"/>
      <c r="G620" s="218"/>
      <c r="H620" s="218"/>
      <c r="I620" s="218"/>
      <c r="J620" s="218"/>
      <c r="K620" s="218"/>
      <c r="L620" s="218"/>
      <c r="M620" s="218"/>
      <c r="N620" s="218"/>
      <c r="O620" s="218"/>
      <c r="P620" s="218"/>
      <c r="Q620" s="218"/>
      <c r="R620" s="218"/>
      <c r="S620" s="218"/>
      <c r="T620" s="218"/>
      <c r="U620" s="218"/>
      <c r="V620" s="218"/>
      <c r="W620" s="218"/>
      <c r="X620" s="218"/>
      <c r="Y620" s="218"/>
      <c r="Z620" s="218"/>
      <c r="AA620" s="218"/>
      <c r="AB620" s="218"/>
    </row>
    <row r="621" spans="1:28" ht="14.25" customHeight="1" x14ac:dyDescent="0.2">
      <c r="A621" s="218"/>
      <c r="B621" s="218"/>
      <c r="C621" s="218"/>
      <c r="D621" s="218"/>
      <c r="E621" s="218"/>
      <c r="F621" s="218"/>
      <c r="G621" s="218"/>
      <c r="H621" s="218"/>
      <c r="I621" s="218"/>
      <c r="J621" s="218"/>
      <c r="K621" s="218"/>
      <c r="L621" s="218"/>
      <c r="M621" s="218"/>
      <c r="N621" s="218"/>
      <c r="O621" s="218"/>
      <c r="P621" s="218"/>
      <c r="Q621" s="218"/>
      <c r="R621" s="218"/>
      <c r="S621" s="218"/>
      <c r="T621" s="218"/>
      <c r="U621" s="218"/>
      <c r="V621" s="218"/>
      <c r="W621" s="218"/>
      <c r="X621" s="218"/>
      <c r="Y621" s="218"/>
      <c r="Z621" s="218"/>
      <c r="AA621" s="218"/>
      <c r="AB621" s="218"/>
    </row>
    <row r="622" spans="1:28" ht="14.25" customHeight="1" x14ac:dyDescent="0.2">
      <c r="A622" s="218"/>
      <c r="B622" s="218"/>
      <c r="C622" s="218"/>
      <c r="D622" s="218"/>
      <c r="E622" s="218"/>
      <c r="F622" s="218"/>
      <c r="G622" s="218"/>
      <c r="H622" s="218"/>
      <c r="I622" s="218"/>
      <c r="J622" s="218"/>
      <c r="K622" s="218"/>
      <c r="L622" s="218"/>
      <c r="M622" s="218"/>
      <c r="N622" s="218"/>
      <c r="O622" s="218"/>
      <c r="P622" s="218"/>
      <c r="Q622" s="218"/>
      <c r="R622" s="218"/>
      <c r="S622" s="218"/>
      <c r="T622" s="218"/>
      <c r="U622" s="218"/>
      <c r="V622" s="218"/>
      <c r="W622" s="218"/>
      <c r="X622" s="218"/>
      <c r="Y622" s="218"/>
      <c r="Z622" s="218"/>
      <c r="AA622" s="218"/>
      <c r="AB622" s="218"/>
    </row>
    <row r="623" spans="1:28" ht="14.25" customHeight="1" x14ac:dyDescent="0.2">
      <c r="A623" s="218"/>
      <c r="B623" s="218"/>
      <c r="C623" s="218"/>
      <c r="D623" s="218"/>
      <c r="E623" s="218"/>
      <c r="F623" s="218"/>
      <c r="G623" s="218"/>
      <c r="H623" s="218"/>
      <c r="I623" s="218"/>
      <c r="J623" s="218"/>
      <c r="K623" s="218"/>
      <c r="L623" s="218"/>
      <c r="M623" s="218"/>
      <c r="N623" s="218"/>
      <c r="O623" s="218"/>
      <c r="P623" s="218"/>
      <c r="Q623" s="218"/>
      <c r="R623" s="218"/>
      <c r="S623" s="218"/>
      <c r="T623" s="218"/>
      <c r="U623" s="218"/>
      <c r="V623" s="218"/>
      <c r="W623" s="218"/>
      <c r="X623" s="218"/>
      <c r="Y623" s="218"/>
      <c r="Z623" s="218"/>
      <c r="AA623" s="218"/>
      <c r="AB623" s="218"/>
    </row>
    <row r="624" spans="1:28" ht="14.25" customHeight="1" x14ac:dyDescent="0.2">
      <c r="A624" s="218"/>
      <c r="B624" s="218"/>
      <c r="C624" s="218"/>
      <c r="D624" s="218"/>
      <c r="E624" s="218"/>
      <c r="F624" s="218"/>
      <c r="G624" s="218"/>
      <c r="H624" s="218"/>
      <c r="I624" s="218"/>
      <c r="J624" s="218"/>
      <c r="K624" s="218"/>
      <c r="L624" s="218"/>
      <c r="M624" s="218"/>
      <c r="N624" s="218"/>
      <c r="O624" s="218"/>
      <c r="P624" s="218"/>
      <c r="Q624" s="218"/>
      <c r="R624" s="218"/>
      <c r="S624" s="218"/>
      <c r="T624" s="218"/>
      <c r="U624" s="218"/>
      <c r="V624" s="218"/>
      <c r="W624" s="218"/>
      <c r="X624" s="218"/>
      <c r="Y624" s="218"/>
      <c r="Z624" s="218"/>
      <c r="AA624" s="218"/>
      <c r="AB624" s="218"/>
    </row>
    <row r="625" spans="1:28" ht="14.25" customHeight="1" x14ac:dyDescent="0.2">
      <c r="A625" s="218"/>
      <c r="B625" s="218"/>
      <c r="C625" s="218"/>
      <c r="D625" s="218"/>
      <c r="E625" s="218"/>
      <c r="F625" s="218"/>
      <c r="G625" s="218"/>
      <c r="H625" s="218"/>
      <c r="I625" s="218"/>
      <c r="J625" s="218"/>
      <c r="K625" s="218"/>
      <c r="L625" s="218"/>
      <c r="M625" s="218"/>
      <c r="N625" s="218"/>
      <c r="O625" s="218"/>
      <c r="P625" s="218"/>
      <c r="Q625" s="218"/>
      <c r="R625" s="218"/>
      <c r="S625" s="218"/>
      <c r="T625" s="218"/>
      <c r="U625" s="218"/>
      <c r="V625" s="218"/>
      <c r="W625" s="218"/>
      <c r="X625" s="218"/>
      <c r="Y625" s="218"/>
      <c r="Z625" s="218"/>
      <c r="AA625" s="218"/>
      <c r="AB625" s="218"/>
    </row>
    <row r="626" spans="1:28" ht="14.25" customHeight="1" x14ac:dyDescent="0.2">
      <c r="A626" s="218"/>
      <c r="B626" s="218"/>
      <c r="C626" s="218"/>
      <c r="D626" s="218"/>
      <c r="E626" s="218"/>
      <c r="F626" s="218"/>
      <c r="G626" s="218"/>
      <c r="H626" s="218"/>
      <c r="I626" s="218"/>
      <c r="J626" s="218"/>
      <c r="K626" s="218"/>
      <c r="L626" s="218"/>
      <c r="M626" s="218"/>
      <c r="N626" s="218"/>
      <c r="O626" s="218"/>
      <c r="P626" s="218"/>
      <c r="Q626" s="218"/>
      <c r="R626" s="218"/>
      <c r="S626" s="218"/>
      <c r="T626" s="218"/>
      <c r="U626" s="218"/>
      <c r="V626" s="218"/>
      <c r="W626" s="218"/>
      <c r="X626" s="218"/>
      <c r="Y626" s="218"/>
      <c r="Z626" s="218"/>
      <c r="AA626" s="218"/>
      <c r="AB626" s="218"/>
    </row>
    <row r="627" spans="1:28" ht="14.25" customHeight="1" x14ac:dyDescent="0.2">
      <c r="A627" s="218"/>
      <c r="B627" s="218"/>
      <c r="C627" s="218"/>
      <c r="D627" s="218"/>
      <c r="E627" s="218"/>
      <c r="F627" s="218"/>
      <c r="G627" s="218"/>
      <c r="H627" s="218"/>
      <c r="I627" s="218"/>
      <c r="J627" s="218"/>
      <c r="K627" s="218"/>
      <c r="L627" s="218"/>
      <c r="M627" s="218"/>
      <c r="N627" s="218"/>
      <c r="O627" s="218"/>
      <c r="P627" s="218"/>
      <c r="Q627" s="218"/>
      <c r="R627" s="218"/>
      <c r="S627" s="218"/>
      <c r="T627" s="218"/>
      <c r="U627" s="218"/>
      <c r="V627" s="218"/>
      <c r="W627" s="218"/>
      <c r="X627" s="218"/>
      <c r="Y627" s="218"/>
      <c r="Z627" s="218"/>
      <c r="AA627" s="218"/>
      <c r="AB627" s="218"/>
    </row>
    <row r="628" spans="1:28" ht="14.25" customHeight="1" x14ac:dyDescent="0.2">
      <c r="A628" s="218"/>
      <c r="B628" s="218"/>
      <c r="C628" s="218"/>
      <c r="D628" s="218"/>
      <c r="E628" s="218"/>
      <c r="F628" s="218"/>
      <c r="G628" s="218"/>
      <c r="H628" s="218"/>
      <c r="I628" s="218"/>
      <c r="J628" s="218"/>
      <c r="K628" s="218"/>
      <c r="L628" s="218"/>
      <c r="M628" s="218"/>
      <c r="N628" s="218"/>
      <c r="O628" s="218"/>
      <c r="P628" s="218"/>
      <c r="Q628" s="218"/>
      <c r="R628" s="218"/>
      <c r="S628" s="218"/>
      <c r="T628" s="218"/>
      <c r="U628" s="218"/>
      <c r="V628" s="218"/>
      <c r="W628" s="218"/>
      <c r="X628" s="218"/>
      <c r="Y628" s="218"/>
      <c r="Z628" s="218"/>
      <c r="AA628" s="218"/>
      <c r="AB628" s="218"/>
    </row>
    <row r="629" spans="1:28" ht="14.25" customHeight="1" x14ac:dyDescent="0.2">
      <c r="A629" s="218"/>
      <c r="B629" s="218"/>
      <c r="C629" s="218"/>
      <c r="D629" s="218"/>
      <c r="E629" s="218"/>
      <c r="F629" s="218"/>
      <c r="G629" s="218"/>
      <c r="H629" s="218"/>
      <c r="I629" s="218"/>
      <c r="J629" s="218"/>
      <c r="K629" s="218"/>
      <c r="L629" s="218"/>
      <c r="M629" s="218"/>
      <c r="N629" s="218"/>
      <c r="O629" s="218"/>
      <c r="P629" s="218"/>
      <c r="Q629" s="218"/>
      <c r="R629" s="218"/>
      <c r="S629" s="218"/>
      <c r="T629" s="218"/>
      <c r="U629" s="218"/>
      <c r="V629" s="218"/>
      <c r="W629" s="218"/>
      <c r="X629" s="218"/>
      <c r="Y629" s="218"/>
      <c r="Z629" s="218"/>
      <c r="AA629" s="218"/>
      <c r="AB629" s="218"/>
    </row>
    <row r="630" spans="1:28" ht="14.25" customHeight="1" x14ac:dyDescent="0.2">
      <c r="A630" s="218"/>
      <c r="B630" s="218"/>
      <c r="C630" s="218"/>
      <c r="D630" s="218"/>
      <c r="E630" s="218"/>
      <c r="F630" s="218"/>
      <c r="G630" s="218"/>
      <c r="H630" s="218"/>
      <c r="I630" s="218"/>
      <c r="J630" s="218"/>
      <c r="K630" s="218"/>
      <c r="L630" s="218"/>
      <c r="M630" s="218"/>
      <c r="N630" s="218"/>
      <c r="O630" s="218"/>
      <c r="P630" s="218"/>
      <c r="Q630" s="218"/>
      <c r="R630" s="218"/>
      <c r="S630" s="218"/>
      <c r="T630" s="218"/>
      <c r="U630" s="218"/>
      <c r="V630" s="218"/>
      <c r="W630" s="218"/>
      <c r="X630" s="218"/>
      <c r="Y630" s="218"/>
      <c r="Z630" s="218"/>
      <c r="AA630" s="218"/>
      <c r="AB630" s="218"/>
    </row>
    <row r="631" spans="1:28" ht="14.25" customHeight="1" x14ac:dyDescent="0.2">
      <c r="A631" s="218"/>
      <c r="B631" s="218"/>
      <c r="C631" s="218"/>
      <c r="D631" s="218"/>
      <c r="E631" s="218"/>
      <c r="F631" s="218"/>
      <c r="G631" s="218"/>
      <c r="H631" s="218"/>
      <c r="I631" s="218"/>
      <c r="J631" s="218"/>
      <c r="K631" s="218"/>
      <c r="L631" s="218"/>
      <c r="M631" s="218"/>
      <c r="N631" s="218"/>
      <c r="O631" s="218"/>
      <c r="P631" s="218"/>
      <c r="Q631" s="218"/>
      <c r="R631" s="218"/>
      <c r="S631" s="218"/>
      <c r="T631" s="218"/>
      <c r="U631" s="218"/>
      <c r="V631" s="218"/>
      <c r="W631" s="218"/>
      <c r="X631" s="218"/>
      <c r="Y631" s="218"/>
      <c r="Z631" s="218"/>
      <c r="AA631" s="218"/>
      <c r="AB631" s="218"/>
    </row>
    <row r="632" spans="1:28" ht="14.25" customHeight="1" x14ac:dyDescent="0.2">
      <c r="A632" s="218"/>
      <c r="B632" s="218"/>
      <c r="C632" s="218"/>
      <c r="D632" s="218"/>
      <c r="E632" s="218"/>
      <c r="F632" s="218"/>
      <c r="G632" s="218"/>
      <c r="H632" s="218"/>
      <c r="I632" s="218"/>
      <c r="J632" s="218"/>
      <c r="K632" s="218"/>
      <c r="L632" s="218"/>
      <c r="M632" s="218"/>
      <c r="N632" s="218"/>
      <c r="O632" s="218"/>
      <c r="P632" s="218"/>
      <c r="Q632" s="218"/>
      <c r="R632" s="218"/>
      <c r="S632" s="218"/>
      <c r="T632" s="218"/>
      <c r="U632" s="218"/>
      <c r="V632" s="218"/>
      <c r="W632" s="218"/>
      <c r="X632" s="218"/>
      <c r="Y632" s="218"/>
      <c r="Z632" s="218"/>
      <c r="AA632" s="218"/>
      <c r="AB632" s="218"/>
    </row>
    <row r="633" spans="1:28" ht="14.25" customHeight="1" x14ac:dyDescent="0.2">
      <c r="A633" s="218"/>
      <c r="B633" s="218"/>
      <c r="C633" s="218"/>
      <c r="D633" s="218"/>
      <c r="E633" s="218"/>
      <c r="F633" s="218"/>
      <c r="G633" s="218"/>
      <c r="H633" s="218"/>
      <c r="I633" s="218"/>
      <c r="J633" s="218"/>
      <c r="K633" s="218"/>
      <c r="L633" s="218"/>
      <c r="M633" s="218"/>
      <c r="N633" s="218"/>
      <c r="O633" s="218"/>
      <c r="P633" s="218"/>
      <c r="Q633" s="218"/>
      <c r="R633" s="218"/>
      <c r="S633" s="218"/>
      <c r="T633" s="218"/>
      <c r="U633" s="218"/>
      <c r="V633" s="218"/>
      <c r="W633" s="218"/>
      <c r="X633" s="218"/>
      <c r="Y633" s="218"/>
      <c r="Z633" s="218"/>
      <c r="AA633" s="218"/>
      <c r="AB633" s="218"/>
    </row>
    <row r="634" spans="1:28" ht="14.25" customHeight="1" x14ac:dyDescent="0.2">
      <c r="A634" s="218"/>
      <c r="B634" s="218"/>
      <c r="C634" s="218"/>
      <c r="D634" s="218"/>
      <c r="E634" s="218"/>
      <c r="F634" s="218"/>
      <c r="G634" s="218"/>
      <c r="H634" s="218"/>
      <c r="I634" s="218"/>
      <c r="J634" s="218"/>
      <c r="K634" s="218"/>
      <c r="L634" s="218"/>
      <c r="M634" s="218"/>
      <c r="N634" s="218"/>
      <c r="O634" s="218"/>
      <c r="P634" s="218"/>
      <c r="Q634" s="218"/>
      <c r="R634" s="218"/>
      <c r="S634" s="218"/>
      <c r="T634" s="218"/>
      <c r="U634" s="218"/>
      <c r="V634" s="218"/>
      <c r="W634" s="218"/>
      <c r="X634" s="218"/>
      <c r="Y634" s="218"/>
      <c r="Z634" s="218"/>
      <c r="AA634" s="218"/>
      <c r="AB634" s="218"/>
    </row>
    <row r="635" spans="1:28" ht="14.25" customHeight="1" x14ac:dyDescent="0.2">
      <c r="A635" s="218"/>
      <c r="B635" s="218"/>
      <c r="C635" s="218"/>
      <c r="D635" s="218"/>
      <c r="E635" s="218"/>
      <c r="F635" s="218"/>
      <c r="G635" s="218"/>
      <c r="H635" s="218"/>
      <c r="I635" s="218"/>
      <c r="J635" s="218"/>
      <c r="K635" s="218"/>
      <c r="L635" s="218"/>
      <c r="M635" s="218"/>
      <c r="N635" s="218"/>
      <c r="O635" s="218"/>
      <c r="P635" s="218"/>
      <c r="Q635" s="218"/>
      <c r="R635" s="218"/>
      <c r="S635" s="218"/>
      <c r="T635" s="218"/>
      <c r="U635" s="218"/>
      <c r="V635" s="218"/>
      <c r="W635" s="218"/>
      <c r="X635" s="218"/>
      <c r="Y635" s="218"/>
      <c r="Z635" s="218"/>
      <c r="AA635" s="218"/>
      <c r="AB635" s="218"/>
    </row>
    <row r="636" spans="1:28" ht="14.25" customHeight="1" x14ac:dyDescent="0.2">
      <c r="A636" s="218"/>
      <c r="B636" s="218"/>
      <c r="C636" s="218"/>
      <c r="D636" s="218"/>
      <c r="E636" s="218"/>
      <c r="F636" s="218"/>
      <c r="G636" s="218"/>
      <c r="H636" s="218"/>
      <c r="I636" s="218"/>
      <c r="J636" s="218"/>
      <c r="K636" s="218"/>
      <c r="L636" s="218"/>
      <c r="M636" s="218"/>
      <c r="N636" s="218"/>
      <c r="O636" s="218"/>
      <c r="P636" s="218"/>
      <c r="Q636" s="218"/>
      <c r="R636" s="218"/>
      <c r="S636" s="218"/>
      <c r="T636" s="218"/>
      <c r="U636" s="218"/>
      <c r="V636" s="218"/>
      <c r="W636" s="218"/>
      <c r="X636" s="218"/>
      <c r="Y636" s="218"/>
      <c r="Z636" s="218"/>
      <c r="AA636" s="218"/>
      <c r="AB636" s="218"/>
    </row>
    <row r="637" spans="1:28" ht="14.25" customHeight="1" x14ac:dyDescent="0.2">
      <c r="A637" s="218"/>
      <c r="B637" s="218"/>
      <c r="C637" s="218"/>
      <c r="D637" s="218"/>
      <c r="E637" s="218"/>
      <c r="F637" s="218"/>
      <c r="G637" s="218"/>
      <c r="H637" s="218"/>
      <c r="I637" s="218"/>
      <c r="J637" s="218"/>
      <c r="K637" s="218"/>
      <c r="L637" s="218"/>
      <c r="M637" s="218"/>
      <c r="N637" s="218"/>
      <c r="O637" s="218"/>
      <c r="P637" s="218"/>
      <c r="Q637" s="218"/>
      <c r="R637" s="218"/>
      <c r="S637" s="218"/>
      <c r="T637" s="218"/>
      <c r="U637" s="218"/>
      <c r="V637" s="218"/>
      <c r="W637" s="218"/>
      <c r="X637" s="218"/>
      <c r="Y637" s="218"/>
      <c r="Z637" s="218"/>
      <c r="AA637" s="218"/>
      <c r="AB637" s="218"/>
    </row>
    <row r="638" spans="1:28" ht="14.25" customHeight="1" x14ac:dyDescent="0.2">
      <c r="A638" s="218"/>
      <c r="B638" s="218"/>
      <c r="C638" s="218"/>
      <c r="D638" s="218"/>
      <c r="E638" s="218"/>
      <c r="F638" s="218"/>
      <c r="G638" s="218"/>
      <c r="H638" s="218"/>
      <c r="I638" s="218"/>
      <c r="J638" s="218"/>
      <c r="K638" s="218"/>
      <c r="L638" s="218"/>
      <c r="M638" s="218"/>
      <c r="N638" s="218"/>
      <c r="O638" s="218"/>
      <c r="P638" s="218"/>
      <c r="Q638" s="218"/>
      <c r="R638" s="218"/>
      <c r="S638" s="218"/>
      <c r="T638" s="218"/>
      <c r="U638" s="218"/>
      <c r="V638" s="218"/>
      <c r="W638" s="218"/>
      <c r="X638" s="218"/>
      <c r="Y638" s="218"/>
      <c r="Z638" s="218"/>
      <c r="AA638" s="218"/>
      <c r="AB638" s="218"/>
    </row>
    <row r="639" spans="1:28" ht="14.25" customHeight="1" x14ac:dyDescent="0.2">
      <c r="A639" s="218"/>
      <c r="B639" s="218"/>
      <c r="C639" s="218"/>
      <c r="D639" s="218"/>
      <c r="E639" s="218"/>
      <c r="F639" s="218"/>
      <c r="G639" s="218"/>
      <c r="H639" s="218"/>
      <c r="I639" s="218"/>
      <c r="J639" s="218"/>
      <c r="K639" s="218"/>
      <c r="L639" s="218"/>
      <c r="M639" s="218"/>
      <c r="N639" s="218"/>
      <c r="O639" s="218"/>
      <c r="P639" s="218"/>
      <c r="Q639" s="218"/>
      <c r="R639" s="218"/>
      <c r="S639" s="218"/>
      <c r="T639" s="218"/>
      <c r="U639" s="218"/>
      <c r="V639" s="218"/>
      <c r="W639" s="218"/>
      <c r="X639" s="218"/>
      <c r="Y639" s="218"/>
      <c r="Z639" s="218"/>
      <c r="AA639" s="218"/>
      <c r="AB639" s="218"/>
    </row>
    <row r="640" spans="1:28" ht="14.25" customHeight="1" x14ac:dyDescent="0.2">
      <c r="A640" s="218"/>
      <c r="B640" s="218"/>
      <c r="C640" s="218"/>
      <c r="D640" s="218"/>
      <c r="E640" s="218"/>
      <c r="F640" s="218"/>
      <c r="G640" s="218"/>
      <c r="H640" s="218"/>
      <c r="I640" s="218"/>
      <c r="J640" s="218"/>
      <c r="K640" s="218"/>
      <c r="L640" s="218"/>
      <c r="M640" s="218"/>
      <c r="N640" s="218"/>
      <c r="O640" s="218"/>
      <c r="P640" s="218"/>
      <c r="Q640" s="218"/>
      <c r="R640" s="218"/>
      <c r="S640" s="218"/>
      <c r="T640" s="218"/>
      <c r="U640" s="218"/>
      <c r="V640" s="218"/>
      <c r="W640" s="218"/>
      <c r="X640" s="218"/>
      <c r="Y640" s="218"/>
      <c r="Z640" s="218"/>
      <c r="AA640" s="218"/>
      <c r="AB640" s="218"/>
    </row>
    <row r="641" spans="1:28" ht="14.25" customHeight="1" x14ac:dyDescent="0.2">
      <c r="A641" s="218"/>
      <c r="B641" s="218"/>
      <c r="C641" s="218"/>
      <c r="D641" s="218"/>
      <c r="E641" s="218"/>
      <c r="F641" s="218"/>
      <c r="G641" s="218"/>
      <c r="H641" s="218"/>
      <c r="I641" s="218"/>
      <c r="J641" s="218"/>
      <c r="K641" s="218"/>
      <c r="L641" s="218"/>
      <c r="M641" s="218"/>
      <c r="N641" s="218"/>
      <c r="O641" s="218"/>
      <c r="P641" s="218"/>
      <c r="Q641" s="218"/>
      <c r="R641" s="218"/>
      <c r="S641" s="218"/>
      <c r="T641" s="218"/>
      <c r="U641" s="218"/>
      <c r="V641" s="218"/>
      <c r="W641" s="218"/>
      <c r="X641" s="218"/>
      <c r="Y641" s="218"/>
      <c r="Z641" s="218"/>
      <c r="AA641" s="218"/>
      <c r="AB641" s="218"/>
    </row>
    <row r="642" spans="1:28" ht="14.25" customHeight="1" x14ac:dyDescent="0.2">
      <c r="A642" s="218"/>
      <c r="B642" s="218"/>
      <c r="C642" s="218"/>
      <c r="D642" s="218"/>
      <c r="E642" s="218"/>
      <c r="F642" s="218"/>
      <c r="G642" s="218"/>
      <c r="H642" s="218"/>
      <c r="I642" s="218"/>
      <c r="J642" s="218"/>
      <c r="K642" s="218"/>
      <c r="L642" s="218"/>
      <c r="M642" s="218"/>
      <c r="N642" s="218"/>
      <c r="O642" s="218"/>
      <c r="P642" s="218"/>
      <c r="Q642" s="218"/>
      <c r="R642" s="218"/>
      <c r="S642" s="218"/>
      <c r="T642" s="218"/>
      <c r="U642" s="218"/>
      <c r="V642" s="218"/>
      <c r="W642" s="218"/>
      <c r="X642" s="218"/>
      <c r="Y642" s="218"/>
      <c r="Z642" s="218"/>
      <c r="AA642" s="218"/>
      <c r="AB642" s="218"/>
    </row>
    <row r="643" spans="1:28" ht="14.25" customHeight="1" x14ac:dyDescent="0.2">
      <c r="A643" s="218"/>
      <c r="B643" s="218"/>
      <c r="C643" s="218"/>
      <c r="D643" s="218"/>
      <c r="E643" s="218"/>
      <c r="F643" s="218"/>
      <c r="G643" s="218"/>
      <c r="H643" s="218"/>
      <c r="I643" s="218"/>
      <c r="J643" s="218"/>
      <c r="K643" s="218"/>
      <c r="L643" s="218"/>
      <c r="M643" s="218"/>
      <c r="N643" s="218"/>
      <c r="O643" s="218"/>
      <c r="P643" s="218"/>
      <c r="Q643" s="218"/>
      <c r="R643" s="218"/>
      <c r="S643" s="218"/>
      <c r="T643" s="218"/>
      <c r="U643" s="218"/>
      <c r="V643" s="218"/>
      <c r="W643" s="218"/>
      <c r="X643" s="218"/>
      <c r="Y643" s="218"/>
      <c r="Z643" s="218"/>
      <c r="AA643" s="218"/>
      <c r="AB643" s="218"/>
    </row>
    <row r="644" spans="1:28" ht="14.25" customHeight="1" x14ac:dyDescent="0.2">
      <c r="A644" s="218"/>
      <c r="B644" s="218"/>
      <c r="C644" s="218"/>
      <c r="D644" s="218"/>
      <c r="E644" s="218"/>
      <c r="F644" s="218"/>
      <c r="G644" s="218"/>
      <c r="H644" s="218"/>
      <c r="I644" s="218"/>
      <c r="J644" s="218"/>
      <c r="K644" s="218"/>
      <c r="L644" s="218"/>
      <c r="M644" s="218"/>
      <c r="N644" s="218"/>
      <c r="O644" s="218"/>
      <c r="P644" s="218"/>
      <c r="Q644" s="218"/>
      <c r="R644" s="218"/>
      <c r="S644" s="218"/>
      <c r="T644" s="218"/>
      <c r="U644" s="218"/>
      <c r="V644" s="218"/>
      <c r="W644" s="218"/>
      <c r="X644" s="218"/>
      <c r="Y644" s="218"/>
      <c r="Z644" s="218"/>
      <c r="AA644" s="218"/>
      <c r="AB644" s="218"/>
    </row>
    <row r="645" spans="1:28" ht="14.25" customHeight="1" x14ac:dyDescent="0.2">
      <c r="A645" s="218"/>
      <c r="B645" s="218"/>
      <c r="C645" s="218"/>
      <c r="D645" s="218"/>
      <c r="E645" s="218"/>
      <c r="F645" s="218"/>
      <c r="G645" s="218"/>
      <c r="H645" s="218"/>
      <c r="I645" s="218"/>
      <c r="J645" s="218"/>
      <c r="K645" s="218"/>
      <c r="L645" s="218"/>
      <c r="M645" s="218"/>
      <c r="N645" s="218"/>
      <c r="O645" s="218"/>
      <c r="P645" s="218"/>
      <c r="Q645" s="218"/>
      <c r="R645" s="218"/>
      <c r="S645" s="218"/>
      <c r="T645" s="218"/>
      <c r="U645" s="218"/>
      <c r="V645" s="218"/>
      <c r="W645" s="218"/>
      <c r="X645" s="218"/>
      <c r="Y645" s="218"/>
      <c r="Z645" s="218"/>
      <c r="AA645" s="218"/>
      <c r="AB645" s="218"/>
    </row>
    <row r="646" spans="1:28" ht="14.25" customHeight="1" x14ac:dyDescent="0.2">
      <c r="A646" s="218"/>
      <c r="B646" s="218"/>
      <c r="C646" s="218"/>
      <c r="D646" s="218"/>
      <c r="E646" s="218"/>
      <c r="F646" s="218"/>
      <c r="G646" s="218"/>
      <c r="H646" s="218"/>
      <c r="I646" s="218"/>
      <c r="J646" s="218"/>
      <c r="K646" s="218"/>
      <c r="L646" s="218"/>
      <c r="M646" s="218"/>
      <c r="N646" s="218"/>
      <c r="O646" s="218"/>
      <c r="P646" s="218"/>
      <c r="Q646" s="218"/>
      <c r="R646" s="218"/>
      <c r="S646" s="218"/>
      <c r="T646" s="218"/>
      <c r="U646" s="218"/>
      <c r="V646" s="218"/>
      <c r="W646" s="218"/>
      <c r="X646" s="218"/>
      <c r="Y646" s="218"/>
      <c r="Z646" s="218"/>
      <c r="AA646" s="218"/>
      <c r="AB646" s="218"/>
    </row>
    <row r="647" spans="1:28" ht="14.25" customHeight="1" x14ac:dyDescent="0.2">
      <c r="A647" s="218"/>
      <c r="B647" s="218"/>
      <c r="C647" s="218"/>
      <c r="D647" s="218"/>
      <c r="E647" s="218"/>
      <c r="F647" s="218"/>
      <c r="G647" s="218"/>
      <c r="H647" s="218"/>
      <c r="I647" s="218"/>
      <c r="J647" s="218"/>
      <c r="K647" s="218"/>
      <c r="L647" s="218"/>
      <c r="M647" s="218"/>
      <c r="N647" s="218"/>
      <c r="O647" s="218"/>
      <c r="P647" s="218"/>
      <c r="Q647" s="218"/>
      <c r="R647" s="218"/>
      <c r="S647" s="218"/>
      <c r="T647" s="218"/>
      <c r="U647" s="218"/>
      <c r="V647" s="218"/>
      <c r="W647" s="218"/>
      <c r="X647" s="218"/>
      <c r="Y647" s="218"/>
      <c r="Z647" s="218"/>
      <c r="AA647" s="218"/>
      <c r="AB647" s="218"/>
    </row>
    <row r="648" spans="1:28" ht="14.25" customHeight="1" x14ac:dyDescent="0.2">
      <c r="A648" s="218"/>
      <c r="B648" s="218"/>
      <c r="C648" s="218"/>
      <c r="D648" s="218"/>
      <c r="E648" s="218"/>
      <c r="F648" s="218"/>
      <c r="G648" s="218"/>
      <c r="H648" s="218"/>
      <c r="I648" s="218"/>
      <c r="J648" s="218"/>
      <c r="K648" s="218"/>
      <c r="L648" s="218"/>
      <c r="M648" s="218"/>
      <c r="N648" s="218"/>
      <c r="O648" s="218"/>
      <c r="P648" s="218"/>
      <c r="Q648" s="218"/>
      <c r="R648" s="218"/>
      <c r="S648" s="218"/>
      <c r="T648" s="218"/>
      <c r="U648" s="218"/>
      <c r="V648" s="218"/>
      <c r="W648" s="218"/>
      <c r="X648" s="218"/>
      <c r="Y648" s="218"/>
      <c r="Z648" s="218"/>
      <c r="AA648" s="218"/>
      <c r="AB648" s="218"/>
    </row>
    <row r="649" spans="1:28" ht="14.25" customHeight="1" x14ac:dyDescent="0.2">
      <c r="A649" s="218"/>
      <c r="B649" s="218"/>
      <c r="C649" s="218"/>
      <c r="D649" s="218"/>
      <c r="E649" s="218"/>
      <c r="F649" s="218"/>
      <c r="G649" s="218"/>
      <c r="H649" s="218"/>
      <c r="I649" s="218"/>
      <c r="J649" s="218"/>
      <c r="K649" s="218"/>
      <c r="L649" s="218"/>
      <c r="M649" s="218"/>
      <c r="N649" s="218"/>
      <c r="O649" s="218"/>
      <c r="P649" s="218"/>
      <c r="Q649" s="218"/>
      <c r="R649" s="218"/>
      <c r="S649" s="218"/>
      <c r="T649" s="218"/>
      <c r="U649" s="218"/>
      <c r="V649" s="218"/>
      <c r="W649" s="218"/>
      <c r="X649" s="218"/>
      <c r="Y649" s="218"/>
      <c r="Z649" s="218"/>
      <c r="AA649" s="218"/>
      <c r="AB649" s="218"/>
    </row>
    <row r="650" spans="1:28" ht="14.25" customHeight="1" x14ac:dyDescent="0.2">
      <c r="A650" s="218"/>
      <c r="B650" s="218"/>
      <c r="C650" s="218"/>
      <c r="D650" s="218"/>
      <c r="E650" s="218"/>
      <c r="F650" s="218"/>
      <c r="G650" s="218"/>
      <c r="H650" s="218"/>
      <c r="I650" s="218"/>
      <c r="J650" s="218"/>
      <c r="K650" s="218"/>
      <c r="L650" s="218"/>
      <c r="M650" s="218"/>
      <c r="N650" s="218"/>
      <c r="O650" s="218"/>
      <c r="P650" s="218"/>
      <c r="Q650" s="218"/>
      <c r="R650" s="218"/>
      <c r="S650" s="218"/>
      <c r="T650" s="218"/>
      <c r="U650" s="218"/>
      <c r="V650" s="218"/>
      <c r="W650" s="218"/>
      <c r="X650" s="218"/>
      <c r="Y650" s="218"/>
      <c r="Z650" s="218"/>
      <c r="AA650" s="218"/>
      <c r="AB650" s="218"/>
    </row>
    <row r="651" spans="1:28" ht="14.25" customHeight="1" x14ac:dyDescent="0.2">
      <c r="A651" s="218"/>
      <c r="B651" s="218"/>
      <c r="C651" s="218"/>
      <c r="D651" s="218"/>
      <c r="E651" s="218"/>
      <c r="F651" s="218"/>
      <c r="G651" s="218"/>
      <c r="H651" s="218"/>
      <c r="I651" s="218"/>
      <c r="J651" s="218"/>
      <c r="K651" s="218"/>
      <c r="L651" s="218"/>
      <c r="M651" s="218"/>
      <c r="N651" s="218"/>
      <c r="O651" s="218"/>
      <c r="P651" s="218"/>
      <c r="Q651" s="218"/>
      <c r="R651" s="218"/>
      <c r="S651" s="218"/>
      <c r="T651" s="218"/>
      <c r="U651" s="218"/>
      <c r="V651" s="218"/>
      <c r="W651" s="218"/>
      <c r="X651" s="218"/>
      <c r="Y651" s="218"/>
      <c r="Z651" s="218"/>
      <c r="AA651" s="218"/>
      <c r="AB651" s="218"/>
    </row>
    <row r="652" spans="1:28" ht="14.25" customHeight="1" x14ac:dyDescent="0.2">
      <c r="A652" s="218"/>
      <c r="B652" s="218"/>
      <c r="C652" s="218"/>
      <c r="D652" s="218"/>
      <c r="E652" s="218"/>
      <c r="F652" s="218"/>
      <c r="G652" s="218"/>
      <c r="H652" s="218"/>
      <c r="I652" s="218"/>
      <c r="J652" s="218"/>
      <c r="K652" s="218"/>
      <c r="L652" s="218"/>
      <c r="M652" s="218"/>
      <c r="N652" s="218"/>
      <c r="O652" s="218"/>
      <c r="P652" s="218"/>
      <c r="Q652" s="218"/>
      <c r="R652" s="218"/>
      <c r="S652" s="218"/>
      <c r="T652" s="218"/>
      <c r="U652" s="218"/>
      <c r="V652" s="218"/>
      <c r="W652" s="218"/>
      <c r="X652" s="218"/>
      <c r="Y652" s="218"/>
      <c r="Z652" s="218"/>
      <c r="AA652" s="218"/>
      <c r="AB652" s="218"/>
    </row>
    <row r="653" spans="1:28" ht="14.25" customHeight="1" x14ac:dyDescent="0.2">
      <c r="A653" s="218"/>
      <c r="B653" s="218"/>
      <c r="C653" s="218"/>
      <c r="D653" s="218"/>
      <c r="E653" s="218"/>
      <c r="F653" s="218"/>
      <c r="G653" s="218"/>
      <c r="H653" s="218"/>
      <c r="I653" s="218"/>
      <c r="J653" s="218"/>
      <c r="K653" s="218"/>
      <c r="L653" s="218"/>
      <c r="M653" s="218"/>
      <c r="N653" s="218"/>
      <c r="O653" s="218"/>
      <c r="P653" s="218"/>
      <c r="Q653" s="218"/>
      <c r="R653" s="218"/>
      <c r="S653" s="218"/>
      <c r="T653" s="218"/>
      <c r="U653" s="218"/>
      <c r="V653" s="218"/>
      <c r="W653" s="218"/>
      <c r="X653" s="218"/>
      <c r="Y653" s="218"/>
      <c r="Z653" s="218"/>
      <c r="AA653" s="218"/>
      <c r="AB653" s="218"/>
    </row>
    <row r="654" spans="1:28" ht="14.25" customHeight="1" x14ac:dyDescent="0.2">
      <c r="A654" s="218"/>
      <c r="B654" s="218"/>
      <c r="C654" s="218"/>
      <c r="D654" s="218"/>
      <c r="E654" s="218"/>
      <c r="F654" s="218"/>
      <c r="G654" s="218"/>
      <c r="H654" s="218"/>
      <c r="I654" s="218"/>
      <c r="J654" s="218"/>
      <c r="K654" s="218"/>
      <c r="L654" s="218"/>
      <c r="M654" s="218"/>
      <c r="N654" s="218"/>
      <c r="O654" s="218"/>
      <c r="P654" s="218"/>
      <c r="Q654" s="218"/>
      <c r="R654" s="218"/>
      <c r="S654" s="218"/>
      <c r="T654" s="218"/>
      <c r="U654" s="218"/>
      <c r="V654" s="218"/>
      <c r="W654" s="218"/>
      <c r="X654" s="218"/>
      <c r="Y654" s="218"/>
      <c r="Z654" s="218"/>
      <c r="AA654" s="218"/>
      <c r="AB654" s="218"/>
    </row>
    <row r="655" spans="1:28" ht="14.25" customHeight="1" x14ac:dyDescent="0.2">
      <c r="A655" s="218"/>
      <c r="B655" s="218"/>
      <c r="C655" s="218"/>
      <c r="D655" s="218"/>
      <c r="E655" s="218"/>
      <c r="F655" s="218"/>
      <c r="G655" s="218"/>
      <c r="H655" s="218"/>
      <c r="I655" s="218"/>
      <c r="J655" s="218"/>
      <c r="K655" s="218"/>
      <c r="L655" s="218"/>
      <c r="M655" s="218"/>
      <c r="N655" s="218"/>
      <c r="O655" s="218"/>
      <c r="P655" s="218"/>
      <c r="Q655" s="218"/>
      <c r="R655" s="218"/>
      <c r="S655" s="218"/>
      <c r="T655" s="218"/>
      <c r="U655" s="218"/>
      <c r="V655" s="218"/>
      <c r="W655" s="218"/>
      <c r="X655" s="218"/>
      <c r="Y655" s="218"/>
      <c r="Z655" s="218"/>
      <c r="AA655" s="218"/>
      <c r="AB655" s="218"/>
    </row>
    <row r="656" spans="1:28" ht="14.25" customHeight="1" x14ac:dyDescent="0.2">
      <c r="A656" s="218"/>
      <c r="B656" s="218"/>
      <c r="C656" s="218"/>
      <c r="D656" s="218"/>
      <c r="E656" s="218"/>
      <c r="F656" s="218"/>
      <c r="G656" s="218"/>
      <c r="H656" s="218"/>
      <c r="I656" s="218"/>
      <c r="J656" s="218"/>
      <c r="K656" s="218"/>
      <c r="L656" s="218"/>
      <c r="M656" s="218"/>
      <c r="N656" s="218"/>
      <c r="O656" s="218"/>
      <c r="P656" s="218"/>
      <c r="Q656" s="218"/>
      <c r="R656" s="218"/>
      <c r="S656" s="218"/>
      <c r="T656" s="218"/>
      <c r="U656" s="218"/>
      <c r="V656" s="218"/>
      <c r="W656" s="218"/>
      <c r="X656" s="218"/>
      <c r="Y656" s="218"/>
      <c r="Z656" s="218"/>
      <c r="AA656" s="218"/>
      <c r="AB656" s="218"/>
    </row>
    <row r="657" spans="1:28" ht="14.25" customHeight="1" x14ac:dyDescent="0.2">
      <c r="A657" s="218"/>
      <c r="B657" s="218"/>
      <c r="C657" s="218"/>
      <c r="D657" s="218"/>
      <c r="E657" s="218"/>
      <c r="F657" s="218"/>
      <c r="G657" s="218"/>
      <c r="H657" s="218"/>
      <c r="I657" s="218"/>
      <c r="J657" s="218"/>
      <c r="K657" s="218"/>
      <c r="L657" s="218"/>
      <c r="M657" s="218"/>
      <c r="N657" s="218"/>
      <c r="O657" s="218"/>
      <c r="P657" s="218"/>
      <c r="Q657" s="218"/>
      <c r="R657" s="218"/>
      <c r="S657" s="218"/>
      <c r="T657" s="218"/>
      <c r="U657" s="218"/>
      <c r="V657" s="218"/>
      <c r="W657" s="218"/>
      <c r="X657" s="218"/>
      <c r="Y657" s="218"/>
      <c r="Z657" s="218"/>
      <c r="AA657" s="218"/>
      <c r="AB657" s="218"/>
    </row>
    <row r="658" spans="1:28" ht="14.25" customHeight="1" x14ac:dyDescent="0.2">
      <c r="A658" s="218"/>
      <c r="B658" s="218"/>
      <c r="C658" s="218"/>
      <c r="D658" s="218"/>
      <c r="E658" s="218"/>
      <c r="F658" s="218"/>
      <c r="G658" s="218"/>
      <c r="H658" s="218"/>
      <c r="I658" s="218"/>
      <c r="J658" s="218"/>
      <c r="K658" s="218"/>
      <c r="L658" s="218"/>
      <c r="M658" s="218"/>
      <c r="N658" s="218"/>
      <c r="O658" s="218"/>
      <c r="P658" s="218"/>
      <c r="Q658" s="218"/>
      <c r="R658" s="218"/>
      <c r="S658" s="218"/>
      <c r="T658" s="218"/>
      <c r="U658" s="218"/>
      <c r="V658" s="218"/>
      <c r="W658" s="218"/>
      <c r="X658" s="218"/>
      <c r="Y658" s="218"/>
      <c r="Z658" s="218"/>
      <c r="AA658" s="218"/>
      <c r="AB658" s="218"/>
    </row>
    <row r="659" spans="1:28" ht="14.25" customHeight="1" x14ac:dyDescent="0.2">
      <c r="A659" s="218"/>
      <c r="B659" s="218"/>
      <c r="C659" s="218"/>
      <c r="D659" s="218"/>
      <c r="E659" s="218"/>
      <c r="F659" s="218"/>
      <c r="G659" s="218"/>
      <c r="H659" s="218"/>
      <c r="I659" s="218"/>
      <c r="J659" s="218"/>
      <c r="K659" s="218"/>
      <c r="L659" s="218"/>
      <c r="M659" s="218"/>
      <c r="N659" s="218"/>
      <c r="O659" s="218"/>
      <c r="P659" s="218"/>
      <c r="Q659" s="218"/>
      <c r="R659" s="218"/>
      <c r="S659" s="218"/>
      <c r="T659" s="218"/>
      <c r="U659" s="218"/>
      <c r="V659" s="218"/>
      <c r="W659" s="218"/>
      <c r="X659" s="218"/>
      <c r="Y659" s="218"/>
      <c r="Z659" s="218"/>
      <c r="AA659" s="218"/>
      <c r="AB659" s="218"/>
    </row>
    <row r="660" spans="1:28" ht="14.25" customHeight="1" x14ac:dyDescent="0.2">
      <c r="A660" s="218"/>
      <c r="B660" s="218"/>
      <c r="C660" s="218"/>
      <c r="D660" s="218"/>
      <c r="E660" s="218"/>
      <c r="F660" s="218"/>
      <c r="G660" s="218"/>
      <c r="H660" s="218"/>
      <c r="I660" s="218"/>
      <c r="J660" s="218"/>
      <c r="K660" s="218"/>
      <c r="L660" s="218"/>
      <c r="M660" s="218"/>
      <c r="N660" s="218"/>
      <c r="O660" s="218"/>
      <c r="P660" s="218"/>
      <c r="Q660" s="218"/>
      <c r="R660" s="218"/>
      <c r="S660" s="218"/>
      <c r="T660" s="218"/>
      <c r="U660" s="218"/>
      <c r="V660" s="218"/>
      <c r="W660" s="218"/>
      <c r="X660" s="218"/>
      <c r="Y660" s="218"/>
      <c r="Z660" s="218"/>
      <c r="AA660" s="218"/>
      <c r="AB660" s="218"/>
    </row>
    <row r="661" spans="1:28" ht="14.25" customHeight="1" x14ac:dyDescent="0.2">
      <c r="A661" s="218"/>
      <c r="B661" s="218"/>
      <c r="C661" s="218"/>
      <c r="D661" s="218"/>
      <c r="E661" s="218"/>
      <c r="F661" s="218"/>
      <c r="G661" s="218"/>
      <c r="H661" s="218"/>
      <c r="I661" s="218"/>
      <c r="J661" s="218"/>
      <c r="K661" s="218"/>
      <c r="L661" s="218"/>
      <c r="M661" s="218"/>
      <c r="N661" s="218"/>
      <c r="O661" s="218"/>
      <c r="P661" s="218"/>
      <c r="Q661" s="218"/>
      <c r="R661" s="218"/>
      <c r="S661" s="218"/>
      <c r="T661" s="218"/>
      <c r="U661" s="218"/>
      <c r="V661" s="218"/>
      <c r="W661" s="218"/>
      <c r="X661" s="218"/>
      <c r="Y661" s="218"/>
      <c r="Z661" s="218"/>
      <c r="AA661" s="218"/>
      <c r="AB661" s="218"/>
    </row>
    <row r="662" spans="1:28" ht="14.25" customHeight="1" x14ac:dyDescent="0.2">
      <c r="A662" s="218"/>
      <c r="B662" s="218"/>
      <c r="C662" s="218"/>
      <c r="D662" s="218"/>
      <c r="E662" s="218"/>
      <c r="F662" s="218"/>
      <c r="G662" s="218"/>
      <c r="H662" s="218"/>
      <c r="I662" s="218"/>
      <c r="J662" s="218"/>
      <c r="K662" s="218"/>
      <c r="L662" s="218"/>
      <c r="M662" s="218"/>
      <c r="N662" s="218"/>
      <c r="O662" s="218"/>
      <c r="P662" s="218"/>
      <c r="Q662" s="218"/>
      <c r="R662" s="218"/>
      <c r="S662" s="218"/>
      <c r="T662" s="218"/>
      <c r="U662" s="218"/>
      <c r="V662" s="218"/>
      <c r="W662" s="218"/>
      <c r="X662" s="218"/>
      <c r="Y662" s="218"/>
      <c r="Z662" s="218"/>
      <c r="AA662" s="218"/>
      <c r="AB662" s="218"/>
    </row>
    <row r="663" spans="1:28" ht="14.25" customHeight="1" x14ac:dyDescent="0.2">
      <c r="A663" s="218"/>
      <c r="B663" s="218"/>
      <c r="C663" s="218"/>
      <c r="D663" s="218"/>
      <c r="E663" s="218"/>
      <c r="F663" s="218"/>
      <c r="G663" s="218"/>
      <c r="H663" s="218"/>
      <c r="I663" s="218"/>
      <c r="J663" s="218"/>
      <c r="K663" s="218"/>
      <c r="L663" s="218"/>
      <c r="M663" s="218"/>
      <c r="N663" s="218"/>
      <c r="O663" s="218"/>
      <c r="P663" s="218"/>
      <c r="Q663" s="218"/>
      <c r="R663" s="218"/>
      <c r="S663" s="218"/>
      <c r="T663" s="218"/>
      <c r="U663" s="218"/>
      <c r="V663" s="218"/>
      <c r="W663" s="218"/>
      <c r="X663" s="218"/>
      <c r="Y663" s="218"/>
      <c r="Z663" s="218"/>
      <c r="AA663" s="218"/>
      <c r="AB663" s="218"/>
    </row>
    <row r="664" spans="1:28" ht="14.25" customHeight="1" x14ac:dyDescent="0.2">
      <c r="A664" s="218"/>
      <c r="B664" s="218"/>
      <c r="C664" s="218"/>
      <c r="D664" s="218"/>
      <c r="E664" s="218"/>
      <c r="F664" s="218"/>
      <c r="G664" s="218"/>
      <c r="H664" s="218"/>
      <c r="I664" s="218"/>
      <c r="J664" s="218"/>
      <c r="K664" s="218"/>
      <c r="L664" s="218"/>
      <c r="M664" s="218"/>
      <c r="N664" s="218"/>
      <c r="O664" s="218"/>
      <c r="P664" s="218"/>
      <c r="Q664" s="218"/>
      <c r="R664" s="218"/>
      <c r="S664" s="218"/>
      <c r="T664" s="218"/>
      <c r="U664" s="218"/>
      <c r="V664" s="218"/>
      <c r="W664" s="218"/>
      <c r="X664" s="218"/>
      <c r="Y664" s="218"/>
      <c r="Z664" s="218"/>
      <c r="AA664" s="218"/>
      <c r="AB664" s="218"/>
    </row>
    <row r="665" spans="1:28" ht="14.25" customHeight="1" x14ac:dyDescent="0.2">
      <c r="A665" s="218"/>
      <c r="B665" s="218"/>
      <c r="C665" s="218"/>
      <c r="D665" s="218"/>
      <c r="E665" s="218"/>
      <c r="F665" s="218"/>
      <c r="G665" s="218"/>
      <c r="H665" s="218"/>
      <c r="I665" s="218"/>
      <c r="J665" s="218"/>
      <c r="K665" s="218"/>
      <c r="L665" s="218"/>
      <c r="M665" s="218"/>
      <c r="N665" s="218"/>
      <c r="O665" s="218"/>
      <c r="P665" s="218"/>
      <c r="Q665" s="218"/>
      <c r="R665" s="218"/>
      <c r="S665" s="218"/>
      <c r="T665" s="218"/>
      <c r="U665" s="218"/>
      <c r="V665" s="218"/>
      <c r="W665" s="218"/>
      <c r="X665" s="218"/>
      <c r="Y665" s="218"/>
      <c r="Z665" s="218"/>
      <c r="AA665" s="218"/>
      <c r="AB665" s="218"/>
    </row>
    <row r="666" spans="1:28" ht="14.25" customHeight="1" x14ac:dyDescent="0.2">
      <c r="A666" s="218"/>
      <c r="B666" s="218"/>
      <c r="C666" s="218"/>
      <c r="D666" s="218"/>
      <c r="E666" s="218"/>
      <c r="F666" s="218"/>
      <c r="G666" s="218"/>
      <c r="H666" s="218"/>
      <c r="I666" s="218"/>
      <c r="J666" s="218"/>
      <c r="K666" s="218"/>
      <c r="L666" s="218"/>
      <c r="M666" s="218"/>
      <c r="N666" s="218"/>
      <c r="O666" s="218"/>
      <c r="P666" s="218"/>
      <c r="Q666" s="218"/>
      <c r="R666" s="218"/>
      <c r="S666" s="218"/>
      <c r="T666" s="218"/>
      <c r="U666" s="218"/>
      <c r="V666" s="218"/>
      <c r="W666" s="218"/>
      <c r="X666" s="218"/>
      <c r="Y666" s="218"/>
      <c r="Z666" s="218"/>
      <c r="AA666" s="218"/>
      <c r="AB666" s="218"/>
    </row>
    <row r="667" spans="1:28" ht="14.25" customHeight="1" x14ac:dyDescent="0.2">
      <c r="A667" s="218"/>
      <c r="B667" s="218"/>
      <c r="C667" s="218"/>
      <c r="D667" s="218"/>
      <c r="E667" s="218"/>
      <c r="F667" s="218"/>
      <c r="G667" s="218"/>
      <c r="H667" s="218"/>
      <c r="I667" s="218"/>
      <c r="J667" s="218"/>
      <c r="K667" s="218"/>
      <c r="L667" s="218"/>
      <c r="M667" s="218"/>
      <c r="N667" s="218"/>
      <c r="O667" s="218"/>
      <c r="P667" s="218"/>
      <c r="Q667" s="218"/>
      <c r="R667" s="218"/>
      <c r="S667" s="218"/>
      <c r="T667" s="218"/>
      <c r="U667" s="218"/>
      <c r="V667" s="218"/>
      <c r="W667" s="218"/>
      <c r="X667" s="218"/>
      <c r="Y667" s="218"/>
      <c r="Z667" s="218"/>
      <c r="AA667" s="218"/>
      <c r="AB667" s="218"/>
    </row>
    <row r="668" spans="1:28" ht="14.25" customHeight="1" x14ac:dyDescent="0.2">
      <c r="A668" s="218"/>
      <c r="B668" s="218"/>
      <c r="C668" s="218"/>
      <c r="D668" s="218"/>
      <c r="E668" s="218"/>
      <c r="F668" s="218"/>
      <c r="G668" s="218"/>
      <c r="H668" s="218"/>
      <c r="I668" s="218"/>
      <c r="J668" s="218"/>
      <c r="K668" s="218"/>
      <c r="L668" s="218"/>
      <c r="M668" s="218"/>
      <c r="N668" s="218"/>
      <c r="O668" s="218"/>
      <c r="P668" s="218"/>
      <c r="Q668" s="218"/>
      <c r="R668" s="218"/>
      <c r="S668" s="218"/>
      <c r="T668" s="218"/>
      <c r="U668" s="218"/>
      <c r="V668" s="218"/>
      <c r="W668" s="218"/>
      <c r="X668" s="218"/>
      <c r="Y668" s="218"/>
      <c r="Z668" s="218"/>
      <c r="AA668" s="218"/>
      <c r="AB668" s="218"/>
    </row>
    <row r="669" spans="1:28" ht="14.25" customHeight="1" x14ac:dyDescent="0.2">
      <c r="A669" s="218"/>
      <c r="B669" s="218"/>
      <c r="C669" s="218"/>
      <c r="D669" s="218"/>
      <c r="E669" s="218"/>
      <c r="F669" s="218"/>
      <c r="G669" s="218"/>
      <c r="H669" s="218"/>
      <c r="I669" s="218"/>
      <c r="J669" s="218"/>
      <c r="K669" s="218"/>
      <c r="L669" s="218"/>
      <c r="M669" s="218"/>
      <c r="N669" s="218"/>
      <c r="O669" s="218"/>
      <c r="P669" s="218"/>
      <c r="Q669" s="218"/>
      <c r="R669" s="218"/>
      <c r="S669" s="218"/>
      <c r="T669" s="218"/>
      <c r="U669" s="218"/>
      <c r="V669" s="218"/>
      <c r="W669" s="218"/>
      <c r="X669" s="218"/>
      <c r="Y669" s="218"/>
      <c r="Z669" s="218"/>
      <c r="AA669" s="218"/>
      <c r="AB669" s="218"/>
    </row>
    <row r="670" spans="1:28" ht="14.25" customHeight="1" x14ac:dyDescent="0.2">
      <c r="A670" s="218"/>
      <c r="B670" s="218"/>
      <c r="C670" s="218"/>
      <c r="D670" s="218"/>
      <c r="E670" s="218"/>
      <c r="F670" s="218"/>
      <c r="G670" s="218"/>
      <c r="H670" s="218"/>
      <c r="I670" s="218"/>
      <c r="J670" s="218"/>
      <c r="K670" s="218"/>
      <c r="L670" s="218"/>
      <c r="M670" s="218"/>
      <c r="N670" s="218"/>
      <c r="O670" s="218"/>
      <c r="P670" s="218"/>
      <c r="Q670" s="218"/>
      <c r="R670" s="218"/>
      <c r="S670" s="218"/>
      <c r="T670" s="218"/>
      <c r="U670" s="218"/>
      <c r="V670" s="218"/>
      <c r="W670" s="218"/>
      <c r="X670" s="218"/>
      <c r="Y670" s="218"/>
      <c r="Z670" s="218"/>
      <c r="AA670" s="218"/>
      <c r="AB670" s="218"/>
    </row>
    <row r="671" spans="1:28" ht="14.25" customHeight="1" x14ac:dyDescent="0.2">
      <c r="A671" s="218"/>
      <c r="B671" s="218"/>
      <c r="C671" s="218"/>
      <c r="D671" s="218"/>
      <c r="E671" s="218"/>
      <c r="F671" s="218"/>
      <c r="G671" s="218"/>
      <c r="H671" s="218"/>
      <c r="I671" s="218"/>
      <c r="J671" s="218"/>
      <c r="K671" s="218"/>
      <c r="L671" s="218"/>
      <c r="M671" s="218"/>
      <c r="N671" s="218"/>
      <c r="O671" s="218"/>
      <c r="P671" s="218"/>
      <c r="Q671" s="218"/>
      <c r="R671" s="218"/>
      <c r="S671" s="218"/>
      <c r="T671" s="218"/>
      <c r="U671" s="218"/>
      <c r="V671" s="218"/>
      <c r="W671" s="218"/>
      <c r="X671" s="218"/>
      <c r="Y671" s="218"/>
      <c r="Z671" s="218"/>
      <c r="AA671" s="218"/>
      <c r="AB671" s="218"/>
    </row>
    <row r="672" spans="1:28" ht="14.25" customHeight="1" x14ac:dyDescent="0.2">
      <c r="A672" s="218"/>
      <c r="B672" s="218"/>
      <c r="C672" s="218"/>
      <c r="D672" s="218"/>
      <c r="E672" s="218"/>
      <c r="F672" s="218"/>
      <c r="G672" s="218"/>
      <c r="H672" s="218"/>
      <c r="I672" s="218"/>
      <c r="J672" s="218"/>
      <c r="K672" s="218"/>
      <c r="L672" s="218"/>
      <c r="M672" s="218"/>
      <c r="N672" s="218"/>
      <c r="O672" s="218"/>
      <c r="P672" s="218"/>
      <c r="Q672" s="218"/>
      <c r="R672" s="218"/>
      <c r="S672" s="218"/>
      <c r="T672" s="218"/>
      <c r="U672" s="218"/>
      <c r="V672" s="218"/>
      <c r="W672" s="218"/>
      <c r="X672" s="218"/>
      <c r="Y672" s="218"/>
      <c r="Z672" s="218"/>
      <c r="AA672" s="218"/>
      <c r="AB672" s="218"/>
    </row>
    <row r="673" spans="1:28" ht="14.25" customHeight="1" x14ac:dyDescent="0.2">
      <c r="A673" s="218"/>
      <c r="B673" s="218"/>
      <c r="C673" s="218"/>
      <c r="D673" s="218"/>
      <c r="E673" s="218"/>
      <c r="F673" s="218"/>
      <c r="G673" s="218"/>
      <c r="H673" s="218"/>
      <c r="I673" s="218"/>
      <c r="J673" s="218"/>
      <c r="K673" s="218"/>
      <c r="L673" s="218"/>
      <c r="M673" s="218"/>
      <c r="N673" s="218"/>
      <c r="O673" s="218"/>
      <c r="P673" s="218"/>
      <c r="Q673" s="218"/>
      <c r="R673" s="218"/>
      <c r="S673" s="218"/>
      <c r="T673" s="218"/>
      <c r="U673" s="218"/>
      <c r="V673" s="218"/>
      <c r="W673" s="218"/>
      <c r="X673" s="218"/>
      <c r="Y673" s="218"/>
      <c r="Z673" s="218"/>
      <c r="AA673" s="218"/>
      <c r="AB673" s="218"/>
    </row>
    <row r="674" spans="1:28" ht="14.25" customHeight="1" x14ac:dyDescent="0.2">
      <c r="A674" s="218"/>
      <c r="B674" s="218"/>
      <c r="C674" s="218"/>
      <c r="D674" s="218"/>
      <c r="E674" s="218"/>
      <c r="F674" s="218"/>
      <c r="G674" s="218"/>
      <c r="H674" s="218"/>
      <c r="I674" s="218"/>
      <c r="J674" s="218"/>
      <c r="K674" s="218"/>
      <c r="L674" s="218"/>
      <c r="M674" s="218"/>
      <c r="N674" s="218"/>
      <c r="O674" s="218"/>
      <c r="P674" s="218"/>
      <c r="Q674" s="218"/>
      <c r="R674" s="218"/>
      <c r="S674" s="218"/>
      <c r="T674" s="218"/>
      <c r="U674" s="218"/>
      <c r="V674" s="218"/>
      <c r="W674" s="218"/>
      <c r="X674" s="218"/>
      <c r="Y674" s="218"/>
      <c r="Z674" s="218"/>
      <c r="AA674" s="218"/>
      <c r="AB674" s="218"/>
    </row>
    <row r="675" spans="1:28" ht="14.25" customHeight="1" x14ac:dyDescent="0.2">
      <c r="A675" s="218"/>
      <c r="B675" s="218"/>
      <c r="C675" s="218"/>
      <c r="D675" s="218"/>
      <c r="E675" s="218"/>
      <c r="F675" s="218"/>
      <c r="G675" s="218"/>
      <c r="H675" s="218"/>
      <c r="I675" s="218"/>
      <c r="J675" s="218"/>
      <c r="K675" s="218"/>
      <c r="L675" s="218"/>
      <c r="M675" s="218"/>
      <c r="N675" s="218"/>
      <c r="O675" s="218"/>
      <c r="P675" s="218"/>
      <c r="Q675" s="218"/>
      <c r="R675" s="218"/>
      <c r="S675" s="218"/>
      <c r="T675" s="218"/>
      <c r="U675" s="218"/>
      <c r="V675" s="218"/>
      <c r="W675" s="218"/>
      <c r="X675" s="218"/>
      <c r="Y675" s="218"/>
      <c r="Z675" s="218"/>
      <c r="AA675" s="218"/>
      <c r="AB675" s="218"/>
    </row>
    <row r="676" spans="1:28" ht="14.25" customHeight="1" x14ac:dyDescent="0.2">
      <c r="A676" s="218"/>
      <c r="B676" s="218"/>
      <c r="C676" s="218"/>
      <c r="D676" s="218"/>
      <c r="E676" s="218"/>
      <c r="F676" s="218"/>
      <c r="G676" s="218"/>
      <c r="H676" s="218"/>
      <c r="I676" s="218"/>
      <c r="J676" s="218"/>
      <c r="K676" s="218"/>
      <c r="L676" s="218"/>
      <c r="M676" s="218"/>
      <c r="N676" s="218"/>
      <c r="O676" s="218"/>
      <c r="P676" s="218"/>
      <c r="Q676" s="218"/>
      <c r="R676" s="218"/>
      <c r="S676" s="218"/>
      <c r="T676" s="218"/>
      <c r="U676" s="218"/>
      <c r="V676" s="218"/>
      <c r="W676" s="218"/>
      <c r="X676" s="218"/>
      <c r="Y676" s="218"/>
      <c r="Z676" s="218"/>
      <c r="AA676" s="218"/>
      <c r="AB676" s="218"/>
    </row>
    <row r="677" spans="1:28" ht="14.25" customHeight="1" x14ac:dyDescent="0.2">
      <c r="A677" s="218"/>
      <c r="B677" s="218"/>
      <c r="C677" s="218"/>
      <c r="D677" s="218"/>
      <c r="E677" s="218"/>
      <c r="F677" s="218"/>
      <c r="G677" s="218"/>
      <c r="H677" s="218"/>
      <c r="I677" s="218"/>
      <c r="J677" s="218"/>
      <c r="K677" s="218"/>
      <c r="L677" s="218"/>
      <c r="M677" s="218"/>
      <c r="N677" s="218"/>
      <c r="O677" s="218"/>
      <c r="P677" s="218"/>
      <c r="Q677" s="218"/>
      <c r="R677" s="218"/>
      <c r="S677" s="218"/>
      <c r="T677" s="218"/>
      <c r="U677" s="218"/>
      <c r="V677" s="218"/>
      <c r="W677" s="218"/>
      <c r="X677" s="218"/>
      <c r="Y677" s="218"/>
      <c r="Z677" s="218"/>
      <c r="AA677" s="218"/>
      <c r="AB677" s="218"/>
    </row>
    <row r="678" spans="1:28" ht="14.25" customHeight="1" x14ac:dyDescent="0.2">
      <c r="A678" s="218"/>
      <c r="B678" s="218"/>
      <c r="C678" s="218"/>
      <c r="D678" s="218"/>
      <c r="E678" s="218"/>
      <c r="F678" s="218"/>
      <c r="G678" s="218"/>
      <c r="H678" s="218"/>
      <c r="I678" s="218"/>
      <c r="J678" s="218"/>
      <c r="K678" s="218"/>
      <c r="L678" s="218"/>
      <c r="M678" s="218"/>
      <c r="N678" s="218"/>
      <c r="O678" s="218"/>
      <c r="P678" s="218"/>
      <c r="Q678" s="218"/>
      <c r="R678" s="218"/>
      <c r="S678" s="218"/>
      <c r="T678" s="218"/>
      <c r="U678" s="218"/>
      <c r="V678" s="218"/>
      <c r="W678" s="218"/>
      <c r="X678" s="218"/>
      <c r="Y678" s="218"/>
      <c r="Z678" s="218"/>
      <c r="AA678" s="218"/>
      <c r="AB678" s="218"/>
    </row>
    <row r="679" spans="1:28" ht="14.25" customHeight="1" x14ac:dyDescent="0.2">
      <c r="A679" s="218"/>
      <c r="B679" s="218"/>
      <c r="C679" s="218"/>
      <c r="D679" s="218"/>
      <c r="E679" s="218"/>
      <c r="F679" s="218"/>
      <c r="G679" s="218"/>
      <c r="H679" s="218"/>
      <c r="I679" s="218"/>
      <c r="J679" s="218"/>
      <c r="K679" s="218"/>
      <c r="L679" s="218"/>
      <c r="M679" s="218"/>
      <c r="N679" s="218"/>
      <c r="O679" s="218"/>
      <c r="P679" s="218"/>
      <c r="Q679" s="218"/>
      <c r="R679" s="218"/>
      <c r="S679" s="218"/>
      <c r="T679" s="218"/>
      <c r="U679" s="218"/>
      <c r="V679" s="218"/>
      <c r="W679" s="218"/>
      <c r="X679" s="218"/>
      <c r="Y679" s="218"/>
      <c r="Z679" s="218"/>
      <c r="AA679" s="218"/>
      <c r="AB679" s="218"/>
    </row>
    <row r="680" spans="1:28" ht="14.25" customHeight="1" x14ac:dyDescent="0.2">
      <c r="A680" s="218"/>
      <c r="B680" s="218"/>
      <c r="C680" s="218"/>
      <c r="D680" s="218"/>
      <c r="E680" s="218"/>
      <c r="F680" s="218"/>
      <c r="G680" s="218"/>
      <c r="H680" s="218"/>
      <c r="I680" s="218"/>
      <c r="J680" s="218"/>
      <c r="K680" s="218"/>
      <c r="L680" s="218"/>
      <c r="M680" s="218"/>
      <c r="N680" s="218"/>
      <c r="O680" s="218"/>
      <c r="P680" s="218"/>
      <c r="Q680" s="218"/>
      <c r="R680" s="218"/>
      <c r="S680" s="218"/>
      <c r="T680" s="218"/>
      <c r="U680" s="218"/>
      <c r="V680" s="218"/>
      <c r="W680" s="218"/>
      <c r="X680" s="218"/>
      <c r="Y680" s="218"/>
      <c r="Z680" s="218"/>
      <c r="AA680" s="218"/>
      <c r="AB680" s="218"/>
    </row>
    <row r="681" spans="1:28" ht="14.25" customHeight="1" x14ac:dyDescent="0.2">
      <c r="A681" s="218"/>
      <c r="B681" s="218"/>
      <c r="C681" s="218"/>
      <c r="D681" s="218"/>
      <c r="E681" s="218"/>
      <c r="F681" s="218"/>
      <c r="G681" s="218"/>
      <c r="H681" s="218"/>
      <c r="I681" s="218"/>
      <c r="J681" s="218"/>
      <c r="K681" s="218"/>
      <c r="L681" s="218"/>
      <c r="M681" s="218"/>
      <c r="N681" s="218"/>
      <c r="O681" s="218"/>
      <c r="P681" s="218"/>
      <c r="Q681" s="218"/>
      <c r="R681" s="218"/>
      <c r="S681" s="218"/>
      <c r="T681" s="218"/>
      <c r="U681" s="218"/>
      <c r="V681" s="218"/>
      <c r="W681" s="218"/>
      <c r="X681" s="218"/>
      <c r="Y681" s="218"/>
      <c r="Z681" s="218"/>
      <c r="AA681" s="218"/>
      <c r="AB681" s="218"/>
    </row>
    <row r="682" spans="1:28" ht="14.25" customHeight="1" x14ac:dyDescent="0.2">
      <c r="A682" s="218"/>
      <c r="B682" s="218"/>
      <c r="C682" s="218"/>
      <c r="D682" s="218"/>
      <c r="E682" s="218"/>
      <c r="F682" s="218"/>
      <c r="G682" s="218"/>
      <c r="H682" s="218"/>
      <c r="I682" s="218"/>
      <c r="J682" s="218"/>
      <c r="K682" s="218"/>
      <c r="L682" s="218"/>
      <c r="M682" s="218"/>
      <c r="N682" s="218"/>
      <c r="O682" s="218"/>
      <c r="P682" s="218"/>
      <c r="Q682" s="218"/>
      <c r="R682" s="218"/>
      <c r="S682" s="218"/>
      <c r="T682" s="218"/>
      <c r="U682" s="218"/>
      <c r="V682" s="218"/>
      <c r="W682" s="218"/>
      <c r="X682" s="218"/>
      <c r="Y682" s="218"/>
      <c r="Z682" s="218"/>
      <c r="AA682" s="218"/>
      <c r="AB682" s="218"/>
    </row>
    <row r="683" spans="1:28" ht="14.25" customHeight="1" x14ac:dyDescent="0.2">
      <c r="A683" s="218"/>
      <c r="B683" s="218"/>
      <c r="C683" s="218"/>
      <c r="D683" s="218"/>
      <c r="E683" s="218"/>
      <c r="F683" s="218"/>
      <c r="G683" s="218"/>
      <c r="H683" s="218"/>
      <c r="I683" s="218"/>
      <c r="J683" s="218"/>
      <c r="K683" s="218"/>
      <c r="L683" s="218"/>
      <c r="M683" s="218"/>
      <c r="N683" s="218"/>
      <c r="O683" s="218"/>
      <c r="P683" s="218"/>
      <c r="Q683" s="218"/>
      <c r="R683" s="218"/>
      <c r="S683" s="218"/>
      <c r="T683" s="218"/>
      <c r="U683" s="218"/>
      <c r="V683" s="218"/>
      <c r="W683" s="218"/>
      <c r="X683" s="218"/>
      <c r="Y683" s="218"/>
      <c r="Z683" s="218"/>
      <c r="AA683" s="218"/>
      <c r="AB683" s="218"/>
    </row>
    <row r="684" spans="1:28" ht="14.25" customHeight="1" x14ac:dyDescent="0.2">
      <c r="A684" s="218"/>
      <c r="B684" s="218"/>
      <c r="C684" s="218"/>
      <c r="D684" s="218"/>
      <c r="E684" s="218"/>
      <c r="F684" s="218"/>
      <c r="G684" s="218"/>
      <c r="H684" s="218"/>
      <c r="I684" s="218"/>
      <c r="J684" s="218"/>
      <c r="K684" s="218"/>
      <c r="L684" s="218"/>
      <c r="M684" s="218"/>
      <c r="N684" s="218"/>
      <c r="O684" s="218"/>
      <c r="P684" s="218"/>
      <c r="Q684" s="218"/>
      <c r="R684" s="218"/>
      <c r="S684" s="218"/>
      <c r="T684" s="218"/>
      <c r="U684" s="218"/>
      <c r="V684" s="218"/>
      <c r="W684" s="218"/>
      <c r="X684" s="218"/>
      <c r="Y684" s="218"/>
      <c r="Z684" s="218"/>
      <c r="AA684" s="218"/>
      <c r="AB684" s="218"/>
    </row>
    <row r="685" spans="1:28" ht="14.25" customHeight="1" x14ac:dyDescent="0.2">
      <c r="A685" s="218"/>
      <c r="B685" s="218"/>
      <c r="C685" s="218"/>
      <c r="D685" s="218"/>
      <c r="E685" s="218"/>
      <c r="F685" s="218"/>
      <c r="G685" s="218"/>
      <c r="H685" s="218"/>
      <c r="I685" s="218"/>
      <c r="J685" s="218"/>
      <c r="K685" s="218"/>
      <c r="L685" s="218"/>
      <c r="M685" s="218"/>
      <c r="N685" s="218"/>
      <c r="O685" s="218"/>
      <c r="P685" s="218"/>
      <c r="Q685" s="218"/>
      <c r="R685" s="218"/>
      <c r="S685" s="218"/>
      <c r="T685" s="218"/>
      <c r="U685" s="218"/>
      <c r="V685" s="218"/>
      <c r="W685" s="218"/>
      <c r="X685" s="218"/>
      <c r="Y685" s="218"/>
      <c r="Z685" s="218"/>
      <c r="AA685" s="218"/>
      <c r="AB685" s="218"/>
    </row>
    <row r="686" spans="1:28" ht="14.25" customHeight="1" x14ac:dyDescent="0.2">
      <c r="A686" s="218"/>
      <c r="B686" s="218"/>
      <c r="C686" s="218"/>
      <c r="D686" s="218"/>
      <c r="E686" s="218"/>
      <c r="F686" s="218"/>
      <c r="G686" s="218"/>
      <c r="H686" s="218"/>
      <c r="I686" s="218"/>
      <c r="J686" s="218"/>
      <c r="K686" s="218"/>
      <c r="L686" s="218"/>
      <c r="M686" s="218"/>
      <c r="N686" s="218"/>
      <c r="O686" s="218"/>
      <c r="P686" s="218"/>
      <c r="Q686" s="218"/>
      <c r="R686" s="218"/>
      <c r="S686" s="218"/>
      <c r="T686" s="218"/>
      <c r="U686" s="218"/>
      <c r="V686" s="218"/>
      <c r="W686" s="218"/>
      <c r="X686" s="218"/>
      <c r="Y686" s="218"/>
      <c r="Z686" s="218"/>
      <c r="AA686" s="218"/>
      <c r="AB686" s="218"/>
    </row>
    <row r="687" spans="1:28" ht="14.25" customHeight="1" x14ac:dyDescent="0.2">
      <c r="A687" s="218"/>
      <c r="B687" s="218"/>
      <c r="C687" s="218"/>
      <c r="D687" s="218"/>
      <c r="E687" s="218"/>
      <c r="F687" s="218"/>
      <c r="G687" s="218"/>
      <c r="H687" s="218"/>
      <c r="I687" s="218"/>
      <c r="J687" s="218"/>
      <c r="K687" s="218"/>
      <c r="L687" s="218"/>
      <c r="M687" s="218"/>
      <c r="N687" s="218"/>
      <c r="O687" s="218"/>
      <c r="P687" s="218"/>
      <c r="Q687" s="218"/>
      <c r="R687" s="218"/>
      <c r="S687" s="218"/>
      <c r="T687" s="218"/>
      <c r="U687" s="218"/>
      <c r="V687" s="218"/>
      <c r="W687" s="218"/>
      <c r="X687" s="218"/>
      <c r="Y687" s="218"/>
      <c r="Z687" s="218"/>
      <c r="AA687" s="218"/>
      <c r="AB687" s="218"/>
    </row>
    <row r="688" spans="1:28" ht="14.25" customHeight="1" x14ac:dyDescent="0.2">
      <c r="A688" s="218"/>
      <c r="B688" s="218"/>
      <c r="C688" s="218"/>
      <c r="D688" s="218"/>
      <c r="E688" s="218"/>
      <c r="F688" s="218"/>
      <c r="G688" s="218"/>
      <c r="H688" s="218"/>
      <c r="I688" s="218"/>
      <c r="J688" s="218"/>
      <c r="K688" s="218"/>
      <c r="L688" s="218"/>
      <c r="M688" s="218"/>
      <c r="N688" s="218"/>
      <c r="O688" s="218"/>
      <c r="P688" s="218"/>
      <c r="Q688" s="218"/>
      <c r="R688" s="218"/>
      <c r="S688" s="218"/>
      <c r="T688" s="218"/>
      <c r="U688" s="218"/>
      <c r="V688" s="218"/>
      <c r="W688" s="218"/>
      <c r="X688" s="218"/>
      <c r="Y688" s="218"/>
      <c r="Z688" s="218"/>
      <c r="AA688" s="218"/>
      <c r="AB688" s="218"/>
    </row>
    <row r="689" spans="1:28" ht="14.25" customHeight="1" x14ac:dyDescent="0.2">
      <c r="A689" s="218"/>
      <c r="B689" s="218"/>
      <c r="C689" s="218"/>
      <c r="D689" s="218"/>
      <c r="E689" s="218"/>
      <c r="F689" s="218"/>
      <c r="G689" s="218"/>
      <c r="H689" s="218"/>
      <c r="I689" s="218"/>
      <c r="J689" s="218"/>
      <c r="K689" s="218"/>
      <c r="L689" s="218"/>
      <c r="M689" s="218"/>
      <c r="N689" s="218"/>
      <c r="O689" s="218"/>
      <c r="P689" s="218"/>
      <c r="Q689" s="218"/>
      <c r="R689" s="218"/>
      <c r="S689" s="218"/>
      <c r="T689" s="218"/>
      <c r="U689" s="218"/>
      <c r="V689" s="218"/>
      <c r="W689" s="218"/>
      <c r="X689" s="218"/>
      <c r="Y689" s="218"/>
      <c r="Z689" s="218"/>
      <c r="AA689" s="218"/>
      <c r="AB689" s="218"/>
    </row>
    <row r="690" spans="1:28" ht="14.25" customHeight="1" x14ac:dyDescent="0.2">
      <c r="A690" s="218"/>
      <c r="B690" s="218"/>
      <c r="C690" s="218"/>
      <c r="D690" s="218"/>
      <c r="E690" s="218"/>
      <c r="F690" s="218"/>
      <c r="G690" s="218"/>
      <c r="H690" s="218"/>
      <c r="I690" s="218"/>
      <c r="J690" s="218"/>
      <c r="K690" s="218"/>
      <c r="L690" s="218"/>
      <c r="M690" s="218"/>
      <c r="N690" s="218"/>
      <c r="O690" s="218"/>
      <c r="P690" s="218"/>
      <c r="Q690" s="218"/>
      <c r="R690" s="218"/>
      <c r="S690" s="218"/>
      <c r="T690" s="218"/>
      <c r="U690" s="218"/>
      <c r="V690" s="218"/>
      <c r="W690" s="218"/>
      <c r="X690" s="218"/>
      <c r="Y690" s="218"/>
      <c r="Z690" s="218"/>
      <c r="AA690" s="218"/>
      <c r="AB690" s="218"/>
    </row>
    <row r="691" spans="1:28" ht="14.25" customHeight="1" x14ac:dyDescent="0.2">
      <c r="A691" s="218"/>
      <c r="B691" s="218"/>
      <c r="C691" s="218"/>
      <c r="D691" s="218"/>
      <c r="E691" s="218"/>
      <c r="F691" s="218"/>
      <c r="G691" s="218"/>
      <c r="H691" s="218"/>
      <c r="I691" s="218"/>
      <c r="J691" s="218"/>
      <c r="K691" s="218"/>
      <c r="L691" s="218"/>
      <c r="M691" s="218"/>
      <c r="N691" s="218"/>
      <c r="O691" s="218"/>
      <c r="P691" s="218"/>
      <c r="Q691" s="218"/>
      <c r="R691" s="218"/>
      <c r="S691" s="218"/>
      <c r="T691" s="218"/>
      <c r="U691" s="218"/>
      <c r="V691" s="218"/>
      <c r="W691" s="218"/>
      <c r="X691" s="218"/>
      <c r="Y691" s="218"/>
      <c r="Z691" s="218"/>
      <c r="AA691" s="218"/>
      <c r="AB691" s="218"/>
    </row>
    <row r="692" spans="1:28" ht="14.25" customHeight="1" x14ac:dyDescent="0.2">
      <c r="A692" s="218"/>
      <c r="B692" s="218"/>
      <c r="C692" s="218"/>
      <c r="D692" s="218"/>
      <c r="E692" s="218"/>
      <c r="F692" s="218"/>
      <c r="G692" s="218"/>
      <c r="H692" s="218"/>
      <c r="I692" s="218"/>
      <c r="J692" s="218"/>
      <c r="K692" s="218"/>
      <c r="L692" s="218"/>
      <c r="M692" s="218"/>
      <c r="N692" s="218"/>
      <c r="O692" s="218"/>
      <c r="P692" s="218"/>
      <c r="Q692" s="218"/>
      <c r="R692" s="218"/>
      <c r="S692" s="218"/>
      <c r="T692" s="218"/>
      <c r="U692" s="218"/>
      <c r="V692" s="218"/>
      <c r="W692" s="218"/>
      <c r="X692" s="218"/>
      <c r="Y692" s="218"/>
      <c r="Z692" s="218"/>
      <c r="AA692" s="218"/>
      <c r="AB692" s="218"/>
    </row>
    <row r="693" spans="1:28" ht="14.25" customHeight="1" x14ac:dyDescent="0.2">
      <c r="A693" s="218"/>
      <c r="B693" s="218"/>
      <c r="C693" s="218"/>
      <c r="D693" s="218"/>
      <c r="E693" s="218"/>
      <c r="F693" s="218"/>
      <c r="G693" s="218"/>
      <c r="H693" s="218"/>
      <c r="I693" s="218"/>
      <c r="J693" s="218"/>
      <c r="K693" s="218"/>
      <c r="L693" s="218"/>
      <c r="M693" s="218"/>
      <c r="N693" s="218"/>
      <c r="O693" s="218"/>
      <c r="P693" s="218"/>
      <c r="Q693" s="218"/>
      <c r="R693" s="218"/>
      <c r="S693" s="218"/>
      <c r="T693" s="218"/>
      <c r="U693" s="218"/>
      <c r="V693" s="218"/>
      <c r="W693" s="218"/>
      <c r="X693" s="218"/>
      <c r="Y693" s="218"/>
      <c r="Z693" s="218"/>
      <c r="AA693" s="218"/>
      <c r="AB693" s="218"/>
    </row>
    <row r="694" spans="1:28" ht="14.25" customHeight="1" x14ac:dyDescent="0.2">
      <c r="A694" s="218"/>
      <c r="B694" s="218"/>
      <c r="C694" s="218"/>
      <c r="D694" s="218"/>
      <c r="E694" s="218"/>
      <c r="F694" s="218"/>
      <c r="G694" s="218"/>
      <c r="H694" s="218"/>
      <c r="I694" s="218"/>
      <c r="J694" s="218"/>
      <c r="K694" s="218"/>
      <c r="L694" s="218"/>
      <c r="M694" s="218"/>
      <c r="N694" s="218"/>
      <c r="O694" s="218"/>
      <c r="P694" s="218"/>
      <c r="Q694" s="218"/>
      <c r="R694" s="218"/>
      <c r="S694" s="218"/>
      <c r="T694" s="218"/>
      <c r="U694" s="218"/>
      <c r="V694" s="218"/>
      <c r="W694" s="218"/>
      <c r="X694" s="218"/>
      <c r="Y694" s="218"/>
      <c r="Z694" s="218"/>
      <c r="AA694" s="218"/>
      <c r="AB694" s="218"/>
    </row>
    <row r="695" spans="1:28" ht="14.25" customHeight="1" x14ac:dyDescent="0.2">
      <c r="A695" s="218"/>
      <c r="B695" s="218"/>
      <c r="C695" s="218"/>
      <c r="D695" s="218"/>
      <c r="E695" s="218"/>
      <c r="F695" s="218"/>
      <c r="G695" s="218"/>
      <c r="H695" s="218"/>
      <c r="I695" s="218"/>
      <c r="J695" s="218"/>
      <c r="K695" s="218"/>
      <c r="L695" s="218"/>
      <c r="M695" s="218"/>
      <c r="N695" s="218"/>
      <c r="O695" s="218"/>
      <c r="P695" s="218"/>
      <c r="Q695" s="218"/>
      <c r="R695" s="218"/>
      <c r="S695" s="218"/>
      <c r="T695" s="218"/>
      <c r="U695" s="218"/>
      <c r="V695" s="218"/>
      <c r="W695" s="218"/>
      <c r="X695" s="218"/>
      <c r="Y695" s="218"/>
      <c r="Z695" s="218"/>
      <c r="AA695" s="218"/>
      <c r="AB695" s="218"/>
    </row>
    <row r="696" spans="1:28" ht="14.25" customHeight="1" x14ac:dyDescent="0.2">
      <c r="A696" s="218"/>
      <c r="B696" s="218"/>
      <c r="C696" s="218"/>
      <c r="D696" s="218"/>
      <c r="E696" s="218"/>
      <c r="F696" s="218"/>
      <c r="G696" s="218"/>
      <c r="H696" s="218"/>
      <c r="I696" s="218"/>
      <c r="J696" s="218"/>
      <c r="K696" s="218"/>
      <c r="L696" s="218"/>
      <c r="M696" s="218"/>
      <c r="N696" s="218"/>
      <c r="O696" s="218"/>
      <c r="P696" s="218"/>
      <c r="Q696" s="218"/>
      <c r="R696" s="218"/>
      <c r="S696" s="218"/>
      <c r="T696" s="218"/>
      <c r="U696" s="218"/>
      <c r="V696" s="218"/>
      <c r="W696" s="218"/>
      <c r="X696" s="218"/>
      <c r="Y696" s="218"/>
      <c r="Z696" s="218"/>
      <c r="AA696" s="218"/>
      <c r="AB696" s="218"/>
    </row>
    <row r="697" spans="1:28" ht="14.25" customHeight="1" x14ac:dyDescent="0.2">
      <c r="A697" s="218"/>
      <c r="B697" s="218"/>
      <c r="C697" s="218"/>
      <c r="D697" s="218"/>
      <c r="E697" s="218"/>
      <c r="F697" s="218"/>
      <c r="G697" s="218"/>
      <c r="H697" s="218"/>
      <c r="I697" s="218"/>
      <c r="J697" s="218"/>
      <c r="K697" s="218"/>
      <c r="L697" s="218"/>
      <c r="M697" s="218"/>
      <c r="N697" s="218"/>
      <c r="O697" s="218"/>
      <c r="P697" s="218"/>
      <c r="Q697" s="218"/>
      <c r="R697" s="218"/>
      <c r="S697" s="218"/>
      <c r="T697" s="218"/>
      <c r="U697" s="218"/>
      <c r="V697" s="218"/>
      <c r="W697" s="218"/>
      <c r="X697" s="218"/>
      <c r="Y697" s="218"/>
      <c r="Z697" s="218"/>
      <c r="AA697" s="218"/>
      <c r="AB697" s="218"/>
    </row>
    <row r="698" spans="1:28" ht="14.25" customHeight="1" x14ac:dyDescent="0.2">
      <c r="A698" s="218"/>
      <c r="B698" s="218"/>
      <c r="C698" s="218"/>
      <c r="D698" s="218"/>
      <c r="E698" s="218"/>
      <c r="F698" s="218"/>
      <c r="G698" s="218"/>
      <c r="H698" s="218"/>
      <c r="I698" s="218"/>
      <c r="J698" s="218"/>
      <c r="K698" s="218"/>
      <c r="L698" s="218"/>
      <c r="M698" s="218"/>
      <c r="N698" s="218"/>
      <c r="O698" s="218"/>
      <c r="P698" s="218"/>
      <c r="Q698" s="218"/>
      <c r="R698" s="218"/>
      <c r="S698" s="218"/>
      <c r="T698" s="218"/>
      <c r="U698" s="218"/>
      <c r="V698" s="218"/>
      <c r="W698" s="218"/>
      <c r="X698" s="218"/>
      <c r="Y698" s="218"/>
      <c r="Z698" s="218"/>
      <c r="AA698" s="218"/>
      <c r="AB698" s="218"/>
    </row>
    <row r="699" spans="1:28" ht="14.25" customHeight="1" x14ac:dyDescent="0.2">
      <c r="A699" s="218"/>
      <c r="B699" s="218"/>
      <c r="C699" s="218"/>
      <c r="D699" s="218"/>
      <c r="E699" s="218"/>
      <c r="F699" s="218"/>
      <c r="G699" s="218"/>
      <c r="H699" s="218"/>
      <c r="I699" s="218"/>
      <c r="J699" s="218"/>
      <c r="K699" s="218"/>
      <c r="L699" s="218"/>
      <c r="M699" s="218"/>
      <c r="N699" s="218"/>
      <c r="O699" s="218"/>
      <c r="P699" s="218"/>
      <c r="Q699" s="218"/>
      <c r="R699" s="218"/>
      <c r="S699" s="218"/>
      <c r="T699" s="218"/>
      <c r="U699" s="218"/>
      <c r="V699" s="218"/>
      <c r="W699" s="218"/>
      <c r="X699" s="218"/>
      <c r="Y699" s="218"/>
      <c r="Z699" s="218"/>
      <c r="AA699" s="218"/>
      <c r="AB699" s="218"/>
    </row>
    <row r="700" spans="1:28" ht="14.25" customHeight="1" x14ac:dyDescent="0.2">
      <c r="A700" s="218"/>
      <c r="B700" s="218"/>
      <c r="C700" s="218"/>
      <c r="D700" s="218"/>
      <c r="E700" s="218"/>
      <c r="F700" s="218"/>
      <c r="G700" s="218"/>
      <c r="H700" s="218"/>
      <c r="I700" s="218"/>
      <c r="J700" s="218"/>
      <c r="K700" s="218"/>
      <c r="L700" s="218"/>
      <c r="M700" s="218"/>
      <c r="N700" s="218"/>
      <c r="O700" s="218"/>
      <c r="P700" s="218"/>
      <c r="Q700" s="218"/>
      <c r="R700" s="218"/>
      <c r="S700" s="218"/>
      <c r="T700" s="218"/>
      <c r="U700" s="218"/>
      <c r="V700" s="218"/>
      <c r="W700" s="218"/>
      <c r="X700" s="218"/>
      <c r="Y700" s="218"/>
      <c r="Z700" s="218"/>
      <c r="AA700" s="218"/>
      <c r="AB700" s="218"/>
    </row>
    <row r="701" spans="1:28" ht="14.25" customHeight="1" x14ac:dyDescent="0.2">
      <c r="A701" s="218"/>
      <c r="B701" s="218"/>
      <c r="C701" s="218"/>
      <c r="D701" s="218"/>
      <c r="E701" s="218"/>
      <c r="F701" s="218"/>
      <c r="G701" s="218"/>
      <c r="H701" s="218"/>
      <c r="I701" s="218"/>
      <c r="J701" s="218"/>
      <c r="K701" s="218"/>
      <c r="L701" s="218"/>
      <c r="M701" s="218"/>
      <c r="N701" s="218"/>
      <c r="O701" s="218"/>
      <c r="P701" s="218"/>
      <c r="Q701" s="218"/>
      <c r="R701" s="218"/>
      <c r="S701" s="218"/>
      <c r="T701" s="218"/>
      <c r="U701" s="218"/>
      <c r="V701" s="218"/>
      <c r="W701" s="218"/>
      <c r="X701" s="218"/>
      <c r="Y701" s="218"/>
      <c r="Z701" s="218"/>
      <c r="AA701" s="218"/>
      <c r="AB701" s="218"/>
    </row>
    <row r="702" spans="1:28" ht="14.25" customHeight="1" x14ac:dyDescent="0.2">
      <c r="A702" s="218"/>
      <c r="B702" s="218"/>
      <c r="C702" s="218"/>
      <c r="D702" s="218"/>
      <c r="E702" s="218"/>
      <c r="F702" s="218"/>
      <c r="G702" s="218"/>
      <c r="H702" s="218"/>
      <c r="I702" s="218"/>
      <c r="J702" s="218"/>
      <c r="K702" s="218"/>
      <c r="L702" s="218"/>
      <c r="M702" s="218"/>
      <c r="N702" s="218"/>
      <c r="O702" s="218"/>
      <c r="P702" s="218"/>
      <c r="Q702" s="218"/>
      <c r="R702" s="218"/>
      <c r="S702" s="218"/>
      <c r="T702" s="218"/>
      <c r="U702" s="218"/>
      <c r="V702" s="218"/>
      <c r="W702" s="218"/>
      <c r="X702" s="218"/>
      <c r="Y702" s="218"/>
      <c r="Z702" s="218"/>
      <c r="AA702" s="218"/>
      <c r="AB702" s="218"/>
    </row>
    <row r="703" spans="1:28" ht="14.25" customHeight="1" x14ac:dyDescent="0.2">
      <c r="A703" s="218"/>
      <c r="B703" s="218"/>
      <c r="C703" s="218"/>
      <c r="D703" s="218"/>
      <c r="E703" s="218"/>
      <c r="F703" s="218"/>
      <c r="G703" s="218"/>
      <c r="H703" s="218"/>
      <c r="I703" s="218"/>
      <c r="J703" s="218"/>
      <c r="K703" s="218"/>
      <c r="L703" s="218"/>
      <c r="M703" s="218"/>
      <c r="N703" s="218"/>
      <c r="O703" s="218"/>
      <c r="P703" s="218"/>
      <c r="Q703" s="218"/>
      <c r="R703" s="218"/>
      <c r="S703" s="218"/>
      <c r="T703" s="218"/>
      <c r="U703" s="218"/>
      <c r="V703" s="218"/>
      <c r="W703" s="218"/>
      <c r="X703" s="218"/>
      <c r="Y703" s="218"/>
      <c r="Z703" s="218"/>
      <c r="AA703" s="218"/>
      <c r="AB703" s="218"/>
    </row>
    <row r="704" spans="1:28" ht="14.25" customHeight="1" x14ac:dyDescent="0.2">
      <c r="A704" s="218"/>
      <c r="B704" s="218"/>
      <c r="C704" s="218"/>
      <c r="D704" s="218"/>
      <c r="E704" s="218"/>
      <c r="F704" s="218"/>
      <c r="G704" s="218"/>
      <c r="H704" s="218"/>
      <c r="I704" s="218"/>
      <c r="J704" s="218"/>
      <c r="K704" s="218"/>
      <c r="L704" s="218"/>
      <c r="M704" s="218"/>
      <c r="N704" s="218"/>
      <c r="O704" s="218"/>
      <c r="P704" s="218"/>
      <c r="Q704" s="218"/>
      <c r="R704" s="218"/>
      <c r="S704" s="218"/>
      <c r="T704" s="218"/>
      <c r="U704" s="218"/>
      <c r="V704" s="218"/>
      <c r="W704" s="218"/>
      <c r="X704" s="218"/>
      <c r="Y704" s="218"/>
      <c r="Z704" s="218"/>
      <c r="AA704" s="218"/>
      <c r="AB704" s="218"/>
    </row>
    <row r="705" spans="1:28" ht="14.25" customHeight="1" x14ac:dyDescent="0.2">
      <c r="A705" s="218"/>
      <c r="B705" s="218"/>
      <c r="C705" s="218"/>
      <c r="D705" s="218"/>
      <c r="E705" s="218"/>
      <c r="F705" s="218"/>
      <c r="G705" s="218"/>
      <c r="H705" s="218"/>
      <c r="I705" s="218"/>
      <c r="J705" s="218"/>
      <c r="K705" s="218"/>
      <c r="L705" s="218"/>
      <c r="M705" s="218"/>
      <c r="N705" s="218"/>
      <c r="O705" s="218"/>
      <c r="P705" s="218"/>
      <c r="Q705" s="218"/>
      <c r="R705" s="218"/>
      <c r="S705" s="218"/>
      <c r="T705" s="218"/>
      <c r="U705" s="218"/>
      <c r="V705" s="218"/>
      <c r="W705" s="218"/>
      <c r="X705" s="218"/>
      <c r="Y705" s="218"/>
      <c r="Z705" s="218"/>
      <c r="AA705" s="218"/>
      <c r="AB705" s="218"/>
    </row>
    <row r="706" spans="1:28" ht="14.25" customHeight="1" x14ac:dyDescent="0.2">
      <c r="A706" s="218"/>
      <c r="B706" s="218"/>
      <c r="C706" s="218"/>
      <c r="D706" s="218"/>
      <c r="E706" s="218"/>
      <c r="F706" s="218"/>
      <c r="G706" s="218"/>
      <c r="H706" s="218"/>
      <c r="I706" s="218"/>
      <c r="J706" s="218"/>
      <c r="K706" s="218"/>
      <c r="L706" s="218"/>
      <c r="M706" s="218"/>
      <c r="N706" s="218"/>
      <c r="O706" s="218"/>
      <c r="P706" s="218"/>
      <c r="Q706" s="218"/>
      <c r="R706" s="218"/>
      <c r="S706" s="218"/>
      <c r="T706" s="218"/>
      <c r="U706" s="218"/>
      <c r="V706" s="218"/>
      <c r="W706" s="218"/>
      <c r="X706" s="218"/>
      <c r="Y706" s="218"/>
      <c r="Z706" s="218"/>
      <c r="AA706" s="218"/>
      <c r="AB706" s="218"/>
    </row>
    <row r="707" spans="1:28" ht="14.25" customHeight="1" x14ac:dyDescent="0.2">
      <c r="A707" s="218"/>
      <c r="B707" s="218"/>
      <c r="C707" s="218"/>
      <c r="D707" s="218"/>
      <c r="E707" s="218"/>
      <c r="F707" s="218"/>
      <c r="G707" s="218"/>
      <c r="H707" s="218"/>
      <c r="I707" s="218"/>
      <c r="J707" s="218"/>
      <c r="K707" s="218"/>
      <c r="L707" s="218"/>
      <c r="M707" s="218"/>
      <c r="N707" s="218"/>
      <c r="O707" s="218"/>
      <c r="P707" s="218"/>
      <c r="Q707" s="218"/>
      <c r="R707" s="218"/>
      <c r="S707" s="218"/>
      <c r="T707" s="218"/>
      <c r="U707" s="218"/>
      <c r="V707" s="218"/>
      <c r="W707" s="218"/>
      <c r="X707" s="218"/>
      <c r="Y707" s="218"/>
      <c r="Z707" s="218"/>
      <c r="AA707" s="218"/>
      <c r="AB707" s="218"/>
    </row>
    <row r="708" spans="1:28" ht="14.25" customHeight="1" x14ac:dyDescent="0.2">
      <c r="A708" s="218"/>
      <c r="B708" s="218"/>
      <c r="C708" s="218"/>
      <c r="D708" s="218"/>
      <c r="E708" s="218"/>
      <c r="F708" s="218"/>
      <c r="G708" s="218"/>
      <c r="H708" s="218"/>
      <c r="I708" s="218"/>
      <c r="J708" s="218"/>
      <c r="K708" s="218"/>
      <c r="L708" s="218"/>
      <c r="M708" s="218"/>
      <c r="N708" s="218"/>
      <c r="O708" s="218"/>
      <c r="P708" s="218"/>
      <c r="Q708" s="218"/>
      <c r="R708" s="218"/>
      <c r="S708" s="218"/>
      <c r="T708" s="218"/>
      <c r="U708" s="218"/>
      <c r="V708" s="218"/>
      <c r="W708" s="218"/>
      <c r="X708" s="218"/>
      <c r="Y708" s="218"/>
      <c r="Z708" s="218"/>
      <c r="AA708" s="218"/>
      <c r="AB708" s="218"/>
    </row>
    <row r="709" spans="1:28" ht="14.25" customHeight="1" x14ac:dyDescent="0.2">
      <c r="A709" s="218"/>
      <c r="B709" s="218"/>
      <c r="C709" s="218"/>
      <c r="D709" s="218"/>
      <c r="E709" s="218"/>
      <c r="F709" s="218"/>
      <c r="G709" s="218"/>
      <c r="H709" s="218"/>
      <c r="I709" s="218"/>
      <c r="J709" s="218"/>
      <c r="K709" s="218"/>
      <c r="L709" s="218"/>
      <c r="M709" s="218"/>
      <c r="N709" s="218"/>
      <c r="O709" s="218"/>
      <c r="P709" s="218"/>
      <c r="Q709" s="218"/>
      <c r="R709" s="218"/>
      <c r="S709" s="218"/>
      <c r="T709" s="218"/>
      <c r="U709" s="218"/>
      <c r="V709" s="218"/>
      <c r="W709" s="218"/>
      <c r="X709" s="218"/>
      <c r="Y709" s="218"/>
      <c r="Z709" s="218"/>
      <c r="AA709" s="218"/>
      <c r="AB709" s="218"/>
    </row>
    <row r="710" spans="1:28" ht="14.25" customHeight="1" x14ac:dyDescent="0.2">
      <c r="A710" s="218"/>
      <c r="B710" s="218"/>
      <c r="C710" s="218"/>
      <c r="D710" s="218"/>
      <c r="E710" s="218"/>
      <c r="F710" s="218"/>
      <c r="G710" s="218"/>
      <c r="H710" s="218"/>
      <c r="I710" s="218"/>
      <c r="J710" s="218"/>
      <c r="K710" s="218"/>
      <c r="L710" s="218"/>
      <c r="M710" s="218"/>
      <c r="N710" s="218"/>
      <c r="O710" s="218"/>
      <c r="P710" s="218"/>
      <c r="Q710" s="218"/>
      <c r="R710" s="218"/>
      <c r="S710" s="218"/>
      <c r="T710" s="218"/>
      <c r="U710" s="218"/>
      <c r="V710" s="218"/>
      <c r="W710" s="218"/>
      <c r="X710" s="218"/>
      <c r="Y710" s="218"/>
      <c r="Z710" s="218"/>
      <c r="AA710" s="218"/>
      <c r="AB710" s="218"/>
    </row>
    <row r="711" spans="1:28" ht="14.25" customHeight="1" x14ac:dyDescent="0.2">
      <c r="A711" s="218"/>
      <c r="B711" s="218"/>
      <c r="C711" s="218"/>
      <c r="D711" s="218"/>
      <c r="E711" s="218"/>
      <c r="F711" s="218"/>
      <c r="G711" s="218"/>
      <c r="H711" s="218"/>
      <c r="I711" s="218"/>
      <c r="J711" s="218"/>
      <c r="K711" s="218"/>
      <c r="L711" s="218"/>
      <c r="M711" s="218"/>
      <c r="N711" s="218"/>
      <c r="O711" s="218"/>
      <c r="P711" s="218"/>
      <c r="Q711" s="218"/>
      <c r="R711" s="218"/>
      <c r="S711" s="218"/>
      <c r="T711" s="218"/>
      <c r="U711" s="218"/>
      <c r="V711" s="218"/>
      <c r="W711" s="218"/>
      <c r="X711" s="218"/>
      <c r="Y711" s="218"/>
      <c r="Z711" s="218"/>
      <c r="AA711" s="218"/>
      <c r="AB711" s="218"/>
    </row>
    <row r="712" spans="1:28" ht="14.25" customHeight="1" x14ac:dyDescent="0.2">
      <c r="A712" s="218"/>
      <c r="B712" s="218"/>
      <c r="C712" s="218"/>
      <c r="D712" s="218"/>
      <c r="E712" s="218"/>
      <c r="F712" s="218"/>
      <c r="G712" s="218"/>
      <c r="H712" s="218"/>
      <c r="I712" s="218"/>
      <c r="J712" s="218"/>
      <c r="K712" s="218"/>
      <c r="L712" s="218"/>
      <c r="M712" s="218"/>
      <c r="N712" s="218"/>
      <c r="O712" s="218"/>
      <c r="P712" s="218"/>
      <c r="Q712" s="218"/>
      <c r="R712" s="218"/>
      <c r="S712" s="218"/>
      <c r="T712" s="218"/>
      <c r="U712" s="218"/>
      <c r="V712" s="218"/>
      <c r="W712" s="218"/>
      <c r="X712" s="218"/>
      <c r="Y712" s="218"/>
      <c r="Z712" s="218"/>
      <c r="AA712" s="218"/>
      <c r="AB712" s="218"/>
    </row>
    <row r="713" spans="1:28" ht="14.25" customHeight="1" x14ac:dyDescent="0.2">
      <c r="A713" s="218"/>
      <c r="B713" s="218"/>
      <c r="C713" s="218"/>
      <c r="D713" s="218"/>
      <c r="E713" s="218"/>
      <c r="F713" s="218"/>
      <c r="G713" s="218"/>
      <c r="H713" s="218"/>
      <c r="I713" s="218"/>
      <c r="J713" s="218"/>
      <c r="K713" s="218"/>
      <c r="L713" s="218"/>
      <c r="M713" s="218"/>
      <c r="N713" s="218"/>
      <c r="O713" s="218"/>
      <c r="P713" s="218"/>
      <c r="Q713" s="218"/>
      <c r="R713" s="218"/>
      <c r="S713" s="218"/>
      <c r="T713" s="218"/>
      <c r="U713" s="218"/>
      <c r="V713" s="218"/>
      <c r="W713" s="218"/>
      <c r="X713" s="218"/>
      <c r="Y713" s="218"/>
      <c r="Z713" s="218"/>
      <c r="AA713" s="218"/>
      <c r="AB713" s="218"/>
    </row>
    <row r="714" spans="1:28" ht="14.25" customHeight="1" x14ac:dyDescent="0.2">
      <c r="A714" s="218"/>
      <c r="B714" s="218"/>
      <c r="C714" s="218"/>
      <c r="D714" s="218"/>
      <c r="E714" s="218"/>
      <c r="F714" s="218"/>
      <c r="G714" s="218"/>
      <c r="H714" s="218"/>
      <c r="I714" s="218"/>
      <c r="J714" s="218"/>
      <c r="K714" s="218"/>
      <c r="L714" s="218"/>
      <c r="M714" s="218"/>
      <c r="N714" s="218"/>
      <c r="O714" s="218"/>
      <c r="P714" s="218"/>
      <c r="Q714" s="218"/>
      <c r="R714" s="218"/>
      <c r="S714" s="218"/>
      <c r="T714" s="218"/>
      <c r="U714" s="218"/>
      <c r="V714" s="218"/>
      <c r="W714" s="218"/>
      <c r="X714" s="218"/>
      <c r="Y714" s="218"/>
      <c r="Z714" s="218"/>
      <c r="AA714" s="218"/>
      <c r="AB714" s="218"/>
    </row>
    <row r="715" spans="1:28" ht="14.25" customHeight="1" x14ac:dyDescent="0.2">
      <c r="A715" s="218"/>
      <c r="B715" s="218"/>
      <c r="C715" s="218"/>
      <c r="D715" s="218"/>
      <c r="E715" s="218"/>
      <c r="F715" s="218"/>
      <c r="G715" s="218"/>
      <c r="H715" s="218"/>
      <c r="I715" s="218"/>
      <c r="J715" s="218"/>
      <c r="K715" s="218"/>
      <c r="L715" s="218"/>
      <c r="M715" s="218"/>
      <c r="N715" s="218"/>
      <c r="O715" s="218"/>
      <c r="P715" s="218"/>
      <c r="Q715" s="218"/>
      <c r="R715" s="218"/>
      <c r="S715" s="218"/>
      <c r="T715" s="218"/>
      <c r="U715" s="218"/>
      <c r="V715" s="218"/>
      <c r="W715" s="218"/>
      <c r="X715" s="218"/>
      <c r="Y715" s="218"/>
      <c r="Z715" s="218"/>
      <c r="AA715" s="218"/>
      <c r="AB715" s="218"/>
    </row>
    <row r="716" spans="1:28" ht="14.25" customHeight="1" x14ac:dyDescent="0.2">
      <c r="A716" s="218"/>
      <c r="B716" s="218"/>
      <c r="C716" s="218"/>
      <c r="D716" s="218"/>
      <c r="E716" s="218"/>
      <c r="F716" s="218"/>
      <c r="G716" s="218"/>
      <c r="H716" s="218"/>
      <c r="I716" s="218"/>
      <c r="J716" s="218"/>
      <c r="K716" s="218"/>
      <c r="L716" s="218"/>
      <c r="M716" s="218"/>
      <c r="N716" s="218"/>
      <c r="O716" s="218"/>
      <c r="P716" s="218"/>
      <c r="Q716" s="218"/>
      <c r="R716" s="218"/>
      <c r="S716" s="218"/>
      <c r="T716" s="218"/>
      <c r="U716" s="218"/>
      <c r="V716" s="218"/>
      <c r="W716" s="218"/>
      <c r="X716" s="218"/>
      <c r="Y716" s="218"/>
      <c r="Z716" s="218"/>
      <c r="AA716" s="218"/>
      <c r="AB716" s="218"/>
    </row>
    <row r="717" spans="1:28" ht="14.25" customHeight="1" x14ac:dyDescent="0.2">
      <c r="A717" s="218"/>
      <c r="B717" s="218"/>
      <c r="C717" s="218"/>
      <c r="D717" s="218"/>
      <c r="E717" s="218"/>
      <c r="F717" s="218"/>
      <c r="G717" s="218"/>
      <c r="H717" s="218"/>
      <c r="I717" s="218"/>
      <c r="J717" s="218"/>
      <c r="K717" s="218"/>
      <c r="L717" s="218"/>
      <c r="M717" s="218"/>
      <c r="N717" s="218"/>
      <c r="O717" s="218"/>
      <c r="P717" s="218"/>
      <c r="Q717" s="218"/>
      <c r="R717" s="218"/>
      <c r="S717" s="218"/>
      <c r="T717" s="218"/>
      <c r="U717" s="218"/>
      <c r="V717" s="218"/>
      <c r="W717" s="218"/>
      <c r="X717" s="218"/>
      <c r="Y717" s="218"/>
      <c r="Z717" s="218"/>
      <c r="AA717" s="218"/>
      <c r="AB717" s="218"/>
    </row>
    <row r="718" spans="1:28" ht="14.25" customHeight="1" x14ac:dyDescent="0.2">
      <c r="A718" s="218"/>
      <c r="B718" s="218"/>
      <c r="C718" s="218"/>
      <c r="D718" s="218"/>
      <c r="E718" s="218"/>
      <c r="F718" s="218"/>
      <c r="G718" s="218"/>
      <c r="H718" s="218"/>
      <c r="I718" s="218"/>
      <c r="J718" s="218"/>
      <c r="K718" s="218"/>
      <c r="L718" s="218"/>
      <c r="M718" s="218"/>
      <c r="N718" s="218"/>
      <c r="O718" s="218"/>
      <c r="P718" s="218"/>
      <c r="Q718" s="218"/>
      <c r="R718" s="218"/>
      <c r="S718" s="218"/>
      <c r="T718" s="218"/>
      <c r="U718" s="218"/>
      <c r="V718" s="218"/>
      <c r="W718" s="218"/>
      <c r="X718" s="218"/>
      <c r="Y718" s="218"/>
      <c r="Z718" s="218"/>
      <c r="AA718" s="218"/>
      <c r="AB718" s="218"/>
    </row>
    <row r="719" spans="1:28" ht="14.25" customHeight="1" x14ac:dyDescent="0.2">
      <c r="A719" s="218"/>
      <c r="B719" s="218"/>
      <c r="C719" s="218"/>
      <c r="D719" s="218"/>
      <c r="E719" s="218"/>
      <c r="F719" s="218"/>
      <c r="G719" s="218"/>
      <c r="H719" s="218"/>
      <c r="I719" s="218"/>
      <c r="J719" s="218"/>
      <c r="K719" s="218"/>
      <c r="L719" s="218"/>
      <c r="M719" s="218"/>
      <c r="N719" s="218"/>
      <c r="O719" s="218"/>
      <c r="P719" s="218"/>
      <c r="Q719" s="218"/>
      <c r="R719" s="218"/>
      <c r="S719" s="218"/>
      <c r="T719" s="218"/>
      <c r="U719" s="218"/>
      <c r="V719" s="218"/>
      <c r="W719" s="218"/>
      <c r="X719" s="218"/>
      <c r="Y719" s="218"/>
      <c r="Z719" s="218"/>
      <c r="AA719" s="218"/>
      <c r="AB719" s="218"/>
    </row>
    <row r="720" spans="1:28" ht="14.25" customHeight="1" x14ac:dyDescent="0.2">
      <c r="A720" s="218"/>
      <c r="B720" s="218"/>
      <c r="C720" s="218"/>
      <c r="D720" s="218"/>
      <c r="E720" s="218"/>
      <c r="F720" s="218"/>
      <c r="G720" s="218"/>
      <c r="H720" s="218"/>
      <c r="I720" s="218"/>
      <c r="J720" s="218"/>
      <c r="K720" s="218"/>
      <c r="L720" s="218"/>
      <c r="M720" s="218"/>
      <c r="N720" s="218"/>
      <c r="O720" s="218"/>
      <c r="P720" s="218"/>
      <c r="Q720" s="218"/>
      <c r="R720" s="218"/>
      <c r="S720" s="218"/>
      <c r="T720" s="218"/>
      <c r="U720" s="218"/>
      <c r="V720" s="218"/>
      <c r="W720" s="218"/>
      <c r="X720" s="218"/>
      <c r="Y720" s="218"/>
      <c r="Z720" s="218"/>
      <c r="AA720" s="218"/>
      <c r="AB720" s="218"/>
    </row>
    <row r="721" spans="1:28" ht="14.25" customHeight="1" x14ac:dyDescent="0.2">
      <c r="A721" s="218"/>
      <c r="B721" s="218"/>
      <c r="C721" s="218"/>
      <c r="D721" s="218"/>
      <c r="E721" s="218"/>
      <c r="F721" s="218"/>
      <c r="G721" s="218"/>
      <c r="H721" s="218"/>
      <c r="I721" s="218"/>
      <c r="J721" s="218"/>
      <c r="K721" s="218"/>
      <c r="L721" s="218"/>
      <c r="M721" s="218"/>
      <c r="N721" s="218"/>
      <c r="O721" s="218"/>
      <c r="P721" s="218"/>
      <c r="Q721" s="218"/>
      <c r="R721" s="218"/>
      <c r="S721" s="218"/>
      <c r="T721" s="218"/>
      <c r="U721" s="218"/>
      <c r="V721" s="218"/>
      <c r="W721" s="218"/>
      <c r="X721" s="218"/>
      <c r="Y721" s="218"/>
      <c r="Z721" s="218"/>
      <c r="AA721" s="218"/>
      <c r="AB721" s="218"/>
    </row>
    <row r="722" spans="1:28" ht="14.25" customHeight="1" x14ac:dyDescent="0.2">
      <c r="A722" s="218"/>
      <c r="B722" s="218"/>
      <c r="C722" s="218"/>
      <c r="D722" s="218"/>
      <c r="E722" s="218"/>
      <c r="F722" s="218"/>
      <c r="G722" s="218"/>
      <c r="H722" s="218"/>
      <c r="I722" s="218"/>
      <c r="J722" s="218"/>
      <c r="K722" s="218"/>
      <c r="L722" s="218"/>
      <c r="M722" s="218"/>
      <c r="N722" s="218"/>
      <c r="O722" s="218"/>
      <c r="P722" s="218"/>
      <c r="Q722" s="218"/>
      <c r="R722" s="218"/>
      <c r="S722" s="218"/>
      <c r="T722" s="218"/>
      <c r="U722" s="218"/>
      <c r="V722" s="218"/>
      <c r="W722" s="218"/>
      <c r="X722" s="218"/>
      <c r="Y722" s="218"/>
      <c r="Z722" s="218"/>
      <c r="AA722" s="218"/>
      <c r="AB722" s="218"/>
    </row>
    <row r="723" spans="1:28" ht="14.25" customHeight="1" x14ac:dyDescent="0.2">
      <c r="A723" s="218"/>
      <c r="B723" s="218"/>
      <c r="C723" s="218"/>
      <c r="D723" s="218"/>
      <c r="E723" s="218"/>
      <c r="F723" s="218"/>
      <c r="G723" s="218"/>
      <c r="H723" s="218"/>
      <c r="I723" s="218"/>
      <c r="J723" s="218"/>
      <c r="K723" s="218"/>
      <c r="L723" s="218"/>
      <c r="M723" s="218"/>
      <c r="N723" s="218"/>
      <c r="O723" s="218"/>
      <c r="P723" s="218"/>
      <c r="Q723" s="218"/>
      <c r="R723" s="218"/>
      <c r="S723" s="218"/>
      <c r="T723" s="218"/>
      <c r="U723" s="218"/>
      <c r="V723" s="218"/>
      <c r="W723" s="218"/>
      <c r="X723" s="218"/>
      <c r="Y723" s="218"/>
      <c r="Z723" s="218"/>
      <c r="AA723" s="218"/>
      <c r="AB723" s="218"/>
    </row>
    <row r="724" spans="1:28" ht="14.25" customHeight="1" x14ac:dyDescent="0.2">
      <c r="A724" s="218"/>
      <c r="B724" s="218"/>
      <c r="C724" s="218"/>
      <c r="D724" s="218"/>
      <c r="E724" s="218"/>
      <c r="F724" s="218"/>
      <c r="G724" s="218"/>
      <c r="H724" s="218"/>
      <c r="I724" s="218"/>
      <c r="J724" s="218"/>
      <c r="K724" s="218"/>
      <c r="L724" s="218"/>
      <c r="M724" s="218"/>
      <c r="N724" s="218"/>
      <c r="O724" s="218"/>
      <c r="P724" s="218"/>
      <c r="Q724" s="218"/>
      <c r="R724" s="218"/>
      <c r="S724" s="218"/>
      <c r="T724" s="218"/>
      <c r="U724" s="218"/>
      <c r="V724" s="218"/>
      <c r="W724" s="218"/>
      <c r="X724" s="218"/>
      <c r="Y724" s="218"/>
      <c r="Z724" s="218"/>
      <c r="AA724" s="218"/>
      <c r="AB724" s="218"/>
    </row>
    <row r="725" spans="1:28" ht="14.25" customHeight="1" x14ac:dyDescent="0.2">
      <c r="A725" s="218"/>
      <c r="B725" s="218"/>
      <c r="C725" s="218"/>
      <c r="D725" s="218"/>
      <c r="E725" s="218"/>
      <c r="F725" s="218"/>
      <c r="G725" s="218"/>
      <c r="H725" s="218"/>
      <c r="I725" s="218"/>
      <c r="J725" s="218"/>
      <c r="K725" s="218"/>
      <c r="L725" s="218"/>
      <c r="M725" s="218"/>
      <c r="N725" s="218"/>
      <c r="O725" s="218"/>
      <c r="P725" s="218"/>
      <c r="Q725" s="218"/>
      <c r="R725" s="218"/>
      <c r="S725" s="218"/>
      <c r="T725" s="218"/>
      <c r="U725" s="218"/>
      <c r="V725" s="218"/>
      <c r="W725" s="218"/>
      <c r="X725" s="218"/>
      <c r="Y725" s="218"/>
      <c r="Z725" s="218"/>
      <c r="AA725" s="218"/>
      <c r="AB725" s="218"/>
    </row>
    <row r="726" spans="1:28" ht="14.25" customHeight="1" x14ac:dyDescent="0.2">
      <c r="A726" s="218"/>
      <c r="B726" s="218"/>
      <c r="C726" s="218"/>
      <c r="D726" s="218"/>
      <c r="E726" s="218"/>
      <c r="F726" s="218"/>
      <c r="G726" s="218"/>
      <c r="H726" s="218"/>
      <c r="I726" s="218"/>
      <c r="J726" s="218"/>
      <c r="K726" s="218"/>
      <c r="L726" s="218"/>
      <c r="M726" s="218"/>
      <c r="N726" s="218"/>
      <c r="O726" s="218"/>
      <c r="P726" s="218"/>
      <c r="Q726" s="218"/>
      <c r="R726" s="218"/>
      <c r="S726" s="218"/>
      <c r="T726" s="218"/>
      <c r="U726" s="218"/>
      <c r="V726" s="218"/>
      <c r="W726" s="218"/>
      <c r="X726" s="218"/>
      <c r="Y726" s="218"/>
      <c r="Z726" s="218"/>
      <c r="AA726" s="218"/>
      <c r="AB726" s="218"/>
    </row>
    <row r="727" spans="1:28" ht="14.25" customHeight="1" x14ac:dyDescent="0.2">
      <c r="A727" s="218"/>
      <c r="B727" s="218"/>
      <c r="C727" s="218"/>
      <c r="D727" s="218"/>
      <c r="E727" s="218"/>
      <c r="F727" s="218"/>
      <c r="G727" s="218"/>
      <c r="H727" s="218"/>
      <c r="I727" s="218"/>
      <c r="J727" s="218"/>
      <c r="K727" s="218"/>
      <c r="L727" s="218"/>
      <c r="M727" s="218"/>
      <c r="N727" s="218"/>
      <c r="O727" s="218"/>
      <c r="P727" s="218"/>
      <c r="Q727" s="218"/>
      <c r="R727" s="218"/>
      <c r="S727" s="218"/>
      <c r="T727" s="218"/>
      <c r="U727" s="218"/>
      <c r="V727" s="218"/>
      <c r="W727" s="218"/>
      <c r="X727" s="218"/>
      <c r="Y727" s="218"/>
      <c r="Z727" s="218"/>
      <c r="AA727" s="218"/>
      <c r="AB727" s="218"/>
    </row>
    <row r="728" spans="1:28" ht="14.25" customHeight="1" x14ac:dyDescent="0.2">
      <c r="A728" s="218"/>
      <c r="B728" s="218"/>
      <c r="C728" s="218"/>
      <c r="D728" s="218"/>
      <c r="E728" s="218"/>
      <c r="F728" s="218"/>
      <c r="G728" s="218"/>
      <c r="H728" s="218"/>
      <c r="I728" s="218"/>
      <c r="J728" s="218"/>
      <c r="K728" s="218"/>
      <c r="L728" s="218"/>
      <c r="M728" s="218"/>
      <c r="N728" s="218"/>
      <c r="O728" s="218"/>
      <c r="P728" s="218"/>
      <c r="Q728" s="218"/>
      <c r="R728" s="218"/>
      <c r="S728" s="218"/>
      <c r="T728" s="218"/>
      <c r="U728" s="218"/>
      <c r="V728" s="218"/>
      <c r="W728" s="218"/>
      <c r="X728" s="218"/>
      <c r="Y728" s="218"/>
      <c r="Z728" s="218"/>
      <c r="AA728" s="218"/>
      <c r="AB728" s="218"/>
    </row>
    <row r="729" spans="1:28" ht="14.25" customHeight="1" x14ac:dyDescent="0.2">
      <c r="A729" s="218"/>
      <c r="B729" s="218"/>
      <c r="C729" s="218"/>
      <c r="D729" s="218"/>
      <c r="E729" s="218"/>
      <c r="F729" s="218"/>
      <c r="G729" s="218"/>
      <c r="H729" s="218"/>
      <c r="I729" s="218"/>
      <c r="J729" s="218"/>
      <c r="K729" s="218"/>
      <c r="L729" s="218"/>
      <c r="M729" s="218"/>
      <c r="N729" s="218"/>
      <c r="O729" s="218"/>
      <c r="P729" s="218"/>
      <c r="Q729" s="218"/>
      <c r="R729" s="218"/>
      <c r="S729" s="218"/>
      <c r="T729" s="218"/>
      <c r="U729" s="218"/>
      <c r="V729" s="218"/>
      <c r="W729" s="218"/>
      <c r="X729" s="218"/>
      <c r="Y729" s="218"/>
      <c r="Z729" s="218"/>
      <c r="AA729" s="218"/>
      <c r="AB729" s="218"/>
    </row>
    <row r="730" spans="1:28" ht="14.25" customHeight="1" x14ac:dyDescent="0.2">
      <c r="A730" s="218"/>
      <c r="B730" s="218"/>
      <c r="C730" s="218"/>
      <c r="D730" s="218"/>
      <c r="E730" s="218"/>
      <c r="F730" s="218"/>
      <c r="G730" s="218"/>
      <c r="H730" s="218"/>
      <c r="I730" s="218"/>
      <c r="J730" s="218"/>
      <c r="K730" s="218"/>
      <c r="L730" s="218"/>
      <c r="M730" s="218"/>
      <c r="N730" s="218"/>
      <c r="O730" s="218"/>
      <c r="P730" s="218"/>
      <c r="Q730" s="218"/>
      <c r="R730" s="218"/>
      <c r="S730" s="218"/>
      <c r="T730" s="218"/>
      <c r="U730" s="218"/>
      <c r="V730" s="218"/>
      <c r="W730" s="218"/>
      <c r="X730" s="218"/>
      <c r="Y730" s="218"/>
      <c r="Z730" s="218"/>
      <c r="AA730" s="218"/>
      <c r="AB730" s="218"/>
    </row>
    <row r="731" spans="1:28" ht="14.25" customHeight="1" x14ac:dyDescent="0.2">
      <c r="A731" s="218"/>
      <c r="B731" s="218"/>
      <c r="C731" s="218"/>
      <c r="D731" s="218"/>
      <c r="E731" s="218"/>
      <c r="F731" s="218"/>
      <c r="G731" s="218"/>
      <c r="H731" s="218"/>
      <c r="I731" s="218"/>
      <c r="J731" s="218"/>
      <c r="K731" s="218"/>
      <c r="L731" s="218"/>
      <c r="M731" s="218"/>
      <c r="N731" s="218"/>
      <c r="O731" s="218"/>
      <c r="P731" s="218"/>
      <c r="Q731" s="218"/>
      <c r="R731" s="218"/>
      <c r="S731" s="218"/>
      <c r="T731" s="218"/>
      <c r="U731" s="218"/>
      <c r="V731" s="218"/>
      <c r="W731" s="218"/>
      <c r="X731" s="218"/>
      <c r="Y731" s="218"/>
      <c r="Z731" s="218"/>
      <c r="AA731" s="218"/>
      <c r="AB731" s="218"/>
    </row>
    <row r="732" spans="1:28" ht="14.25" customHeight="1" x14ac:dyDescent="0.2">
      <c r="A732" s="218"/>
      <c r="B732" s="218"/>
      <c r="C732" s="218"/>
      <c r="D732" s="218"/>
      <c r="E732" s="218"/>
      <c r="F732" s="218"/>
      <c r="G732" s="218"/>
      <c r="H732" s="218"/>
      <c r="I732" s="218"/>
      <c r="J732" s="218"/>
      <c r="K732" s="218"/>
      <c r="L732" s="218"/>
      <c r="M732" s="218"/>
      <c r="N732" s="218"/>
      <c r="O732" s="218"/>
      <c r="P732" s="218"/>
      <c r="Q732" s="218"/>
      <c r="R732" s="218"/>
      <c r="S732" s="218"/>
      <c r="T732" s="218"/>
      <c r="U732" s="218"/>
      <c r="V732" s="218"/>
      <c r="W732" s="218"/>
      <c r="X732" s="218"/>
      <c r="Y732" s="218"/>
      <c r="Z732" s="218"/>
      <c r="AA732" s="218"/>
      <c r="AB732" s="218"/>
    </row>
    <row r="733" spans="1:28" ht="14.25" customHeight="1" x14ac:dyDescent="0.2">
      <c r="A733" s="218"/>
      <c r="B733" s="218"/>
      <c r="C733" s="218"/>
      <c r="D733" s="218"/>
      <c r="E733" s="218"/>
      <c r="F733" s="218"/>
      <c r="G733" s="218"/>
      <c r="H733" s="218"/>
      <c r="I733" s="218"/>
      <c r="J733" s="218"/>
      <c r="K733" s="218"/>
      <c r="L733" s="218"/>
      <c r="M733" s="218"/>
      <c r="N733" s="218"/>
      <c r="O733" s="218"/>
      <c r="P733" s="218"/>
      <c r="Q733" s="218"/>
      <c r="R733" s="218"/>
      <c r="S733" s="218"/>
      <c r="T733" s="218"/>
      <c r="U733" s="218"/>
      <c r="V733" s="218"/>
      <c r="W733" s="218"/>
      <c r="X733" s="218"/>
      <c r="Y733" s="218"/>
      <c r="Z733" s="218"/>
      <c r="AA733" s="218"/>
      <c r="AB733" s="218"/>
    </row>
    <row r="734" spans="1:28" ht="14.25" customHeight="1" x14ac:dyDescent="0.2">
      <c r="A734" s="218"/>
      <c r="B734" s="218"/>
      <c r="C734" s="218"/>
      <c r="D734" s="218"/>
      <c r="E734" s="218"/>
      <c r="F734" s="218"/>
      <c r="G734" s="218"/>
      <c r="H734" s="218"/>
      <c r="I734" s="218"/>
      <c r="J734" s="218"/>
      <c r="K734" s="218"/>
      <c r="L734" s="218"/>
      <c r="M734" s="218"/>
      <c r="N734" s="218"/>
      <c r="O734" s="218"/>
      <c r="P734" s="218"/>
      <c r="Q734" s="218"/>
      <c r="R734" s="218"/>
      <c r="S734" s="218"/>
      <c r="T734" s="218"/>
      <c r="U734" s="218"/>
      <c r="V734" s="218"/>
      <c r="W734" s="218"/>
      <c r="X734" s="218"/>
      <c r="Y734" s="218"/>
      <c r="Z734" s="218"/>
      <c r="AA734" s="218"/>
      <c r="AB734" s="218"/>
    </row>
    <row r="735" spans="1:28" ht="14.25" customHeight="1" x14ac:dyDescent="0.2">
      <c r="A735" s="218"/>
      <c r="B735" s="218"/>
      <c r="C735" s="218"/>
      <c r="D735" s="218"/>
      <c r="E735" s="218"/>
      <c r="F735" s="218"/>
      <c r="G735" s="218"/>
      <c r="H735" s="218"/>
      <c r="I735" s="218"/>
      <c r="J735" s="218"/>
      <c r="K735" s="218"/>
      <c r="L735" s="218"/>
      <c r="M735" s="218"/>
      <c r="N735" s="218"/>
      <c r="O735" s="218"/>
      <c r="P735" s="218"/>
      <c r="Q735" s="218"/>
      <c r="R735" s="218"/>
      <c r="S735" s="218"/>
      <c r="T735" s="218"/>
      <c r="U735" s="218"/>
      <c r="V735" s="218"/>
      <c r="W735" s="218"/>
      <c r="X735" s="218"/>
      <c r="Y735" s="218"/>
      <c r="Z735" s="218"/>
      <c r="AA735" s="218"/>
      <c r="AB735" s="218"/>
    </row>
    <row r="736" spans="1:28" ht="14.25" customHeight="1" x14ac:dyDescent="0.2">
      <c r="A736" s="218"/>
      <c r="B736" s="218"/>
      <c r="C736" s="218"/>
      <c r="D736" s="218"/>
      <c r="E736" s="218"/>
      <c r="F736" s="218"/>
      <c r="G736" s="218"/>
      <c r="H736" s="218"/>
      <c r="I736" s="218"/>
      <c r="J736" s="218"/>
      <c r="K736" s="218"/>
      <c r="L736" s="218"/>
      <c r="M736" s="218"/>
      <c r="N736" s="218"/>
      <c r="O736" s="218"/>
      <c r="P736" s="218"/>
      <c r="Q736" s="218"/>
      <c r="R736" s="218"/>
      <c r="S736" s="218"/>
      <c r="T736" s="218"/>
      <c r="U736" s="218"/>
      <c r="V736" s="218"/>
      <c r="W736" s="218"/>
      <c r="X736" s="218"/>
      <c r="Y736" s="218"/>
      <c r="Z736" s="218"/>
      <c r="AA736" s="218"/>
      <c r="AB736" s="218"/>
    </row>
    <row r="737" spans="1:28" ht="14.25" customHeight="1" x14ac:dyDescent="0.2">
      <c r="A737" s="218"/>
      <c r="B737" s="218"/>
      <c r="C737" s="218"/>
      <c r="D737" s="218"/>
      <c r="E737" s="218"/>
      <c r="F737" s="218"/>
      <c r="G737" s="218"/>
      <c r="H737" s="218"/>
      <c r="I737" s="218"/>
      <c r="J737" s="218"/>
      <c r="K737" s="218"/>
      <c r="L737" s="218"/>
      <c r="M737" s="218"/>
      <c r="N737" s="218"/>
      <c r="O737" s="218"/>
      <c r="P737" s="218"/>
      <c r="Q737" s="218"/>
      <c r="R737" s="218"/>
      <c r="S737" s="218"/>
      <c r="T737" s="218"/>
      <c r="U737" s="218"/>
      <c r="V737" s="218"/>
      <c r="W737" s="218"/>
      <c r="X737" s="218"/>
      <c r="Y737" s="218"/>
      <c r="Z737" s="218"/>
      <c r="AA737" s="218"/>
      <c r="AB737" s="218"/>
    </row>
    <row r="738" spans="1:28" ht="14.25" customHeight="1" x14ac:dyDescent="0.2">
      <c r="A738" s="218"/>
      <c r="B738" s="218"/>
      <c r="C738" s="218"/>
      <c r="D738" s="218"/>
      <c r="E738" s="218"/>
      <c r="F738" s="218"/>
      <c r="G738" s="218"/>
      <c r="H738" s="218"/>
      <c r="I738" s="218"/>
      <c r="J738" s="218"/>
      <c r="K738" s="218"/>
      <c r="L738" s="218"/>
      <c r="M738" s="218"/>
      <c r="N738" s="218"/>
      <c r="O738" s="218"/>
      <c r="P738" s="218"/>
      <c r="Q738" s="218"/>
      <c r="R738" s="218"/>
      <c r="S738" s="218"/>
      <c r="T738" s="218"/>
      <c r="U738" s="218"/>
      <c r="V738" s="218"/>
      <c r="W738" s="218"/>
      <c r="X738" s="218"/>
      <c r="Y738" s="218"/>
      <c r="Z738" s="218"/>
      <c r="AA738" s="218"/>
      <c r="AB738" s="218"/>
    </row>
    <row r="739" spans="1:28" ht="14.25" customHeight="1" x14ac:dyDescent="0.2">
      <c r="A739" s="218"/>
      <c r="B739" s="218"/>
      <c r="C739" s="218"/>
      <c r="D739" s="218"/>
      <c r="E739" s="218"/>
      <c r="F739" s="218"/>
      <c r="G739" s="218"/>
      <c r="H739" s="218"/>
      <c r="I739" s="218"/>
      <c r="J739" s="218"/>
      <c r="K739" s="218"/>
      <c r="L739" s="218"/>
      <c r="M739" s="218"/>
      <c r="N739" s="218"/>
      <c r="O739" s="218"/>
      <c r="P739" s="218"/>
      <c r="Q739" s="218"/>
      <c r="R739" s="218"/>
      <c r="S739" s="218"/>
      <c r="T739" s="218"/>
      <c r="U739" s="218"/>
      <c r="V739" s="218"/>
      <c r="W739" s="218"/>
      <c r="X739" s="218"/>
      <c r="Y739" s="218"/>
      <c r="Z739" s="218"/>
      <c r="AA739" s="218"/>
      <c r="AB739" s="218"/>
    </row>
    <row r="740" spans="1:28" ht="14.25" customHeight="1" x14ac:dyDescent="0.2">
      <c r="A740" s="218"/>
      <c r="B740" s="218"/>
      <c r="C740" s="218"/>
      <c r="D740" s="218"/>
      <c r="E740" s="218"/>
      <c r="F740" s="218"/>
      <c r="G740" s="218"/>
      <c r="H740" s="218"/>
      <c r="I740" s="218"/>
      <c r="J740" s="218"/>
      <c r="K740" s="218"/>
      <c r="L740" s="218"/>
      <c r="M740" s="218"/>
      <c r="N740" s="218"/>
      <c r="O740" s="218"/>
      <c r="P740" s="218"/>
      <c r="Q740" s="218"/>
      <c r="R740" s="218"/>
      <c r="S740" s="218"/>
      <c r="T740" s="218"/>
      <c r="U740" s="218"/>
      <c r="V740" s="218"/>
      <c r="W740" s="218"/>
      <c r="X740" s="218"/>
      <c r="Y740" s="218"/>
      <c r="Z740" s="218"/>
      <c r="AA740" s="218"/>
      <c r="AB740" s="218"/>
    </row>
    <row r="741" spans="1:28" ht="14.25" customHeight="1" x14ac:dyDescent="0.2">
      <c r="A741" s="218"/>
      <c r="B741" s="218"/>
      <c r="C741" s="218"/>
      <c r="D741" s="218"/>
      <c r="E741" s="218"/>
      <c r="F741" s="218"/>
      <c r="G741" s="218"/>
      <c r="H741" s="218"/>
      <c r="I741" s="218"/>
      <c r="J741" s="218"/>
      <c r="K741" s="218"/>
      <c r="L741" s="218"/>
      <c r="M741" s="218"/>
      <c r="N741" s="218"/>
      <c r="O741" s="218"/>
      <c r="P741" s="218"/>
      <c r="Q741" s="218"/>
      <c r="R741" s="218"/>
      <c r="S741" s="218"/>
      <c r="T741" s="218"/>
      <c r="U741" s="218"/>
      <c r="V741" s="218"/>
      <c r="W741" s="218"/>
      <c r="X741" s="218"/>
      <c r="Y741" s="218"/>
      <c r="Z741" s="218"/>
      <c r="AA741" s="218"/>
      <c r="AB741" s="218"/>
    </row>
    <row r="742" spans="1:28" ht="14.25" customHeight="1" x14ac:dyDescent="0.2">
      <c r="A742" s="218"/>
      <c r="B742" s="218"/>
      <c r="C742" s="218"/>
      <c r="D742" s="218"/>
      <c r="E742" s="218"/>
      <c r="F742" s="218"/>
      <c r="G742" s="218"/>
      <c r="H742" s="218"/>
      <c r="I742" s="218"/>
      <c r="J742" s="218"/>
      <c r="K742" s="218"/>
      <c r="L742" s="218"/>
      <c r="M742" s="218"/>
      <c r="N742" s="218"/>
      <c r="O742" s="218"/>
      <c r="P742" s="218"/>
      <c r="Q742" s="218"/>
      <c r="R742" s="218"/>
      <c r="S742" s="218"/>
      <c r="T742" s="218"/>
      <c r="U742" s="218"/>
      <c r="V742" s="218"/>
      <c r="W742" s="218"/>
      <c r="X742" s="218"/>
      <c r="Y742" s="218"/>
      <c r="Z742" s="218"/>
      <c r="AA742" s="218"/>
      <c r="AB742" s="218"/>
    </row>
    <row r="743" spans="1:28" ht="14.25" customHeight="1" x14ac:dyDescent="0.2">
      <c r="A743" s="218"/>
      <c r="B743" s="218"/>
      <c r="C743" s="218"/>
      <c r="D743" s="218"/>
      <c r="E743" s="218"/>
      <c r="F743" s="218"/>
      <c r="G743" s="218"/>
      <c r="H743" s="218"/>
      <c r="I743" s="218"/>
      <c r="J743" s="218"/>
      <c r="K743" s="218"/>
      <c r="L743" s="218"/>
      <c r="M743" s="218"/>
      <c r="N743" s="218"/>
      <c r="O743" s="218"/>
      <c r="P743" s="218"/>
      <c r="Q743" s="218"/>
      <c r="R743" s="218"/>
      <c r="S743" s="218"/>
      <c r="T743" s="218"/>
      <c r="U743" s="218"/>
      <c r="V743" s="218"/>
      <c r="W743" s="218"/>
      <c r="X743" s="218"/>
      <c r="Y743" s="218"/>
      <c r="Z743" s="218"/>
      <c r="AA743" s="218"/>
      <c r="AB743" s="218"/>
    </row>
    <row r="744" spans="1:28" ht="14.25" customHeight="1" x14ac:dyDescent="0.2">
      <c r="A744" s="218"/>
      <c r="B744" s="218"/>
      <c r="C744" s="218"/>
      <c r="D744" s="218"/>
      <c r="E744" s="218"/>
      <c r="F744" s="218"/>
      <c r="G744" s="218"/>
      <c r="H744" s="218"/>
      <c r="I744" s="218"/>
      <c r="J744" s="218"/>
      <c r="K744" s="218"/>
      <c r="L744" s="218"/>
      <c r="M744" s="218"/>
      <c r="N744" s="218"/>
      <c r="O744" s="218"/>
      <c r="P744" s="218"/>
      <c r="Q744" s="218"/>
      <c r="R744" s="218"/>
      <c r="S744" s="218"/>
      <c r="T744" s="218"/>
      <c r="U744" s="218"/>
      <c r="V744" s="218"/>
      <c r="W744" s="218"/>
      <c r="X744" s="218"/>
      <c r="Y744" s="218"/>
      <c r="Z744" s="218"/>
      <c r="AA744" s="218"/>
      <c r="AB744" s="218"/>
    </row>
    <row r="745" spans="1:28" ht="14.25" customHeight="1" x14ac:dyDescent="0.2">
      <c r="A745" s="218"/>
      <c r="B745" s="218"/>
      <c r="C745" s="218"/>
      <c r="D745" s="218"/>
      <c r="E745" s="218"/>
      <c r="F745" s="218"/>
      <c r="G745" s="218"/>
      <c r="H745" s="218"/>
      <c r="I745" s="218"/>
      <c r="J745" s="218"/>
      <c r="K745" s="218"/>
      <c r="L745" s="218"/>
      <c r="M745" s="218"/>
      <c r="N745" s="218"/>
      <c r="O745" s="218"/>
      <c r="P745" s="218"/>
      <c r="Q745" s="218"/>
      <c r="R745" s="218"/>
      <c r="S745" s="218"/>
      <c r="T745" s="218"/>
      <c r="U745" s="218"/>
      <c r="V745" s="218"/>
      <c r="W745" s="218"/>
      <c r="X745" s="218"/>
      <c r="Y745" s="218"/>
      <c r="Z745" s="218"/>
      <c r="AA745" s="218"/>
      <c r="AB745" s="218"/>
    </row>
    <row r="746" spans="1:28" ht="14.25" customHeight="1" x14ac:dyDescent="0.2">
      <c r="A746" s="218"/>
      <c r="B746" s="218"/>
      <c r="C746" s="218"/>
      <c r="D746" s="218"/>
      <c r="E746" s="218"/>
      <c r="F746" s="218"/>
      <c r="G746" s="218"/>
      <c r="H746" s="218"/>
      <c r="I746" s="218"/>
      <c r="J746" s="218"/>
      <c r="K746" s="218"/>
      <c r="L746" s="218"/>
      <c r="M746" s="218"/>
      <c r="N746" s="218"/>
      <c r="O746" s="218"/>
      <c r="P746" s="218"/>
      <c r="Q746" s="218"/>
      <c r="R746" s="218"/>
      <c r="S746" s="218"/>
      <c r="T746" s="218"/>
      <c r="U746" s="218"/>
      <c r="V746" s="218"/>
      <c r="W746" s="218"/>
      <c r="X746" s="218"/>
      <c r="Y746" s="218"/>
      <c r="Z746" s="218"/>
      <c r="AA746" s="218"/>
      <c r="AB746" s="218"/>
    </row>
    <row r="747" spans="1:28" ht="14.25" customHeight="1" x14ac:dyDescent="0.2">
      <c r="A747" s="218"/>
      <c r="B747" s="218"/>
      <c r="C747" s="218"/>
      <c r="D747" s="218"/>
      <c r="E747" s="218"/>
      <c r="F747" s="218"/>
      <c r="G747" s="218"/>
      <c r="H747" s="218"/>
      <c r="I747" s="218"/>
      <c r="J747" s="218"/>
      <c r="K747" s="218"/>
      <c r="L747" s="218"/>
      <c r="M747" s="218"/>
      <c r="N747" s="218"/>
      <c r="O747" s="218"/>
      <c r="P747" s="218"/>
      <c r="Q747" s="218"/>
      <c r="R747" s="218"/>
      <c r="S747" s="218"/>
      <c r="T747" s="218"/>
      <c r="U747" s="218"/>
      <c r="V747" s="218"/>
      <c r="W747" s="218"/>
      <c r="X747" s="218"/>
      <c r="Y747" s="218"/>
      <c r="Z747" s="218"/>
      <c r="AA747" s="218"/>
      <c r="AB747" s="218"/>
    </row>
    <row r="748" spans="1:28" ht="14.25" customHeight="1" x14ac:dyDescent="0.2">
      <c r="A748" s="218"/>
      <c r="B748" s="218"/>
      <c r="C748" s="218"/>
      <c r="D748" s="218"/>
      <c r="E748" s="218"/>
      <c r="F748" s="218"/>
      <c r="G748" s="218"/>
      <c r="H748" s="218"/>
      <c r="I748" s="218"/>
      <c r="J748" s="218"/>
      <c r="K748" s="218"/>
      <c r="L748" s="218"/>
      <c r="M748" s="218"/>
      <c r="N748" s="218"/>
      <c r="O748" s="218"/>
      <c r="P748" s="218"/>
      <c r="Q748" s="218"/>
      <c r="R748" s="218"/>
      <c r="S748" s="218"/>
      <c r="T748" s="218"/>
      <c r="U748" s="218"/>
      <c r="V748" s="218"/>
      <c r="W748" s="218"/>
      <c r="X748" s="218"/>
      <c r="Y748" s="218"/>
      <c r="Z748" s="218"/>
      <c r="AA748" s="218"/>
      <c r="AB748" s="218"/>
    </row>
    <row r="749" spans="1:28" ht="14.25" customHeight="1" x14ac:dyDescent="0.2">
      <c r="A749" s="218"/>
      <c r="B749" s="218"/>
      <c r="C749" s="218"/>
      <c r="D749" s="218"/>
      <c r="E749" s="218"/>
      <c r="F749" s="218"/>
      <c r="G749" s="218"/>
      <c r="H749" s="218"/>
      <c r="I749" s="218"/>
      <c r="J749" s="218"/>
      <c r="K749" s="218"/>
      <c r="L749" s="218"/>
      <c r="M749" s="218"/>
      <c r="N749" s="218"/>
      <c r="O749" s="218"/>
      <c r="P749" s="218"/>
      <c r="Q749" s="218"/>
      <c r="R749" s="218"/>
      <c r="S749" s="218"/>
      <c r="T749" s="218"/>
      <c r="U749" s="218"/>
      <c r="V749" s="218"/>
      <c r="W749" s="218"/>
      <c r="X749" s="218"/>
      <c r="Y749" s="218"/>
      <c r="Z749" s="218"/>
      <c r="AA749" s="218"/>
      <c r="AB749" s="218"/>
    </row>
    <row r="750" spans="1:28" ht="14.25" customHeight="1" x14ac:dyDescent="0.2">
      <c r="A750" s="218"/>
      <c r="B750" s="218"/>
      <c r="C750" s="218"/>
      <c r="D750" s="218"/>
      <c r="E750" s="218"/>
      <c r="F750" s="218"/>
      <c r="G750" s="218"/>
      <c r="H750" s="218"/>
      <c r="I750" s="218"/>
      <c r="J750" s="218"/>
      <c r="K750" s="218"/>
      <c r="L750" s="218"/>
      <c r="M750" s="218"/>
      <c r="N750" s="218"/>
      <c r="O750" s="218"/>
      <c r="P750" s="218"/>
      <c r="Q750" s="218"/>
      <c r="R750" s="218"/>
      <c r="S750" s="218"/>
      <c r="T750" s="218"/>
      <c r="U750" s="218"/>
      <c r="V750" s="218"/>
      <c r="W750" s="218"/>
      <c r="X750" s="218"/>
      <c r="Y750" s="218"/>
      <c r="Z750" s="218"/>
      <c r="AA750" s="218"/>
      <c r="AB750" s="218"/>
    </row>
    <row r="751" spans="1:28" ht="14.25" customHeight="1" x14ac:dyDescent="0.2">
      <c r="A751" s="218"/>
      <c r="B751" s="218"/>
      <c r="C751" s="218"/>
      <c r="D751" s="218"/>
      <c r="E751" s="218"/>
      <c r="F751" s="218"/>
      <c r="G751" s="218"/>
      <c r="H751" s="218"/>
      <c r="I751" s="218"/>
      <c r="J751" s="218"/>
      <c r="K751" s="218"/>
      <c r="L751" s="218"/>
      <c r="M751" s="218"/>
      <c r="N751" s="218"/>
      <c r="O751" s="218"/>
      <c r="P751" s="218"/>
      <c r="Q751" s="218"/>
      <c r="R751" s="218"/>
      <c r="S751" s="218"/>
      <c r="T751" s="218"/>
      <c r="U751" s="218"/>
      <c r="V751" s="218"/>
      <c r="W751" s="218"/>
      <c r="X751" s="218"/>
      <c r="Y751" s="218"/>
      <c r="Z751" s="218"/>
      <c r="AA751" s="218"/>
      <c r="AB751" s="218"/>
    </row>
    <row r="752" spans="1:28" ht="14.25" customHeight="1" x14ac:dyDescent="0.2">
      <c r="A752" s="218"/>
      <c r="B752" s="218"/>
      <c r="C752" s="218"/>
      <c r="D752" s="218"/>
      <c r="E752" s="218"/>
      <c r="F752" s="218"/>
      <c r="G752" s="218"/>
      <c r="H752" s="218"/>
      <c r="I752" s="218"/>
      <c r="J752" s="218"/>
      <c r="K752" s="218"/>
      <c r="L752" s="218"/>
      <c r="M752" s="218"/>
      <c r="N752" s="218"/>
      <c r="O752" s="218"/>
      <c r="P752" s="218"/>
      <c r="Q752" s="218"/>
      <c r="R752" s="218"/>
      <c r="S752" s="218"/>
      <c r="T752" s="218"/>
      <c r="U752" s="218"/>
      <c r="V752" s="218"/>
      <c r="W752" s="218"/>
      <c r="X752" s="218"/>
      <c r="Y752" s="218"/>
      <c r="Z752" s="218"/>
      <c r="AA752" s="218"/>
      <c r="AB752" s="218"/>
    </row>
    <row r="753" spans="1:28" ht="14.25" customHeight="1" x14ac:dyDescent="0.2">
      <c r="A753" s="218"/>
      <c r="B753" s="218"/>
      <c r="C753" s="218"/>
      <c r="D753" s="218"/>
      <c r="E753" s="218"/>
      <c r="F753" s="218"/>
      <c r="G753" s="218"/>
      <c r="H753" s="218"/>
      <c r="I753" s="218"/>
      <c r="J753" s="218"/>
      <c r="K753" s="218"/>
      <c r="L753" s="218"/>
      <c r="M753" s="218"/>
      <c r="N753" s="218"/>
      <c r="O753" s="218"/>
      <c r="P753" s="218"/>
      <c r="Q753" s="218"/>
      <c r="R753" s="218"/>
      <c r="S753" s="218"/>
      <c r="T753" s="218"/>
      <c r="U753" s="218"/>
      <c r="V753" s="218"/>
      <c r="W753" s="218"/>
      <c r="X753" s="218"/>
      <c r="Y753" s="218"/>
      <c r="Z753" s="218"/>
      <c r="AA753" s="218"/>
      <c r="AB753" s="218"/>
    </row>
    <row r="754" spans="1:28" ht="14.25" customHeight="1" x14ac:dyDescent="0.2">
      <c r="A754" s="218"/>
      <c r="B754" s="218"/>
      <c r="C754" s="218"/>
      <c r="D754" s="218"/>
      <c r="E754" s="218"/>
      <c r="F754" s="218"/>
      <c r="G754" s="218"/>
      <c r="H754" s="218"/>
      <c r="I754" s="218"/>
      <c r="J754" s="218"/>
      <c r="K754" s="218"/>
      <c r="L754" s="218"/>
      <c r="M754" s="218"/>
      <c r="N754" s="218"/>
      <c r="O754" s="218"/>
      <c r="P754" s="218"/>
      <c r="Q754" s="218"/>
      <c r="R754" s="218"/>
      <c r="S754" s="218"/>
      <c r="T754" s="218"/>
      <c r="U754" s="218"/>
      <c r="V754" s="218"/>
      <c r="W754" s="218"/>
      <c r="X754" s="218"/>
      <c r="Y754" s="218"/>
      <c r="Z754" s="218"/>
      <c r="AA754" s="218"/>
      <c r="AB754" s="218"/>
    </row>
    <row r="755" spans="1:28" ht="14.25" customHeight="1" x14ac:dyDescent="0.2">
      <c r="A755" s="218"/>
      <c r="B755" s="218"/>
      <c r="C755" s="218"/>
      <c r="D755" s="218"/>
      <c r="E755" s="218"/>
      <c r="F755" s="218"/>
      <c r="G755" s="218"/>
      <c r="H755" s="218"/>
      <c r="I755" s="218"/>
      <c r="J755" s="218"/>
      <c r="K755" s="218"/>
      <c r="L755" s="218"/>
      <c r="M755" s="218"/>
      <c r="N755" s="218"/>
      <c r="O755" s="218"/>
      <c r="P755" s="218"/>
      <c r="Q755" s="218"/>
      <c r="R755" s="218"/>
      <c r="S755" s="218"/>
      <c r="T755" s="218"/>
      <c r="U755" s="218"/>
      <c r="V755" s="218"/>
      <c r="W755" s="218"/>
      <c r="X755" s="218"/>
      <c r="Y755" s="218"/>
      <c r="Z755" s="218"/>
      <c r="AA755" s="218"/>
      <c r="AB755" s="218"/>
    </row>
    <row r="756" spans="1:28" ht="14.25" customHeight="1" x14ac:dyDescent="0.2">
      <c r="A756" s="218"/>
      <c r="B756" s="218"/>
      <c r="C756" s="218"/>
      <c r="D756" s="218"/>
      <c r="E756" s="218"/>
      <c r="F756" s="218"/>
      <c r="G756" s="218"/>
      <c r="H756" s="218"/>
      <c r="I756" s="218"/>
      <c r="J756" s="218"/>
      <c r="K756" s="218"/>
      <c r="L756" s="218"/>
      <c r="M756" s="218"/>
      <c r="N756" s="218"/>
      <c r="O756" s="218"/>
      <c r="P756" s="218"/>
      <c r="Q756" s="218"/>
      <c r="R756" s="218"/>
      <c r="S756" s="218"/>
      <c r="T756" s="218"/>
      <c r="U756" s="218"/>
      <c r="V756" s="218"/>
      <c r="W756" s="218"/>
      <c r="X756" s="218"/>
      <c r="Y756" s="218"/>
      <c r="Z756" s="218"/>
      <c r="AA756" s="218"/>
      <c r="AB756" s="218"/>
    </row>
    <row r="757" spans="1:28" ht="14.25" customHeight="1" x14ac:dyDescent="0.2">
      <c r="A757" s="218"/>
      <c r="B757" s="218"/>
      <c r="C757" s="218"/>
      <c r="D757" s="218"/>
      <c r="E757" s="218"/>
      <c r="F757" s="218"/>
      <c r="G757" s="218"/>
      <c r="H757" s="218"/>
      <c r="I757" s="218"/>
      <c r="J757" s="218"/>
      <c r="K757" s="218"/>
      <c r="L757" s="218"/>
      <c r="M757" s="218"/>
      <c r="N757" s="218"/>
      <c r="O757" s="218"/>
      <c r="P757" s="218"/>
      <c r="Q757" s="218"/>
      <c r="R757" s="218"/>
      <c r="S757" s="218"/>
      <c r="T757" s="218"/>
      <c r="U757" s="218"/>
      <c r="V757" s="218"/>
      <c r="W757" s="218"/>
      <c r="X757" s="218"/>
      <c r="Y757" s="218"/>
      <c r="Z757" s="218"/>
      <c r="AA757" s="218"/>
      <c r="AB757" s="218"/>
    </row>
    <row r="758" spans="1:28" ht="14.25" customHeight="1" x14ac:dyDescent="0.2">
      <c r="A758" s="218"/>
      <c r="B758" s="218"/>
      <c r="C758" s="218"/>
      <c r="D758" s="218"/>
      <c r="E758" s="218"/>
      <c r="F758" s="218"/>
      <c r="G758" s="218"/>
      <c r="H758" s="218"/>
      <c r="I758" s="218"/>
      <c r="J758" s="218"/>
      <c r="K758" s="218"/>
      <c r="L758" s="218"/>
      <c r="M758" s="218"/>
      <c r="N758" s="218"/>
      <c r="O758" s="218"/>
      <c r="P758" s="218"/>
      <c r="Q758" s="218"/>
      <c r="R758" s="218"/>
      <c r="S758" s="218"/>
      <c r="T758" s="218"/>
      <c r="U758" s="218"/>
      <c r="V758" s="218"/>
      <c r="W758" s="218"/>
      <c r="X758" s="218"/>
      <c r="Y758" s="218"/>
      <c r="Z758" s="218"/>
      <c r="AA758" s="218"/>
      <c r="AB758" s="218"/>
    </row>
    <row r="759" spans="1:28" ht="14.25" customHeight="1" x14ac:dyDescent="0.2">
      <c r="A759" s="218"/>
      <c r="B759" s="218"/>
      <c r="C759" s="218"/>
      <c r="D759" s="218"/>
      <c r="E759" s="218"/>
      <c r="F759" s="218"/>
      <c r="G759" s="218"/>
      <c r="H759" s="218"/>
      <c r="I759" s="218"/>
      <c r="J759" s="218"/>
      <c r="K759" s="218"/>
      <c r="L759" s="218"/>
      <c r="M759" s="218"/>
      <c r="N759" s="218"/>
      <c r="O759" s="218"/>
      <c r="P759" s="218"/>
      <c r="Q759" s="218"/>
      <c r="R759" s="218"/>
      <c r="S759" s="218"/>
      <c r="T759" s="218"/>
      <c r="U759" s="218"/>
      <c r="V759" s="218"/>
      <c r="W759" s="218"/>
      <c r="X759" s="218"/>
      <c r="Y759" s="218"/>
      <c r="Z759" s="218"/>
      <c r="AA759" s="218"/>
      <c r="AB759" s="218"/>
    </row>
    <row r="760" spans="1:28" ht="14.25" customHeight="1" x14ac:dyDescent="0.2">
      <c r="A760" s="218"/>
      <c r="B760" s="218"/>
      <c r="C760" s="218"/>
      <c r="D760" s="218"/>
      <c r="E760" s="218"/>
      <c r="F760" s="218"/>
      <c r="G760" s="218"/>
      <c r="H760" s="218"/>
      <c r="I760" s="218"/>
      <c r="J760" s="218"/>
      <c r="K760" s="218"/>
      <c r="L760" s="218"/>
      <c r="M760" s="218"/>
      <c r="N760" s="218"/>
      <c r="O760" s="218"/>
      <c r="P760" s="218"/>
      <c r="Q760" s="218"/>
      <c r="R760" s="218"/>
      <c r="S760" s="218"/>
      <c r="T760" s="218"/>
      <c r="U760" s="218"/>
      <c r="V760" s="218"/>
      <c r="W760" s="218"/>
      <c r="X760" s="218"/>
      <c r="Y760" s="218"/>
      <c r="Z760" s="218"/>
      <c r="AA760" s="218"/>
      <c r="AB760" s="218"/>
    </row>
    <row r="761" spans="1:28" ht="14.25" customHeight="1" x14ac:dyDescent="0.2">
      <c r="A761" s="218"/>
      <c r="B761" s="218"/>
      <c r="C761" s="218"/>
      <c r="D761" s="218"/>
      <c r="E761" s="218"/>
      <c r="F761" s="218"/>
      <c r="G761" s="218"/>
      <c r="H761" s="218"/>
      <c r="I761" s="218"/>
      <c r="J761" s="218"/>
      <c r="K761" s="218"/>
      <c r="L761" s="218"/>
      <c r="M761" s="218"/>
      <c r="N761" s="218"/>
      <c r="O761" s="218"/>
      <c r="P761" s="218"/>
      <c r="Q761" s="218"/>
      <c r="R761" s="218"/>
      <c r="S761" s="218"/>
      <c r="T761" s="218"/>
      <c r="U761" s="218"/>
      <c r="V761" s="218"/>
      <c r="W761" s="218"/>
      <c r="X761" s="218"/>
      <c r="Y761" s="218"/>
      <c r="Z761" s="218"/>
      <c r="AA761" s="218"/>
      <c r="AB761" s="218"/>
    </row>
    <row r="762" spans="1:28" ht="14.25" customHeight="1" x14ac:dyDescent="0.2">
      <c r="A762" s="218"/>
      <c r="B762" s="218"/>
      <c r="C762" s="218"/>
      <c r="D762" s="218"/>
      <c r="E762" s="218"/>
      <c r="F762" s="218"/>
      <c r="G762" s="218"/>
      <c r="H762" s="218"/>
      <c r="I762" s="218"/>
      <c r="J762" s="218"/>
      <c r="K762" s="218"/>
      <c r="L762" s="218"/>
      <c r="M762" s="218"/>
      <c r="N762" s="218"/>
      <c r="O762" s="218"/>
      <c r="P762" s="218"/>
      <c r="Q762" s="218"/>
      <c r="R762" s="218"/>
      <c r="S762" s="218"/>
      <c r="T762" s="218"/>
      <c r="U762" s="218"/>
      <c r="V762" s="218"/>
      <c r="W762" s="218"/>
      <c r="X762" s="218"/>
      <c r="Y762" s="218"/>
      <c r="Z762" s="218"/>
      <c r="AA762" s="218"/>
      <c r="AB762" s="218"/>
    </row>
    <row r="763" spans="1:28" ht="14.25" customHeight="1" x14ac:dyDescent="0.2">
      <c r="A763" s="218"/>
      <c r="B763" s="218"/>
      <c r="C763" s="218"/>
      <c r="D763" s="218"/>
      <c r="E763" s="218"/>
      <c r="F763" s="218"/>
      <c r="G763" s="218"/>
      <c r="H763" s="218"/>
      <c r="I763" s="218"/>
      <c r="J763" s="218"/>
      <c r="K763" s="218"/>
      <c r="L763" s="218"/>
      <c r="M763" s="218"/>
      <c r="N763" s="218"/>
      <c r="O763" s="218"/>
      <c r="P763" s="218"/>
      <c r="Q763" s="218"/>
      <c r="R763" s="218"/>
      <c r="S763" s="218"/>
      <c r="T763" s="218"/>
      <c r="U763" s="218"/>
      <c r="V763" s="218"/>
      <c r="W763" s="218"/>
      <c r="X763" s="218"/>
      <c r="Y763" s="218"/>
      <c r="Z763" s="218"/>
      <c r="AA763" s="218"/>
      <c r="AB763" s="218"/>
    </row>
    <row r="764" spans="1:28" ht="14.25" customHeight="1" x14ac:dyDescent="0.2">
      <c r="A764" s="218"/>
      <c r="B764" s="218"/>
      <c r="C764" s="218"/>
      <c r="D764" s="218"/>
      <c r="E764" s="218"/>
      <c r="F764" s="218"/>
      <c r="G764" s="218"/>
      <c r="H764" s="218"/>
      <c r="I764" s="218"/>
      <c r="J764" s="218"/>
      <c r="K764" s="218"/>
      <c r="L764" s="218"/>
      <c r="M764" s="218"/>
      <c r="N764" s="218"/>
      <c r="O764" s="218"/>
      <c r="P764" s="218"/>
      <c r="Q764" s="218"/>
      <c r="R764" s="218"/>
      <c r="S764" s="218"/>
      <c r="T764" s="218"/>
      <c r="U764" s="218"/>
      <c r="V764" s="218"/>
      <c r="W764" s="218"/>
      <c r="X764" s="218"/>
      <c r="Y764" s="218"/>
      <c r="Z764" s="218"/>
      <c r="AA764" s="218"/>
      <c r="AB764" s="218"/>
    </row>
    <row r="765" spans="1:28" ht="14.25" customHeight="1" x14ac:dyDescent="0.2">
      <c r="A765" s="218"/>
      <c r="B765" s="218"/>
      <c r="C765" s="218"/>
      <c r="D765" s="218"/>
      <c r="E765" s="218"/>
      <c r="F765" s="218"/>
      <c r="G765" s="218"/>
      <c r="H765" s="218"/>
      <c r="I765" s="218"/>
      <c r="J765" s="218"/>
      <c r="K765" s="218"/>
      <c r="L765" s="218"/>
      <c r="M765" s="218"/>
      <c r="N765" s="218"/>
      <c r="O765" s="218"/>
      <c r="P765" s="218"/>
      <c r="Q765" s="218"/>
      <c r="R765" s="218"/>
      <c r="S765" s="218"/>
      <c r="T765" s="218"/>
      <c r="U765" s="218"/>
      <c r="V765" s="218"/>
      <c r="W765" s="218"/>
      <c r="X765" s="218"/>
      <c r="Y765" s="218"/>
      <c r="Z765" s="218"/>
      <c r="AA765" s="218"/>
      <c r="AB765" s="218"/>
    </row>
    <row r="766" spans="1:28" ht="14.25" customHeight="1" x14ac:dyDescent="0.2">
      <c r="A766" s="218"/>
      <c r="B766" s="218"/>
      <c r="C766" s="218"/>
      <c r="D766" s="218"/>
      <c r="E766" s="218"/>
      <c r="F766" s="218"/>
      <c r="G766" s="218"/>
      <c r="H766" s="218"/>
      <c r="I766" s="218"/>
      <c r="J766" s="218"/>
      <c r="K766" s="218"/>
      <c r="L766" s="218"/>
      <c r="M766" s="218"/>
      <c r="N766" s="218"/>
      <c r="O766" s="218"/>
      <c r="P766" s="218"/>
      <c r="Q766" s="218"/>
      <c r="R766" s="218"/>
      <c r="S766" s="218"/>
      <c r="T766" s="218"/>
      <c r="U766" s="218"/>
      <c r="V766" s="218"/>
      <c r="W766" s="218"/>
      <c r="X766" s="218"/>
      <c r="Y766" s="218"/>
      <c r="Z766" s="218"/>
      <c r="AA766" s="218"/>
      <c r="AB766" s="218"/>
    </row>
    <row r="767" spans="1:28" ht="14.25" customHeight="1" x14ac:dyDescent="0.2">
      <c r="A767" s="218"/>
      <c r="B767" s="218"/>
      <c r="C767" s="218"/>
      <c r="D767" s="218"/>
      <c r="E767" s="218"/>
      <c r="F767" s="218"/>
      <c r="G767" s="218"/>
      <c r="H767" s="218"/>
      <c r="I767" s="218"/>
      <c r="J767" s="218"/>
      <c r="K767" s="218"/>
      <c r="L767" s="218"/>
      <c r="M767" s="218"/>
      <c r="N767" s="218"/>
      <c r="O767" s="218"/>
      <c r="P767" s="218"/>
      <c r="Q767" s="218"/>
      <c r="R767" s="218"/>
      <c r="S767" s="218"/>
      <c r="T767" s="218"/>
      <c r="U767" s="218"/>
      <c r="V767" s="218"/>
      <c r="W767" s="218"/>
      <c r="X767" s="218"/>
      <c r="Y767" s="218"/>
      <c r="Z767" s="218"/>
      <c r="AA767" s="218"/>
      <c r="AB767" s="218"/>
    </row>
    <row r="768" spans="1:28" ht="14.25" customHeight="1" x14ac:dyDescent="0.2">
      <c r="A768" s="218"/>
      <c r="B768" s="218"/>
      <c r="C768" s="218"/>
      <c r="D768" s="218"/>
      <c r="E768" s="218"/>
      <c r="F768" s="218"/>
      <c r="G768" s="218"/>
      <c r="H768" s="218"/>
      <c r="I768" s="218"/>
      <c r="J768" s="218"/>
      <c r="K768" s="218"/>
      <c r="L768" s="218"/>
      <c r="M768" s="218"/>
      <c r="N768" s="218"/>
      <c r="O768" s="218"/>
      <c r="P768" s="218"/>
      <c r="Q768" s="218"/>
      <c r="R768" s="218"/>
      <c r="S768" s="218"/>
      <c r="T768" s="218"/>
      <c r="U768" s="218"/>
      <c r="V768" s="218"/>
      <c r="W768" s="218"/>
      <c r="X768" s="218"/>
      <c r="Y768" s="218"/>
      <c r="Z768" s="218"/>
      <c r="AA768" s="218"/>
      <c r="AB768" s="218"/>
    </row>
    <row r="769" spans="1:28" ht="14.25" customHeight="1" x14ac:dyDescent="0.2">
      <c r="A769" s="218"/>
      <c r="B769" s="218"/>
      <c r="C769" s="218"/>
      <c r="D769" s="218"/>
      <c r="E769" s="218"/>
      <c r="F769" s="218"/>
      <c r="G769" s="218"/>
      <c r="H769" s="218"/>
      <c r="I769" s="218"/>
      <c r="J769" s="218"/>
      <c r="K769" s="218"/>
      <c r="L769" s="218"/>
      <c r="M769" s="218"/>
      <c r="N769" s="218"/>
      <c r="O769" s="218"/>
      <c r="P769" s="218"/>
      <c r="Q769" s="218"/>
      <c r="R769" s="218"/>
      <c r="S769" s="218"/>
      <c r="T769" s="218"/>
      <c r="U769" s="218"/>
      <c r="V769" s="218"/>
      <c r="W769" s="218"/>
      <c r="X769" s="218"/>
      <c r="Y769" s="218"/>
      <c r="Z769" s="218"/>
      <c r="AA769" s="218"/>
      <c r="AB769" s="218"/>
    </row>
    <row r="770" spans="1:28" ht="14.25" customHeight="1" x14ac:dyDescent="0.2">
      <c r="A770" s="218"/>
      <c r="B770" s="218"/>
      <c r="C770" s="218"/>
      <c r="D770" s="218"/>
      <c r="E770" s="218"/>
      <c r="F770" s="218"/>
      <c r="G770" s="218"/>
      <c r="H770" s="218"/>
      <c r="I770" s="218"/>
      <c r="J770" s="218"/>
      <c r="K770" s="218"/>
      <c r="L770" s="218"/>
      <c r="M770" s="218"/>
      <c r="N770" s="218"/>
      <c r="O770" s="218"/>
      <c r="P770" s="218"/>
      <c r="Q770" s="218"/>
      <c r="R770" s="218"/>
      <c r="S770" s="218"/>
      <c r="T770" s="218"/>
      <c r="U770" s="218"/>
      <c r="V770" s="218"/>
      <c r="W770" s="218"/>
      <c r="X770" s="218"/>
      <c r="Y770" s="218"/>
      <c r="Z770" s="218"/>
      <c r="AA770" s="218"/>
      <c r="AB770" s="218"/>
    </row>
    <row r="771" spans="1:28" ht="14.25" customHeight="1" x14ac:dyDescent="0.2">
      <c r="A771" s="218"/>
      <c r="B771" s="218"/>
      <c r="C771" s="218"/>
      <c r="D771" s="218"/>
      <c r="E771" s="218"/>
      <c r="F771" s="218"/>
      <c r="G771" s="218"/>
      <c r="H771" s="218"/>
      <c r="I771" s="218"/>
      <c r="J771" s="218"/>
      <c r="K771" s="218"/>
      <c r="L771" s="218"/>
      <c r="M771" s="218"/>
      <c r="N771" s="218"/>
      <c r="O771" s="218"/>
      <c r="P771" s="218"/>
      <c r="Q771" s="218"/>
      <c r="R771" s="218"/>
      <c r="S771" s="218"/>
      <c r="T771" s="218"/>
      <c r="U771" s="218"/>
      <c r="V771" s="218"/>
      <c r="W771" s="218"/>
      <c r="X771" s="218"/>
      <c r="Y771" s="218"/>
      <c r="Z771" s="218"/>
      <c r="AA771" s="218"/>
      <c r="AB771" s="218"/>
    </row>
    <row r="772" spans="1:28" ht="14.25" customHeight="1" x14ac:dyDescent="0.2">
      <c r="A772" s="218"/>
      <c r="B772" s="218"/>
      <c r="C772" s="218"/>
      <c r="D772" s="218"/>
      <c r="E772" s="218"/>
      <c r="F772" s="218"/>
      <c r="G772" s="218"/>
      <c r="H772" s="218"/>
      <c r="I772" s="218"/>
      <c r="J772" s="218"/>
      <c r="K772" s="218"/>
      <c r="L772" s="218"/>
      <c r="M772" s="218"/>
      <c r="N772" s="218"/>
      <c r="O772" s="218"/>
      <c r="P772" s="218"/>
      <c r="Q772" s="218"/>
      <c r="R772" s="218"/>
      <c r="S772" s="218"/>
      <c r="T772" s="218"/>
      <c r="U772" s="218"/>
      <c r="V772" s="218"/>
      <c r="W772" s="218"/>
      <c r="X772" s="218"/>
      <c r="Y772" s="218"/>
      <c r="Z772" s="218"/>
      <c r="AA772" s="218"/>
      <c r="AB772" s="218"/>
    </row>
    <row r="773" spans="1:28" ht="14.25" customHeight="1" x14ac:dyDescent="0.2">
      <c r="A773" s="218"/>
      <c r="B773" s="218"/>
      <c r="C773" s="218"/>
      <c r="D773" s="218"/>
      <c r="E773" s="218"/>
      <c r="F773" s="218"/>
      <c r="G773" s="218"/>
      <c r="H773" s="218"/>
      <c r="I773" s="218"/>
      <c r="J773" s="218"/>
      <c r="K773" s="218"/>
      <c r="L773" s="218"/>
      <c r="M773" s="218"/>
      <c r="N773" s="218"/>
      <c r="O773" s="218"/>
      <c r="P773" s="218"/>
      <c r="Q773" s="218"/>
      <c r="R773" s="218"/>
      <c r="S773" s="218"/>
      <c r="T773" s="218"/>
      <c r="U773" s="218"/>
      <c r="V773" s="218"/>
      <c r="W773" s="218"/>
      <c r="X773" s="218"/>
      <c r="Y773" s="218"/>
      <c r="Z773" s="218"/>
      <c r="AA773" s="218"/>
      <c r="AB773" s="218"/>
    </row>
    <row r="774" spans="1:28" ht="14.25" customHeight="1" x14ac:dyDescent="0.2">
      <c r="A774" s="218"/>
      <c r="B774" s="218"/>
      <c r="C774" s="218"/>
      <c r="D774" s="218"/>
      <c r="E774" s="218"/>
      <c r="F774" s="218"/>
      <c r="G774" s="218"/>
      <c r="H774" s="218"/>
      <c r="I774" s="218"/>
      <c r="J774" s="218"/>
      <c r="K774" s="218"/>
      <c r="L774" s="218"/>
      <c r="M774" s="218"/>
      <c r="N774" s="218"/>
      <c r="O774" s="218"/>
      <c r="P774" s="218"/>
      <c r="Q774" s="218"/>
      <c r="R774" s="218"/>
      <c r="S774" s="218"/>
      <c r="T774" s="218"/>
      <c r="U774" s="218"/>
      <c r="V774" s="218"/>
      <c r="W774" s="218"/>
      <c r="X774" s="218"/>
      <c r="Y774" s="218"/>
      <c r="Z774" s="218"/>
      <c r="AA774" s="218"/>
      <c r="AB774" s="218"/>
    </row>
    <row r="775" spans="1:28" ht="14.25" customHeight="1" x14ac:dyDescent="0.2">
      <c r="A775" s="218"/>
      <c r="B775" s="218"/>
      <c r="C775" s="218"/>
      <c r="D775" s="218"/>
      <c r="E775" s="218"/>
      <c r="F775" s="218"/>
      <c r="G775" s="218"/>
      <c r="H775" s="218"/>
      <c r="I775" s="218"/>
      <c r="J775" s="218"/>
      <c r="K775" s="218"/>
      <c r="L775" s="218"/>
      <c r="M775" s="218"/>
      <c r="N775" s="218"/>
      <c r="O775" s="218"/>
      <c r="P775" s="218"/>
      <c r="Q775" s="218"/>
      <c r="R775" s="218"/>
      <c r="S775" s="218"/>
      <c r="T775" s="218"/>
      <c r="U775" s="218"/>
      <c r="V775" s="218"/>
      <c r="W775" s="218"/>
      <c r="X775" s="218"/>
      <c r="Y775" s="218"/>
      <c r="Z775" s="218"/>
      <c r="AA775" s="218"/>
      <c r="AB775" s="218"/>
    </row>
    <row r="776" spans="1:28" ht="14.25" customHeight="1" x14ac:dyDescent="0.2">
      <c r="A776" s="218"/>
      <c r="B776" s="218"/>
      <c r="C776" s="218"/>
      <c r="D776" s="218"/>
      <c r="E776" s="218"/>
      <c r="F776" s="218"/>
      <c r="G776" s="218"/>
      <c r="H776" s="218"/>
      <c r="I776" s="218"/>
      <c r="J776" s="218"/>
      <c r="K776" s="218"/>
      <c r="L776" s="218"/>
      <c r="M776" s="218"/>
      <c r="N776" s="218"/>
      <c r="O776" s="218"/>
      <c r="P776" s="218"/>
      <c r="Q776" s="218"/>
      <c r="R776" s="218"/>
      <c r="S776" s="218"/>
      <c r="T776" s="218"/>
      <c r="U776" s="218"/>
      <c r="V776" s="218"/>
      <c r="W776" s="218"/>
      <c r="X776" s="218"/>
      <c r="Y776" s="218"/>
      <c r="Z776" s="218"/>
      <c r="AA776" s="218"/>
      <c r="AB776" s="218"/>
    </row>
    <row r="777" spans="1:28" ht="14.25" customHeight="1" x14ac:dyDescent="0.2">
      <c r="A777" s="218"/>
      <c r="B777" s="218"/>
      <c r="C777" s="218"/>
      <c r="D777" s="218"/>
      <c r="E777" s="218"/>
      <c r="F777" s="218"/>
      <c r="G777" s="218"/>
      <c r="H777" s="218"/>
      <c r="I777" s="218"/>
      <c r="J777" s="218"/>
      <c r="K777" s="218"/>
      <c r="L777" s="218"/>
      <c r="M777" s="218"/>
      <c r="N777" s="218"/>
      <c r="O777" s="218"/>
      <c r="P777" s="218"/>
      <c r="Q777" s="218"/>
      <c r="R777" s="218"/>
      <c r="S777" s="218"/>
      <c r="T777" s="218"/>
      <c r="U777" s="218"/>
      <c r="V777" s="218"/>
      <c r="W777" s="218"/>
      <c r="X777" s="218"/>
      <c r="Y777" s="218"/>
      <c r="Z777" s="218"/>
      <c r="AA777" s="218"/>
      <c r="AB777" s="218"/>
    </row>
    <row r="778" spans="1:28" ht="14.25" customHeight="1" x14ac:dyDescent="0.2">
      <c r="A778" s="218"/>
      <c r="B778" s="218"/>
      <c r="C778" s="218"/>
      <c r="D778" s="218"/>
      <c r="E778" s="218"/>
      <c r="F778" s="218"/>
      <c r="G778" s="218"/>
      <c r="H778" s="218"/>
      <c r="I778" s="218"/>
      <c r="J778" s="218"/>
      <c r="K778" s="218"/>
      <c r="L778" s="218"/>
      <c r="M778" s="218"/>
      <c r="N778" s="218"/>
      <c r="O778" s="218"/>
      <c r="P778" s="218"/>
      <c r="Q778" s="218"/>
      <c r="R778" s="218"/>
      <c r="S778" s="218"/>
      <c r="T778" s="218"/>
      <c r="U778" s="218"/>
      <c r="V778" s="218"/>
      <c r="W778" s="218"/>
      <c r="X778" s="218"/>
      <c r="Y778" s="218"/>
      <c r="Z778" s="218"/>
      <c r="AA778" s="218"/>
      <c r="AB778" s="218"/>
    </row>
    <row r="779" spans="1:28" ht="14.25" customHeight="1" x14ac:dyDescent="0.2">
      <c r="A779" s="218"/>
      <c r="B779" s="218"/>
      <c r="C779" s="218"/>
      <c r="D779" s="218"/>
      <c r="E779" s="218"/>
      <c r="F779" s="218"/>
      <c r="G779" s="218"/>
      <c r="H779" s="218"/>
      <c r="I779" s="218"/>
      <c r="J779" s="218"/>
      <c r="K779" s="218"/>
      <c r="L779" s="218"/>
      <c r="M779" s="218"/>
      <c r="N779" s="218"/>
      <c r="O779" s="218"/>
      <c r="P779" s="218"/>
      <c r="Q779" s="218"/>
      <c r="R779" s="218"/>
      <c r="S779" s="218"/>
      <c r="T779" s="218"/>
      <c r="U779" s="218"/>
      <c r="V779" s="218"/>
      <c r="W779" s="218"/>
      <c r="X779" s="218"/>
      <c r="Y779" s="218"/>
      <c r="Z779" s="218"/>
      <c r="AA779" s="218"/>
      <c r="AB779" s="218"/>
    </row>
    <row r="780" spans="1:28" ht="14.25" customHeight="1" x14ac:dyDescent="0.2">
      <c r="A780" s="218"/>
      <c r="B780" s="218"/>
      <c r="C780" s="218"/>
      <c r="D780" s="218"/>
      <c r="E780" s="218"/>
      <c r="F780" s="218"/>
      <c r="G780" s="218"/>
      <c r="H780" s="218"/>
      <c r="I780" s="218"/>
      <c r="J780" s="218"/>
      <c r="K780" s="218"/>
      <c r="L780" s="218"/>
      <c r="M780" s="218"/>
      <c r="N780" s="218"/>
      <c r="O780" s="218"/>
      <c r="P780" s="218"/>
      <c r="Q780" s="218"/>
      <c r="R780" s="218"/>
      <c r="S780" s="218"/>
      <c r="T780" s="218"/>
      <c r="U780" s="218"/>
      <c r="V780" s="218"/>
      <c r="W780" s="218"/>
      <c r="X780" s="218"/>
      <c r="Y780" s="218"/>
      <c r="Z780" s="218"/>
      <c r="AA780" s="218"/>
      <c r="AB780" s="218"/>
    </row>
    <row r="781" spans="1:28" ht="14.25" customHeight="1" x14ac:dyDescent="0.2">
      <c r="A781" s="218"/>
      <c r="B781" s="218"/>
      <c r="C781" s="218"/>
      <c r="D781" s="218"/>
      <c r="E781" s="218"/>
      <c r="F781" s="218"/>
      <c r="G781" s="218"/>
      <c r="H781" s="218"/>
      <c r="I781" s="218"/>
      <c r="J781" s="218"/>
      <c r="K781" s="218"/>
      <c r="L781" s="218"/>
      <c r="M781" s="218"/>
      <c r="N781" s="218"/>
      <c r="O781" s="218"/>
      <c r="P781" s="218"/>
      <c r="Q781" s="218"/>
      <c r="R781" s="218"/>
      <c r="S781" s="218"/>
      <c r="T781" s="218"/>
      <c r="U781" s="218"/>
      <c r="V781" s="218"/>
      <c r="W781" s="218"/>
      <c r="X781" s="218"/>
      <c r="Y781" s="218"/>
      <c r="Z781" s="218"/>
      <c r="AA781" s="218"/>
      <c r="AB781" s="218"/>
    </row>
    <row r="782" spans="1:28" ht="14.25" customHeight="1" x14ac:dyDescent="0.2">
      <c r="A782" s="218"/>
      <c r="B782" s="218"/>
      <c r="C782" s="218"/>
      <c r="D782" s="218"/>
      <c r="E782" s="218"/>
      <c r="F782" s="218"/>
      <c r="G782" s="218"/>
      <c r="H782" s="218"/>
      <c r="I782" s="218"/>
      <c r="J782" s="218"/>
      <c r="K782" s="218"/>
      <c r="L782" s="218"/>
      <c r="M782" s="218"/>
      <c r="N782" s="218"/>
      <c r="O782" s="218"/>
      <c r="P782" s="218"/>
      <c r="Q782" s="218"/>
      <c r="R782" s="218"/>
      <c r="S782" s="218"/>
      <c r="T782" s="218"/>
      <c r="U782" s="218"/>
      <c r="V782" s="218"/>
      <c r="W782" s="218"/>
      <c r="X782" s="218"/>
      <c r="Y782" s="218"/>
      <c r="Z782" s="218"/>
      <c r="AA782" s="218"/>
      <c r="AB782" s="218"/>
    </row>
    <row r="783" spans="1:28" ht="14.25" customHeight="1" x14ac:dyDescent="0.2">
      <c r="A783" s="218"/>
      <c r="B783" s="218"/>
      <c r="C783" s="218"/>
      <c r="D783" s="218"/>
      <c r="E783" s="218"/>
      <c r="F783" s="218"/>
      <c r="G783" s="218"/>
      <c r="H783" s="218"/>
      <c r="I783" s="218"/>
      <c r="J783" s="218"/>
      <c r="K783" s="218"/>
      <c r="L783" s="218"/>
      <c r="M783" s="218"/>
      <c r="N783" s="218"/>
      <c r="O783" s="218"/>
      <c r="P783" s="218"/>
      <c r="Q783" s="218"/>
      <c r="R783" s="218"/>
      <c r="S783" s="218"/>
      <c r="T783" s="218"/>
      <c r="U783" s="218"/>
      <c r="V783" s="218"/>
      <c r="W783" s="218"/>
      <c r="X783" s="218"/>
      <c r="Y783" s="218"/>
      <c r="Z783" s="218"/>
      <c r="AA783" s="218"/>
      <c r="AB783" s="218"/>
    </row>
    <row r="784" spans="1:28" ht="14.25" customHeight="1" x14ac:dyDescent="0.2">
      <c r="A784" s="218"/>
      <c r="B784" s="218"/>
      <c r="C784" s="218"/>
      <c r="D784" s="218"/>
      <c r="E784" s="218"/>
      <c r="F784" s="218"/>
      <c r="G784" s="218"/>
      <c r="H784" s="218"/>
      <c r="I784" s="218"/>
      <c r="J784" s="218"/>
      <c r="K784" s="218"/>
      <c r="L784" s="218"/>
      <c r="M784" s="218"/>
      <c r="N784" s="218"/>
      <c r="O784" s="218"/>
      <c r="P784" s="218"/>
      <c r="Q784" s="218"/>
      <c r="R784" s="218"/>
      <c r="S784" s="218"/>
      <c r="T784" s="218"/>
      <c r="U784" s="218"/>
      <c r="V784" s="218"/>
      <c r="W784" s="218"/>
      <c r="X784" s="218"/>
      <c r="Y784" s="218"/>
      <c r="Z784" s="218"/>
      <c r="AA784" s="218"/>
      <c r="AB784" s="218"/>
    </row>
    <row r="785" spans="1:28" ht="14.25" customHeight="1" x14ac:dyDescent="0.2">
      <c r="A785" s="218"/>
      <c r="B785" s="218"/>
      <c r="C785" s="218"/>
      <c r="D785" s="218"/>
      <c r="E785" s="218"/>
      <c r="F785" s="218"/>
      <c r="G785" s="218"/>
      <c r="H785" s="218"/>
      <c r="I785" s="218"/>
      <c r="J785" s="218"/>
      <c r="K785" s="218"/>
      <c r="L785" s="218"/>
      <c r="M785" s="218"/>
      <c r="N785" s="218"/>
      <c r="O785" s="218"/>
      <c r="P785" s="218"/>
      <c r="Q785" s="218"/>
      <c r="R785" s="218"/>
      <c r="S785" s="218"/>
      <c r="T785" s="218"/>
      <c r="U785" s="218"/>
      <c r="V785" s="218"/>
      <c r="W785" s="218"/>
      <c r="X785" s="218"/>
      <c r="Y785" s="218"/>
      <c r="Z785" s="218"/>
      <c r="AA785" s="218"/>
      <c r="AB785" s="218"/>
    </row>
    <row r="786" spans="1:28" ht="14.25" customHeight="1" x14ac:dyDescent="0.2">
      <c r="A786" s="218"/>
      <c r="B786" s="218"/>
      <c r="C786" s="218"/>
      <c r="D786" s="218"/>
      <c r="E786" s="218"/>
      <c r="F786" s="218"/>
      <c r="G786" s="218"/>
      <c r="H786" s="218"/>
      <c r="I786" s="218"/>
      <c r="J786" s="218"/>
      <c r="K786" s="218"/>
      <c r="L786" s="218"/>
      <c r="M786" s="218"/>
      <c r="N786" s="218"/>
      <c r="O786" s="218"/>
      <c r="P786" s="218"/>
      <c r="Q786" s="218"/>
      <c r="R786" s="218"/>
      <c r="S786" s="218"/>
      <c r="T786" s="218"/>
      <c r="U786" s="218"/>
      <c r="V786" s="218"/>
      <c r="W786" s="218"/>
      <c r="X786" s="218"/>
      <c r="Y786" s="218"/>
      <c r="Z786" s="218"/>
      <c r="AA786" s="218"/>
      <c r="AB786" s="218"/>
    </row>
    <row r="787" spans="1:28" ht="14.25" customHeight="1" x14ac:dyDescent="0.2">
      <c r="A787" s="218"/>
      <c r="B787" s="218"/>
      <c r="C787" s="218"/>
      <c r="D787" s="218"/>
      <c r="E787" s="218"/>
      <c r="F787" s="218"/>
      <c r="G787" s="218"/>
      <c r="H787" s="218"/>
      <c r="I787" s="218"/>
      <c r="J787" s="218"/>
      <c r="K787" s="218"/>
      <c r="L787" s="218"/>
      <c r="M787" s="218"/>
      <c r="N787" s="218"/>
      <c r="O787" s="218"/>
      <c r="P787" s="218"/>
      <c r="Q787" s="218"/>
      <c r="R787" s="218"/>
      <c r="S787" s="218"/>
      <c r="T787" s="218"/>
      <c r="U787" s="218"/>
      <c r="V787" s="218"/>
      <c r="W787" s="218"/>
      <c r="X787" s="218"/>
      <c r="Y787" s="218"/>
      <c r="Z787" s="218"/>
      <c r="AA787" s="218"/>
      <c r="AB787" s="218"/>
    </row>
    <row r="788" spans="1:28" ht="14.25" customHeight="1" x14ac:dyDescent="0.2">
      <c r="A788" s="218"/>
      <c r="B788" s="218"/>
      <c r="C788" s="218"/>
      <c r="D788" s="218"/>
      <c r="E788" s="218"/>
      <c r="F788" s="218"/>
      <c r="G788" s="218"/>
      <c r="H788" s="218"/>
      <c r="I788" s="218"/>
      <c r="J788" s="218"/>
      <c r="K788" s="218"/>
      <c r="L788" s="218"/>
      <c r="M788" s="218"/>
      <c r="N788" s="218"/>
      <c r="O788" s="218"/>
      <c r="P788" s="218"/>
      <c r="Q788" s="218"/>
      <c r="R788" s="218"/>
      <c r="S788" s="218"/>
      <c r="T788" s="218"/>
      <c r="U788" s="218"/>
      <c r="V788" s="218"/>
      <c r="W788" s="218"/>
      <c r="X788" s="218"/>
      <c r="Y788" s="218"/>
      <c r="Z788" s="218"/>
      <c r="AA788" s="218"/>
      <c r="AB788" s="218"/>
    </row>
    <row r="789" spans="1:28" ht="14.25" customHeight="1" x14ac:dyDescent="0.2">
      <c r="A789" s="218"/>
      <c r="B789" s="218"/>
      <c r="C789" s="218"/>
      <c r="D789" s="218"/>
      <c r="E789" s="218"/>
      <c r="F789" s="218"/>
      <c r="G789" s="218"/>
      <c r="H789" s="218"/>
      <c r="I789" s="218"/>
      <c r="J789" s="218"/>
      <c r="K789" s="218"/>
      <c r="L789" s="218"/>
      <c r="M789" s="218"/>
      <c r="N789" s="218"/>
      <c r="O789" s="218"/>
      <c r="P789" s="218"/>
      <c r="Q789" s="218"/>
      <c r="R789" s="218"/>
      <c r="S789" s="218"/>
      <c r="T789" s="218"/>
      <c r="U789" s="218"/>
      <c r="V789" s="218"/>
      <c r="W789" s="218"/>
      <c r="X789" s="218"/>
      <c r="Y789" s="218"/>
      <c r="Z789" s="218"/>
      <c r="AA789" s="218"/>
      <c r="AB789" s="218"/>
    </row>
    <row r="790" spans="1:28" ht="14.25" customHeight="1" x14ac:dyDescent="0.2">
      <c r="A790" s="218"/>
      <c r="B790" s="218"/>
      <c r="C790" s="218"/>
      <c r="D790" s="218"/>
      <c r="E790" s="218"/>
      <c r="F790" s="218"/>
      <c r="G790" s="218"/>
      <c r="H790" s="218"/>
      <c r="I790" s="218"/>
      <c r="J790" s="218"/>
      <c r="K790" s="218"/>
      <c r="L790" s="218"/>
      <c r="M790" s="218"/>
      <c r="N790" s="218"/>
      <c r="O790" s="218"/>
      <c r="P790" s="218"/>
      <c r="Q790" s="218"/>
      <c r="R790" s="218"/>
      <c r="S790" s="218"/>
      <c r="T790" s="218"/>
      <c r="U790" s="218"/>
      <c r="V790" s="218"/>
      <c r="W790" s="218"/>
      <c r="X790" s="218"/>
      <c r="Y790" s="218"/>
      <c r="Z790" s="218"/>
      <c r="AA790" s="218"/>
      <c r="AB790" s="218"/>
    </row>
    <row r="791" spans="1:28" ht="14.25" customHeight="1" x14ac:dyDescent="0.2">
      <c r="A791" s="218"/>
      <c r="B791" s="218"/>
      <c r="C791" s="218"/>
      <c r="D791" s="218"/>
      <c r="E791" s="218"/>
      <c r="F791" s="218"/>
      <c r="G791" s="218"/>
      <c r="H791" s="218"/>
      <c r="I791" s="218"/>
      <c r="J791" s="218"/>
      <c r="K791" s="218"/>
      <c r="L791" s="218"/>
      <c r="M791" s="218"/>
      <c r="N791" s="218"/>
      <c r="O791" s="218"/>
      <c r="P791" s="218"/>
      <c r="Q791" s="218"/>
      <c r="R791" s="218"/>
      <c r="S791" s="218"/>
      <c r="T791" s="218"/>
      <c r="U791" s="218"/>
      <c r="V791" s="218"/>
      <c r="W791" s="218"/>
      <c r="X791" s="218"/>
      <c r="Y791" s="218"/>
      <c r="Z791" s="218"/>
      <c r="AA791" s="218"/>
      <c r="AB791" s="218"/>
    </row>
    <row r="792" spans="1:28" ht="14.25" customHeight="1" x14ac:dyDescent="0.2">
      <c r="A792" s="218"/>
      <c r="B792" s="218"/>
      <c r="C792" s="218"/>
      <c r="D792" s="218"/>
      <c r="E792" s="218"/>
      <c r="F792" s="218"/>
      <c r="G792" s="218"/>
      <c r="H792" s="218"/>
      <c r="I792" s="218"/>
      <c r="J792" s="218"/>
      <c r="K792" s="218"/>
      <c r="L792" s="218"/>
      <c r="M792" s="218"/>
      <c r="N792" s="218"/>
      <c r="O792" s="218"/>
      <c r="P792" s="218"/>
      <c r="Q792" s="218"/>
      <c r="R792" s="218"/>
      <c r="S792" s="218"/>
      <c r="T792" s="218"/>
      <c r="U792" s="218"/>
      <c r="V792" s="218"/>
      <c r="W792" s="218"/>
      <c r="X792" s="218"/>
      <c r="Y792" s="218"/>
      <c r="Z792" s="218"/>
      <c r="AA792" s="218"/>
      <c r="AB792" s="218"/>
    </row>
    <row r="793" spans="1:28" ht="14.25" customHeight="1" x14ac:dyDescent="0.2">
      <c r="A793" s="218"/>
      <c r="B793" s="218"/>
      <c r="C793" s="218"/>
      <c r="D793" s="218"/>
      <c r="E793" s="218"/>
      <c r="F793" s="218"/>
      <c r="G793" s="218"/>
      <c r="H793" s="218"/>
      <c r="I793" s="218"/>
      <c r="J793" s="218"/>
      <c r="K793" s="218"/>
      <c r="L793" s="218"/>
      <c r="M793" s="218"/>
      <c r="N793" s="218"/>
      <c r="O793" s="218"/>
      <c r="P793" s="218"/>
      <c r="Q793" s="218"/>
      <c r="R793" s="218"/>
      <c r="S793" s="218"/>
      <c r="T793" s="218"/>
      <c r="U793" s="218"/>
      <c r="V793" s="218"/>
      <c r="W793" s="218"/>
      <c r="X793" s="218"/>
      <c r="Y793" s="218"/>
      <c r="Z793" s="218"/>
      <c r="AA793" s="218"/>
      <c r="AB793" s="218"/>
    </row>
    <row r="794" spans="1:28" ht="14.25" customHeight="1" x14ac:dyDescent="0.2">
      <c r="A794" s="218"/>
      <c r="B794" s="218"/>
      <c r="C794" s="218"/>
      <c r="D794" s="218"/>
      <c r="E794" s="218"/>
      <c r="F794" s="218"/>
      <c r="G794" s="218"/>
      <c r="H794" s="218"/>
      <c r="I794" s="218"/>
      <c r="J794" s="218"/>
      <c r="K794" s="218"/>
      <c r="L794" s="218"/>
      <c r="M794" s="218"/>
      <c r="N794" s="218"/>
      <c r="O794" s="218"/>
      <c r="P794" s="218"/>
      <c r="Q794" s="218"/>
      <c r="R794" s="218"/>
      <c r="S794" s="218"/>
      <c r="T794" s="218"/>
      <c r="U794" s="218"/>
      <c r="V794" s="218"/>
      <c r="W794" s="218"/>
      <c r="X794" s="218"/>
      <c r="Y794" s="218"/>
      <c r="Z794" s="218"/>
      <c r="AA794" s="218"/>
      <c r="AB794" s="218"/>
    </row>
    <row r="795" spans="1:28" ht="14.25" customHeight="1" x14ac:dyDescent="0.2">
      <c r="A795" s="218"/>
      <c r="B795" s="218"/>
      <c r="C795" s="218"/>
      <c r="D795" s="218"/>
      <c r="E795" s="218"/>
      <c r="F795" s="218"/>
      <c r="G795" s="218"/>
      <c r="H795" s="218"/>
      <c r="I795" s="218"/>
      <c r="J795" s="218"/>
      <c r="K795" s="218"/>
      <c r="L795" s="218"/>
      <c r="M795" s="218"/>
      <c r="N795" s="218"/>
      <c r="O795" s="218"/>
      <c r="P795" s="218"/>
      <c r="Q795" s="218"/>
      <c r="R795" s="218"/>
      <c r="S795" s="218"/>
      <c r="T795" s="218"/>
      <c r="U795" s="218"/>
      <c r="V795" s="218"/>
      <c r="W795" s="218"/>
      <c r="X795" s="218"/>
      <c r="Y795" s="218"/>
      <c r="Z795" s="218"/>
      <c r="AA795" s="218"/>
      <c r="AB795" s="218"/>
    </row>
    <row r="796" spans="1:28" ht="14.25" customHeight="1" x14ac:dyDescent="0.2">
      <c r="A796" s="218"/>
      <c r="B796" s="218"/>
      <c r="C796" s="218"/>
      <c r="D796" s="218"/>
      <c r="E796" s="218"/>
      <c r="F796" s="218"/>
      <c r="G796" s="218"/>
      <c r="H796" s="218"/>
      <c r="I796" s="218"/>
      <c r="J796" s="218"/>
      <c r="K796" s="218"/>
      <c r="L796" s="218"/>
      <c r="M796" s="218"/>
      <c r="N796" s="218"/>
      <c r="O796" s="218"/>
      <c r="P796" s="218"/>
      <c r="Q796" s="218"/>
      <c r="R796" s="218"/>
      <c r="S796" s="218"/>
      <c r="T796" s="218"/>
      <c r="U796" s="218"/>
      <c r="V796" s="218"/>
      <c r="W796" s="218"/>
      <c r="X796" s="218"/>
      <c r="Y796" s="218"/>
      <c r="Z796" s="218"/>
      <c r="AA796" s="218"/>
      <c r="AB796" s="218"/>
    </row>
    <row r="797" spans="1:28" ht="14.25" customHeight="1" x14ac:dyDescent="0.2">
      <c r="A797" s="218"/>
      <c r="B797" s="218"/>
      <c r="C797" s="218"/>
      <c r="D797" s="218"/>
      <c r="E797" s="218"/>
      <c r="F797" s="218"/>
      <c r="G797" s="218"/>
      <c r="H797" s="218"/>
      <c r="I797" s="218"/>
      <c r="J797" s="218"/>
      <c r="K797" s="218"/>
      <c r="L797" s="218"/>
      <c r="M797" s="218"/>
      <c r="N797" s="218"/>
      <c r="O797" s="218"/>
      <c r="P797" s="218"/>
      <c r="Q797" s="218"/>
      <c r="R797" s="218"/>
      <c r="S797" s="218"/>
      <c r="T797" s="218"/>
      <c r="U797" s="218"/>
      <c r="V797" s="218"/>
      <c r="W797" s="218"/>
      <c r="X797" s="218"/>
      <c r="Y797" s="218"/>
      <c r="Z797" s="218"/>
      <c r="AA797" s="218"/>
      <c r="AB797" s="218"/>
    </row>
    <row r="798" spans="1:28" ht="14.25" customHeight="1" x14ac:dyDescent="0.2">
      <c r="A798" s="218"/>
      <c r="B798" s="218"/>
      <c r="C798" s="218"/>
      <c r="D798" s="218"/>
      <c r="E798" s="218"/>
      <c r="F798" s="218"/>
      <c r="G798" s="218"/>
      <c r="H798" s="218"/>
      <c r="I798" s="218"/>
      <c r="J798" s="218"/>
      <c r="K798" s="218"/>
      <c r="L798" s="218"/>
      <c r="M798" s="218"/>
      <c r="N798" s="218"/>
      <c r="O798" s="218"/>
      <c r="P798" s="218"/>
      <c r="Q798" s="218"/>
      <c r="R798" s="218"/>
      <c r="S798" s="218"/>
      <c r="T798" s="218"/>
      <c r="U798" s="218"/>
      <c r="V798" s="218"/>
      <c r="W798" s="218"/>
      <c r="X798" s="218"/>
      <c r="Y798" s="218"/>
      <c r="Z798" s="218"/>
      <c r="AA798" s="218"/>
      <c r="AB798" s="218"/>
    </row>
    <row r="799" spans="1:28" ht="14.25" customHeight="1" x14ac:dyDescent="0.2">
      <c r="A799" s="218"/>
      <c r="B799" s="218"/>
      <c r="C799" s="218"/>
      <c r="D799" s="218"/>
      <c r="E799" s="218"/>
      <c r="F799" s="218"/>
      <c r="G799" s="218"/>
      <c r="H799" s="218"/>
      <c r="I799" s="218"/>
      <c r="J799" s="218"/>
      <c r="K799" s="218"/>
      <c r="L799" s="218"/>
      <c r="M799" s="218"/>
      <c r="N799" s="218"/>
      <c r="O799" s="218"/>
      <c r="P799" s="218"/>
      <c r="Q799" s="218"/>
      <c r="R799" s="218"/>
      <c r="S799" s="218"/>
      <c r="T799" s="218"/>
      <c r="U799" s="218"/>
      <c r="V799" s="218"/>
      <c r="W799" s="218"/>
      <c r="X799" s="218"/>
      <c r="Y799" s="218"/>
      <c r="Z799" s="218"/>
      <c r="AA799" s="218"/>
      <c r="AB799" s="218"/>
    </row>
    <row r="800" spans="1:28" ht="14.25" customHeight="1" x14ac:dyDescent="0.2">
      <c r="A800" s="218"/>
      <c r="B800" s="218"/>
      <c r="C800" s="218"/>
      <c r="D800" s="218"/>
      <c r="E800" s="218"/>
      <c r="F800" s="218"/>
      <c r="G800" s="218"/>
      <c r="H800" s="218"/>
      <c r="I800" s="218"/>
      <c r="J800" s="218"/>
      <c r="K800" s="218"/>
      <c r="L800" s="218"/>
      <c r="M800" s="218"/>
      <c r="N800" s="218"/>
      <c r="O800" s="218"/>
      <c r="P800" s="218"/>
      <c r="Q800" s="218"/>
      <c r="R800" s="218"/>
      <c r="S800" s="218"/>
      <c r="T800" s="218"/>
      <c r="U800" s="218"/>
      <c r="V800" s="218"/>
      <c r="W800" s="218"/>
      <c r="X800" s="218"/>
      <c r="Y800" s="218"/>
      <c r="Z800" s="218"/>
      <c r="AA800" s="218"/>
      <c r="AB800" s="218"/>
    </row>
    <row r="801" spans="1:28" ht="14.25" customHeight="1" x14ac:dyDescent="0.2">
      <c r="A801" s="218"/>
      <c r="B801" s="218"/>
      <c r="C801" s="218"/>
      <c r="D801" s="218"/>
      <c r="E801" s="218"/>
      <c r="F801" s="218"/>
      <c r="G801" s="218"/>
      <c r="H801" s="218"/>
      <c r="I801" s="218"/>
      <c r="J801" s="218"/>
      <c r="K801" s="218"/>
      <c r="L801" s="218"/>
      <c r="M801" s="218"/>
      <c r="N801" s="218"/>
      <c r="O801" s="218"/>
      <c r="P801" s="218"/>
      <c r="Q801" s="218"/>
      <c r="R801" s="218"/>
      <c r="S801" s="218"/>
      <c r="T801" s="218"/>
      <c r="U801" s="218"/>
      <c r="V801" s="218"/>
      <c r="W801" s="218"/>
      <c r="X801" s="218"/>
      <c r="Y801" s="218"/>
      <c r="Z801" s="218"/>
      <c r="AA801" s="218"/>
      <c r="AB801" s="218"/>
    </row>
    <row r="802" spans="1:28" ht="14.25" customHeight="1" x14ac:dyDescent="0.2">
      <c r="A802" s="218"/>
      <c r="B802" s="218"/>
      <c r="C802" s="218"/>
      <c r="D802" s="218"/>
      <c r="E802" s="218"/>
      <c r="F802" s="218"/>
      <c r="G802" s="218"/>
      <c r="H802" s="218"/>
      <c r="I802" s="218"/>
      <c r="J802" s="218"/>
      <c r="K802" s="218"/>
      <c r="L802" s="218"/>
      <c r="M802" s="218"/>
      <c r="N802" s="218"/>
      <c r="O802" s="218"/>
      <c r="P802" s="218"/>
      <c r="Q802" s="218"/>
      <c r="R802" s="218"/>
      <c r="S802" s="218"/>
      <c r="T802" s="218"/>
      <c r="U802" s="218"/>
      <c r="V802" s="218"/>
      <c r="W802" s="218"/>
      <c r="X802" s="218"/>
      <c r="Y802" s="218"/>
      <c r="Z802" s="218"/>
      <c r="AA802" s="218"/>
      <c r="AB802" s="218"/>
    </row>
    <row r="803" spans="1:28" ht="14.25" customHeight="1" x14ac:dyDescent="0.2">
      <c r="A803" s="218"/>
      <c r="B803" s="218"/>
      <c r="C803" s="218"/>
      <c r="D803" s="218"/>
      <c r="E803" s="218"/>
      <c r="F803" s="218"/>
      <c r="G803" s="218"/>
      <c r="H803" s="218"/>
      <c r="I803" s="218"/>
      <c r="J803" s="218"/>
      <c r="K803" s="218"/>
      <c r="L803" s="218"/>
      <c r="M803" s="218"/>
      <c r="N803" s="218"/>
      <c r="O803" s="218"/>
      <c r="P803" s="218"/>
      <c r="Q803" s="218"/>
      <c r="R803" s="218"/>
      <c r="S803" s="218"/>
      <c r="T803" s="218"/>
      <c r="U803" s="218"/>
      <c r="V803" s="218"/>
      <c r="W803" s="218"/>
      <c r="X803" s="218"/>
      <c r="Y803" s="218"/>
      <c r="Z803" s="218"/>
      <c r="AA803" s="218"/>
      <c r="AB803" s="218"/>
    </row>
    <row r="804" spans="1:28" ht="14.25" customHeight="1" x14ac:dyDescent="0.2">
      <c r="A804" s="218"/>
      <c r="B804" s="218"/>
      <c r="C804" s="218"/>
      <c r="D804" s="218"/>
      <c r="E804" s="218"/>
      <c r="F804" s="218"/>
      <c r="G804" s="218"/>
      <c r="H804" s="218"/>
      <c r="I804" s="218"/>
      <c r="J804" s="218"/>
      <c r="K804" s="218"/>
      <c r="L804" s="218"/>
      <c r="M804" s="218"/>
      <c r="N804" s="218"/>
      <c r="O804" s="218"/>
      <c r="P804" s="218"/>
      <c r="Q804" s="218"/>
      <c r="R804" s="218"/>
      <c r="S804" s="218"/>
      <c r="T804" s="218"/>
      <c r="U804" s="218"/>
      <c r="V804" s="218"/>
      <c r="W804" s="218"/>
      <c r="X804" s="218"/>
      <c r="Y804" s="218"/>
      <c r="Z804" s="218"/>
      <c r="AA804" s="218"/>
      <c r="AB804" s="218"/>
    </row>
    <row r="805" spans="1:28" ht="14.25" customHeight="1" x14ac:dyDescent="0.2">
      <c r="A805" s="218"/>
      <c r="B805" s="218"/>
      <c r="C805" s="218"/>
      <c r="D805" s="218"/>
      <c r="E805" s="218"/>
      <c r="F805" s="218"/>
      <c r="G805" s="218"/>
      <c r="H805" s="218"/>
      <c r="I805" s="218"/>
      <c r="J805" s="218"/>
      <c r="K805" s="218"/>
      <c r="L805" s="218"/>
      <c r="M805" s="218"/>
      <c r="N805" s="218"/>
      <c r="O805" s="218"/>
      <c r="P805" s="218"/>
      <c r="Q805" s="218"/>
      <c r="R805" s="218"/>
      <c r="S805" s="218"/>
      <c r="T805" s="218"/>
      <c r="U805" s="218"/>
      <c r="V805" s="218"/>
      <c r="W805" s="218"/>
      <c r="X805" s="218"/>
      <c r="Y805" s="218"/>
      <c r="Z805" s="218"/>
      <c r="AA805" s="218"/>
      <c r="AB805" s="218"/>
    </row>
    <row r="806" spans="1:28" ht="14.25" customHeight="1" x14ac:dyDescent="0.2">
      <c r="A806" s="218"/>
      <c r="B806" s="218"/>
      <c r="C806" s="218"/>
      <c r="D806" s="218"/>
      <c r="E806" s="218"/>
      <c r="F806" s="218"/>
      <c r="G806" s="218"/>
      <c r="H806" s="218"/>
      <c r="I806" s="218"/>
      <c r="J806" s="218"/>
      <c r="K806" s="218"/>
      <c r="L806" s="218"/>
      <c r="M806" s="218"/>
      <c r="N806" s="218"/>
      <c r="O806" s="218"/>
      <c r="P806" s="218"/>
      <c r="Q806" s="218"/>
      <c r="R806" s="218"/>
      <c r="S806" s="218"/>
      <c r="T806" s="218"/>
      <c r="U806" s="218"/>
      <c r="V806" s="218"/>
      <c r="W806" s="218"/>
      <c r="X806" s="218"/>
      <c r="Y806" s="218"/>
      <c r="Z806" s="218"/>
      <c r="AA806" s="218"/>
      <c r="AB806" s="218"/>
    </row>
    <row r="807" spans="1:28" ht="14.25" customHeight="1" x14ac:dyDescent="0.2">
      <c r="A807" s="218"/>
      <c r="B807" s="218"/>
      <c r="C807" s="218"/>
      <c r="D807" s="218"/>
      <c r="E807" s="218"/>
      <c r="F807" s="218"/>
      <c r="G807" s="218"/>
      <c r="H807" s="218"/>
      <c r="I807" s="218"/>
      <c r="J807" s="218"/>
      <c r="K807" s="218"/>
      <c r="L807" s="218"/>
      <c r="M807" s="218"/>
      <c r="N807" s="218"/>
      <c r="O807" s="218"/>
      <c r="P807" s="218"/>
      <c r="Q807" s="218"/>
      <c r="R807" s="218"/>
      <c r="S807" s="218"/>
      <c r="T807" s="218"/>
      <c r="U807" s="218"/>
      <c r="V807" s="218"/>
      <c r="W807" s="218"/>
      <c r="X807" s="218"/>
      <c r="Y807" s="218"/>
      <c r="Z807" s="218"/>
      <c r="AA807" s="218"/>
      <c r="AB807" s="218"/>
    </row>
    <row r="808" spans="1:28" ht="14.25" customHeight="1" x14ac:dyDescent="0.2">
      <c r="A808" s="218"/>
      <c r="B808" s="218"/>
      <c r="C808" s="218"/>
      <c r="D808" s="218"/>
      <c r="E808" s="218"/>
      <c r="F808" s="218"/>
      <c r="G808" s="218"/>
      <c r="H808" s="218"/>
      <c r="I808" s="218"/>
      <c r="J808" s="218"/>
      <c r="K808" s="218"/>
      <c r="L808" s="218"/>
      <c r="M808" s="218"/>
      <c r="N808" s="218"/>
      <c r="O808" s="218"/>
      <c r="P808" s="218"/>
      <c r="Q808" s="218"/>
      <c r="R808" s="218"/>
      <c r="S808" s="218"/>
      <c r="T808" s="218"/>
      <c r="U808" s="218"/>
      <c r="V808" s="218"/>
      <c r="W808" s="218"/>
      <c r="X808" s="218"/>
      <c r="Y808" s="218"/>
      <c r="Z808" s="218"/>
      <c r="AA808" s="218"/>
      <c r="AB808" s="218"/>
    </row>
    <row r="809" spans="1:28" ht="14.25" customHeight="1" x14ac:dyDescent="0.2">
      <c r="A809" s="218"/>
      <c r="B809" s="218"/>
      <c r="C809" s="218"/>
      <c r="D809" s="218"/>
      <c r="E809" s="218"/>
      <c r="F809" s="218"/>
      <c r="G809" s="218"/>
      <c r="H809" s="218"/>
      <c r="I809" s="218"/>
      <c r="J809" s="218"/>
      <c r="K809" s="218"/>
      <c r="L809" s="218"/>
      <c r="M809" s="218"/>
      <c r="N809" s="218"/>
      <c r="O809" s="218"/>
      <c r="P809" s="218"/>
      <c r="Q809" s="218"/>
      <c r="R809" s="218"/>
      <c r="S809" s="218"/>
      <c r="T809" s="218"/>
      <c r="U809" s="218"/>
      <c r="V809" s="218"/>
      <c r="W809" s="218"/>
      <c r="X809" s="218"/>
      <c r="Y809" s="218"/>
      <c r="Z809" s="218"/>
      <c r="AA809" s="218"/>
      <c r="AB809" s="218"/>
    </row>
    <row r="810" spans="1:28" ht="14.25" customHeight="1" x14ac:dyDescent="0.2">
      <c r="A810" s="218"/>
      <c r="B810" s="218"/>
      <c r="C810" s="218"/>
      <c r="D810" s="218"/>
      <c r="E810" s="218"/>
      <c r="F810" s="218"/>
      <c r="G810" s="218"/>
      <c r="H810" s="218"/>
      <c r="I810" s="218"/>
      <c r="J810" s="218"/>
      <c r="K810" s="218"/>
      <c r="L810" s="218"/>
      <c r="M810" s="218"/>
      <c r="N810" s="218"/>
      <c r="O810" s="218"/>
      <c r="P810" s="218"/>
      <c r="Q810" s="218"/>
      <c r="R810" s="218"/>
      <c r="S810" s="218"/>
      <c r="T810" s="218"/>
      <c r="U810" s="218"/>
      <c r="V810" s="218"/>
      <c r="W810" s="218"/>
      <c r="X810" s="218"/>
      <c r="Y810" s="218"/>
      <c r="Z810" s="218"/>
      <c r="AA810" s="218"/>
      <c r="AB810" s="218"/>
    </row>
    <row r="811" spans="1:28" ht="14.25" customHeight="1" x14ac:dyDescent="0.2">
      <c r="A811" s="218"/>
      <c r="B811" s="218"/>
      <c r="C811" s="218"/>
      <c r="D811" s="218"/>
      <c r="E811" s="218"/>
      <c r="F811" s="218"/>
      <c r="G811" s="218"/>
      <c r="H811" s="218"/>
      <c r="I811" s="218"/>
      <c r="J811" s="218"/>
      <c r="K811" s="218"/>
      <c r="L811" s="218"/>
      <c r="M811" s="218"/>
      <c r="N811" s="218"/>
      <c r="O811" s="218"/>
      <c r="P811" s="218"/>
      <c r="Q811" s="218"/>
      <c r="R811" s="218"/>
      <c r="S811" s="218"/>
      <c r="T811" s="218"/>
      <c r="U811" s="218"/>
      <c r="V811" s="218"/>
      <c r="W811" s="218"/>
      <c r="X811" s="218"/>
      <c r="Y811" s="218"/>
      <c r="Z811" s="218"/>
      <c r="AA811" s="218"/>
      <c r="AB811" s="218"/>
    </row>
    <row r="812" spans="1:28" ht="14.25" customHeight="1" x14ac:dyDescent="0.2">
      <c r="A812" s="218"/>
      <c r="B812" s="218"/>
      <c r="C812" s="218"/>
      <c r="D812" s="218"/>
      <c r="E812" s="218"/>
      <c r="F812" s="218"/>
      <c r="G812" s="218"/>
      <c r="H812" s="218"/>
      <c r="I812" s="218"/>
      <c r="J812" s="218"/>
      <c r="K812" s="218"/>
      <c r="L812" s="218"/>
      <c r="M812" s="218"/>
      <c r="N812" s="218"/>
      <c r="O812" s="218"/>
      <c r="P812" s="218"/>
      <c r="Q812" s="218"/>
      <c r="R812" s="218"/>
      <c r="S812" s="218"/>
      <c r="T812" s="218"/>
      <c r="U812" s="218"/>
      <c r="V812" s="218"/>
      <c r="W812" s="218"/>
      <c r="X812" s="218"/>
      <c r="Y812" s="218"/>
      <c r="Z812" s="218"/>
      <c r="AA812" s="218"/>
      <c r="AB812" s="218"/>
    </row>
    <row r="813" spans="1:28" ht="14.25" customHeight="1" x14ac:dyDescent="0.2">
      <c r="A813" s="218"/>
      <c r="B813" s="218"/>
      <c r="C813" s="218"/>
      <c r="D813" s="218"/>
      <c r="E813" s="218"/>
      <c r="F813" s="218"/>
      <c r="G813" s="218"/>
      <c r="H813" s="218"/>
      <c r="I813" s="218"/>
      <c r="J813" s="218"/>
      <c r="K813" s="218"/>
      <c r="L813" s="218"/>
      <c r="M813" s="218"/>
      <c r="N813" s="218"/>
      <c r="O813" s="218"/>
      <c r="P813" s="218"/>
      <c r="Q813" s="218"/>
      <c r="R813" s="218"/>
      <c r="S813" s="218"/>
      <c r="T813" s="218"/>
      <c r="U813" s="218"/>
      <c r="V813" s="218"/>
      <c r="W813" s="218"/>
      <c r="X813" s="218"/>
      <c r="Y813" s="218"/>
      <c r="Z813" s="218"/>
      <c r="AA813" s="218"/>
      <c r="AB813" s="218"/>
    </row>
    <row r="814" spans="1:28" ht="14.25" customHeight="1" x14ac:dyDescent="0.2">
      <c r="A814" s="218"/>
      <c r="B814" s="218"/>
      <c r="C814" s="218"/>
      <c r="D814" s="218"/>
      <c r="E814" s="218"/>
      <c r="F814" s="218"/>
      <c r="G814" s="218"/>
      <c r="H814" s="218"/>
      <c r="I814" s="218"/>
      <c r="J814" s="218"/>
      <c r="K814" s="218"/>
      <c r="L814" s="218"/>
      <c r="M814" s="218"/>
      <c r="N814" s="218"/>
      <c r="O814" s="218"/>
      <c r="P814" s="218"/>
      <c r="Q814" s="218"/>
      <c r="R814" s="218"/>
      <c r="S814" s="218"/>
      <c r="T814" s="218"/>
      <c r="U814" s="218"/>
      <c r="V814" s="218"/>
      <c r="W814" s="218"/>
      <c r="X814" s="218"/>
      <c r="Y814" s="218"/>
      <c r="Z814" s="218"/>
      <c r="AA814" s="218"/>
      <c r="AB814" s="218"/>
    </row>
    <row r="815" spans="1:28" ht="14.25" customHeight="1" x14ac:dyDescent="0.2">
      <c r="A815" s="218"/>
      <c r="B815" s="218"/>
      <c r="C815" s="218"/>
      <c r="D815" s="218"/>
      <c r="E815" s="218"/>
      <c r="F815" s="218"/>
      <c r="G815" s="218"/>
      <c r="H815" s="218"/>
      <c r="I815" s="218"/>
      <c r="J815" s="218"/>
      <c r="K815" s="218"/>
      <c r="L815" s="218"/>
      <c r="M815" s="218"/>
      <c r="N815" s="218"/>
      <c r="O815" s="218"/>
      <c r="P815" s="218"/>
      <c r="Q815" s="218"/>
      <c r="R815" s="218"/>
      <c r="S815" s="218"/>
      <c r="T815" s="218"/>
      <c r="U815" s="218"/>
      <c r="V815" s="218"/>
      <c r="W815" s="218"/>
      <c r="X815" s="218"/>
      <c r="Y815" s="218"/>
      <c r="Z815" s="218"/>
      <c r="AA815" s="218"/>
      <c r="AB815" s="218"/>
    </row>
    <row r="816" spans="1:28" ht="14.25" customHeight="1" x14ac:dyDescent="0.2">
      <c r="A816" s="218"/>
      <c r="B816" s="218"/>
      <c r="C816" s="218"/>
      <c r="D816" s="218"/>
      <c r="E816" s="218"/>
      <c r="F816" s="218"/>
      <c r="G816" s="218"/>
      <c r="H816" s="218"/>
      <c r="I816" s="218"/>
      <c r="J816" s="218"/>
      <c r="K816" s="218"/>
      <c r="L816" s="218"/>
      <c r="M816" s="218"/>
      <c r="N816" s="218"/>
      <c r="O816" s="218"/>
      <c r="P816" s="218"/>
      <c r="Q816" s="218"/>
      <c r="R816" s="218"/>
      <c r="S816" s="218"/>
      <c r="T816" s="218"/>
      <c r="U816" s="218"/>
      <c r="V816" s="218"/>
      <c r="W816" s="218"/>
      <c r="X816" s="218"/>
      <c r="Y816" s="218"/>
      <c r="Z816" s="218"/>
      <c r="AA816" s="218"/>
      <c r="AB816" s="218"/>
    </row>
    <row r="817" spans="1:28" ht="14.25" customHeight="1" x14ac:dyDescent="0.2">
      <c r="A817" s="218"/>
      <c r="B817" s="218"/>
      <c r="C817" s="218"/>
      <c r="D817" s="218"/>
      <c r="E817" s="218"/>
      <c r="F817" s="218"/>
      <c r="G817" s="218"/>
      <c r="H817" s="218"/>
      <c r="I817" s="218"/>
      <c r="J817" s="218"/>
      <c r="K817" s="218"/>
      <c r="L817" s="218"/>
      <c r="M817" s="218"/>
      <c r="N817" s="218"/>
      <c r="O817" s="218"/>
      <c r="P817" s="218"/>
      <c r="Q817" s="218"/>
      <c r="R817" s="218"/>
      <c r="S817" s="218"/>
      <c r="T817" s="218"/>
      <c r="U817" s="218"/>
      <c r="V817" s="218"/>
      <c r="W817" s="218"/>
      <c r="X817" s="218"/>
      <c r="Y817" s="218"/>
      <c r="Z817" s="218"/>
      <c r="AA817" s="218"/>
      <c r="AB817" s="218"/>
    </row>
    <row r="818" spans="1:28" ht="14.25" customHeight="1" x14ac:dyDescent="0.2">
      <c r="A818" s="218"/>
      <c r="B818" s="218"/>
      <c r="C818" s="218"/>
      <c r="D818" s="218"/>
      <c r="E818" s="218"/>
      <c r="F818" s="218"/>
      <c r="G818" s="218"/>
      <c r="H818" s="218"/>
      <c r="I818" s="218"/>
      <c r="J818" s="218"/>
      <c r="K818" s="218"/>
      <c r="L818" s="218"/>
      <c r="M818" s="218"/>
      <c r="N818" s="218"/>
      <c r="O818" s="218"/>
      <c r="P818" s="218"/>
      <c r="Q818" s="218"/>
      <c r="R818" s="218"/>
      <c r="S818" s="218"/>
      <c r="T818" s="218"/>
      <c r="U818" s="218"/>
      <c r="V818" s="218"/>
      <c r="W818" s="218"/>
      <c r="X818" s="218"/>
      <c r="Y818" s="218"/>
      <c r="Z818" s="218"/>
      <c r="AA818" s="218"/>
      <c r="AB818" s="218"/>
    </row>
    <row r="819" spans="1:28" ht="14.25" customHeight="1" x14ac:dyDescent="0.2">
      <c r="A819" s="218"/>
      <c r="B819" s="218"/>
      <c r="C819" s="218"/>
      <c r="D819" s="218"/>
      <c r="E819" s="218"/>
      <c r="F819" s="218"/>
      <c r="G819" s="218"/>
      <c r="H819" s="218"/>
      <c r="I819" s="218"/>
      <c r="J819" s="218"/>
      <c r="K819" s="218"/>
      <c r="L819" s="218"/>
      <c r="M819" s="218"/>
      <c r="N819" s="218"/>
      <c r="O819" s="218"/>
      <c r="P819" s="218"/>
      <c r="Q819" s="218"/>
      <c r="R819" s="218"/>
      <c r="S819" s="218"/>
      <c r="T819" s="218"/>
      <c r="U819" s="218"/>
      <c r="V819" s="218"/>
      <c r="W819" s="218"/>
      <c r="X819" s="218"/>
      <c r="Y819" s="218"/>
      <c r="Z819" s="218"/>
      <c r="AA819" s="218"/>
      <c r="AB819" s="218"/>
    </row>
    <row r="820" spans="1:28" ht="14.25" customHeight="1" x14ac:dyDescent="0.2">
      <c r="A820" s="218"/>
      <c r="B820" s="218"/>
      <c r="C820" s="218"/>
      <c r="D820" s="218"/>
      <c r="E820" s="218"/>
      <c r="F820" s="218"/>
      <c r="G820" s="218"/>
      <c r="H820" s="218"/>
      <c r="I820" s="218"/>
      <c r="J820" s="218"/>
      <c r="K820" s="218"/>
      <c r="L820" s="218"/>
      <c r="M820" s="218"/>
      <c r="N820" s="218"/>
      <c r="O820" s="218"/>
      <c r="P820" s="218"/>
      <c r="Q820" s="218"/>
      <c r="R820" s="218"/>
      <c r="S820" s="218"/>
      <c r="T820" s="218"/>
      <c r="U820" s="218"/>
      <c r="V820" s="218"/>
      <c r="W820" s="218"/>
      <c r="X820" s="218"/>
      <c r="Y820" s="218"/>
      <c r="Z820" s="218"/>
      <c r="AA820" s="218"/>
      <c r="AB820" s="218"/>
    </row>
    <row r="821" spans="1:28" ht="14.25" customHeight="1" x14ac:dyDescent="0.2">
      <c r="A821" s="218"/>
      <c r="B821" s="218"/>
      <c r="C821" s="218"/>
      <c r="D821" s="218"/>
      <c r="E821" s="218"/>
      <c r="F821" s="218"/>
      <c r="G821" s="218"/>
      <c r="H821" s="218"/>
      <c r="I821" s="218"/>
      <c r="J821" s="218"/>
      <c r="K821" s="218"/>
      <c r="L821" s="218"/>
      <c r="M821" s="218"/>
      <c r="N821" s="218"/>
      <c r="O821" s="218"/>
      <c r="P821" s="218"/>
      <c r="Q821" s="218"/>
      <c r="R821" s="218"/>
      <c r="S821" s="218"/>
      <c r="T821" s="218"/>
      <c r="U821" s="218"/>
      <c r="V821" s="218"/>
      <c r="W821" s="218"/>
      <c r="X821" s="218"/>
      <c r="Y821" s="218"/>
      <c r="Z821" s="218"/>
      <c r="AA821" s="218"/>
      <c r="AB821" s="218"/>
    </row>
    <row r="822" spans="1:28" ht="14.25" customHeight="1" x14ac:dyDescent="0.2">
      <c r="A822" s="218"/>
      <c r="B822" s="218"/>
      <c r="C822" s="218"/>
      <c r="D822" s="218"/>
      <c r="E822" s="218"/>
      <c r="F822" s="218"/>
      <c r="G822" s="218"/>
      <c r="H822" s="218"/>
      <c r="I822" s="218"/>
      <c r="J822" s="218"/>
      <c r="K822" s="218"/>
      <c r="L822" s="218"/>
      <c r="M822" s="218"/>
      <c r="N822" s="218"/>
      <c r="O822" s="218"/>
      <c r="P822" s="218"/>
      <c r="Q822" s="218"/>
      <c r="R822" s="218"/>
      <c r="S822" s="218"/>
      <c r="T822" s="218"/>
      <c r="U822" s="218"/>
      <c r="V822" s="218"/>
      <c r="W822" s="218"/>
      <c r="X822" s="218"/>
      <c r="Y822" s="218"/>
      <c r="Z822" s="218"/>
      <c r="AA822" s="218"/>
      <c r="AB822" s="218"/>
    </row>
    <row r="823" spans="1:28" ht="14.25" customHeight="1" x14ac:dyDescent="0.2">
      <c r="A823" s="218"/>
      <c r="B823" s="218"/>
      <c r="C823" s="218"/>
      <c r="D823" s="218"/>
      <c r="E823" s="218"/>
      <c r="F823" s="218"/>
      <c r="G823" s="218"/>
      <c r="H823" s="218"/>
      <c r="I823" s="218"/>
      <c r="J823" s="218"/>
      <c r="K823" s="218"/>
      <c r="L823" s="218"/>
      <c r="M823" s="218"/>
      <c r="N823" s="218"/>
      <c r="O823" s="218"/>
      <c r="P823" s="218"/>
      <c r="Q823" s="218"/>
      <c r="R823" s="218"/>
      <c r="S823" s="218"/>
      <c r="T823" s="218"/>
      <c r="U823" s="218"/>
      <c r="V823" s="218"/>
      <c r="W823" s="218"/>
      <c r="X823" s="218"/>
      <c r="Y823" s="218"/>
      <c r="Z823" s="218"/>
      <c r="AA823" s="218"/>
      <c r="AB823" s="218"/>
    </row>
    <row r="824" spans="1:28" ht="14.25" customHeight="1" x14ac:dyDescent="0.2">
      <c r="A824" s="218"/>
      <c r="B824" s="218"/>
      <c r="C824" s="218"/>
      <c r="D824" s="218"/>
      <c r="E824" s="218"/>
      <c r="F824" s="218"/>
      <c r="G824" s="218"/>
      <c r="H824" s="218"/>
      <c r="I824" s="218"/>
      <c r="J824" s="218"/>
      <c r="K824" s="218"/>
      <c r="L824" s="218"/>
      <c r="M824" s="218"/>
      <c r="N824" s="218"/>
      <c r="O824" s="218"/>
      <c r="P824" s="218"/>
      <c r="Q824" s="218"/>
      <c r="R824" s="218"/>
      <c r="S824" s="218"/>
      <c r="T824" s="218"/>
      <c r="U824" s="218"/>
      <c r="V824" s="218"/>
      <c r="W824" s="218"/>
      <c r="X824" s="218"/>
      <c r="Y824" s="218"/>
      <c r="Z824" s="218"/>
      <c r="AA824" s="218"/>
      <c r="AB824" s="218"/>
    </row>
    <row r="825" spans="1:28" ht="14.25" customHeight="1" x14ac:dyDescent="0.2">
      <c r="A825" s="218"/>
      <c r="B825" s="218"/>
      <c r="C825" s="218"/>
      <c r="D825" s="218"/>
      <c r="E825" s="218"/>
      <c r="F825" s="218"/>
      <c r="G825" s="218"/>
      <c r="H825" s="218"/>
      <c r="I825" s="218"/>
      <c r="J825" s="218"/>
      <c r="K825" s="218"/>
      <c r="L825" s="218"/>
      <c r="M825" s="218"/>
      <c r="N825" s="218"/>
      <c r="O825" s="218"/>
      <c r="P825" s="218"/>
      <c r="Q825" s="218"/>
      <c r="R825" s="218"/>
      <c r="S825" s="218"/>
      <c r="T825" s="218"/>
      <c r="U825" s="218"/>
      <c r="V825" s="218"/>
      <c r="W825" s="218"/>
      <c r="X825" s="218"/>
      <c r="Y825" s="218"/>
      <c r="Z825" s="218"/>
      <c r="AA825" s="218"/>
      <c r="AB825" s="218"/>
    </row>
    <row r="826" spans="1:28" ht="14.25" customHeight="1" x14ac:dyDescent="0.2">
      <c r="A826" s="218"/>
      <c r="B826" s="218"/>
      <c r="C826" s="218"/>
      <c r="D826" s="218"/>
      <c r="E826" s="218"/>
      <c r="F826" s="218"/>
      <c r="G826" s="218"/>
      <c r="H826" s="218"/>
      <c r="I826" s="218"/>
      <c r="J826" s="218"/>
      <c r="K826" s="218"/>
      <c r="L826" s="218"/>
      <c r="M826" s="218"/>
      <c r="N826" s="218"/>
      <c r="O826" s="218"/>
      <c r="P826" s="218"/>
      <c r="Q826" s="218"/>
      <c r="R826" s="218"/>
      <c r="S826" s="218"/>
      <c r="T826" s="218"/>
      <c r="U826" s="218"/>
      <c r="V826" s="218"/>
      <c r="W826" s="218"/>
      <c r="X826" s="218"/>
      <c r="Y826" s="218"/>
      <c r="Z826" s="218"/>
      <c r="AA826" s="218"/>
      <c r="AB826" s="218"/>
    </row>
    <row r="827" spans="1:28" ht="14.25" customHeight="1" x14ac:dyDescent="0.2">
      <c r="A827" s="218"/>
      <c r="B827" s="218"/>
      <c r="C827" s="218"/>
      <c r="D827" s="218"/>
      <c r="E827" s="218"/>
      <c r="F827" s="218"/>
      <c r="G827" s="218"/>
      <c r="H827" s="218"/>
      <c r="I827" s="218"/>
      <c r="J827" s="218"/>
      <c r="K827" s="218"/>
      <c r="L827" s="218"/>
      <c r="M827" s="218"/>
      <c r="N827" s="218"/>
      <c r="O827" s="218"/>
      <c r="P827" s="218"/>
      <c r="Q827" s="218"/>
      <c r="R827" s="218"/>
      <c r="S827" s="218"/>
      <c r="T827" s="218"/>
      <c r="U827" s="218"/>
      <c r="V827" s="218"/>
      <c r="W827" s="218"/>
      <c r="X827" s="218"/>
      <c r="Y827" s="218"/>
      <c r="Z827" s="218"/>
      <c r="AA827" s="218"/>
      <c r="AB827" s="218"/>
    </row>
    <row r="828" spans="1:28" ht="14.25" customHeight="1" x14ac:dyDescent="0.2">
      <c r="A828" s="218"/>
      <c r="B828" s="218"/>
      <c r="C828" s="218"/>
      <c r="D828" s="218"/>
      <c r="E828" s="218"/>
      <c r="F828" s="218"/>
      <c r="G828" s="218"/>
      <c r="H828" s="218"/>
      <c r="I828" s="218"/>
      <c r="J828" s="218"/>
      <c r="K828" s="218"/>
      <c r="L828" s="218"/>
      <c r="M828" s="218"/>
      <c r="N828" s="218"/>
      <c r="O828" s="218"/>
      <c r="P828" s="218"/>
      <c r="Q828" s="218"/>
      <c r="R828" s="218"/>
      <c r="S828" s="218"/>
      <c r="T828" s="218"/>
      <c r="U828" s="218"/>
      <c r="V828" s="218"/>
      <c r="W828" s="218"/>
      <c r="X828" s="218"/>
      <c r="Y828" s="218"/>
      <c r="Z828" s="218"/>
      <c r="AA828" s="218"/>
      <c r="AB828" s="218"/>
    </row>
    <row r="829" spans="1:28" ht="14.25" customHeight="1" x14ac:dyDescent="0.2">
      <c r="A829" s="218"/>
      <c r="B829" s="218"/>
      <c r="C829" s="218"/>
      <c r="D829" s="218"/>
      <c r="E829" s="218"/>
      <c r="F829" s="218"/>
      <c r="G829" s="218"/>
      <c r="H829" s="218"/>
      <c r="I829" s="218"/>
      <c r="J829" s="218"/>
      <c r="K829" s="218"/>
      <c r="L829" s="218"/>
      <c r="M829" s="218"/>
      <c r="N829" s="218"/>
      <c r="O829" s="218"/>
      <c r="P829" s="218"/>
      <c r="Q829" s="218"/>
      <c r="R829" s="218"/>
      <c r="S829" s="218"/>
      <c r="T829" s="218"/>
      <c r="U829" s="218"/>
      <c r="V829" s="218"/>
      <c r="W829" s="218"/>
      <c r="X829" s="218"/>
      <c r="Y829" s="218"/>
      <c r="Z829" s="218"/>
      <c r="AA829" s="218"/>
      <c r="AB829" s="218"/>
    </row>
    <row r="830" spans="1:28" ht="14.25" customHeight="1" x14ac:dyDescent="0.2">
      <c r="A830" s="218"/>
      <c r="B830" s="218"/>
      <c r="C830" s="218"/>
      <c r="D830" s="218"/>
      <c r="E830" s="218"/>
      <c r="F830" s="218"/>
      <c r="G830" s="218"/>
      <c r="H830" s="218"/>
      <c r="I830" s="218"/>
      <c r="J830" s="218"/>
      <c r="K830" s="218"/>
      <c r="L830" s="218"/>
      <c r="M830" s="218"/>
      <c r="N830" s="218"/>
      <c r="O830" s="218"/>
      <c r="P830" s="218"/>
      <c r="Q830" s="218"/>
      <c r="R830" s="218"/>
      <c r="S830" s="218"/>
      <c r="T830" s="218"/>
      <c r="U830" s="218"/>
      <c r="V830" s="218"/>
      <c r="W830" s="218"/>
      <c r="X830" s="218"/>
      <c r="Y830" s="218"/>
      <c r="Z830" s="218"/>
      <c r="AA830" s="218"/>
      <c r="AB830" s="218"/>
    </row>
    <row r="831" spans="1:28" ht="14.25" customHeight="1" x14ac:dyDescent="0.2">
      <c r="A831" s="218"/>
      <c r="B831" s="218"/>
      <c r="C831" s="218"/>
      <c r="D831" s="218"/>
      <c r="E831" s="218"/>
      <c r="F831" s="218"/>
      <c r="G831" s="218"/>
      <c r="H831" s="218"/>
      <c r="I831" s="218"/>
      <c r="J831" s="218"/>
      <c r="K831" s="218"/>
      <c r="L831" s="218"/>
      <c r="M831" s="218"/>
      <c r="N831" s="218"/>
      <c r="O831" s="218"/>
      <c r="P831" s="218"/>
      <c r="Q831" s="218"/>
      <c r="R831" s="218"/>
      <c r="S831" s="218"/>
      <c r="T831" s="218"/>
      <c r="U831" s="218"/>
      <c r="V831" s="218"/>
      <c r="W831" s="218"/>
      <c r="X831" s="218"/>
      <c r="Y831" s="218"/>
      <c r="Z831" s="218"/>
      <c r="AA831" s="218"/>
      <c r="AB831" s="218"/>
    </row>
    <row r="832" spans="1:28" ht="14.25" customHeight="1" x14ac:dyDescent="0.2">
      <c r="A832" s="218"/>
      <c r="B832" s="218"/>
      <c r="C832" s="218"/>
      <c r="D832" s="218"/>
      <c r="E832" s="218"/>
      <c r="F832" s="218"/>
      <c r="G832" s="218"/>
      <c r="H832" s="218"/>
      <c r="I832" s="218"/>
      <c r="J832" s="218"/>
      <c r="K832" s="218"/>
      <c r="L832" s="218"/>
      <c r="M832" s="218"/>
      <c r="N832" s="218"/>
      <c r="O832" s="218"/>
      <c r="P832" s="218"/>
      <c r="Q832" s="218"/>
      <c r="R832" s="218"/>
      <c r="S832" s="218"/>
      <c r="T832" s="218"/>
      <c r="U832" s="218"/>
      <c r="V832" s="218"/>
      <c r="W832" s="218"/>
      <c r="X832" s="218"/>
      <c r="Y832" s="218"/>
      <c r="Z832" s="218"/>
      <c r="AA832" s="218"/>
      <c r="AB832" s="218"/>
    </row>
    <row r="833" spans="1:28" ht="14.25" customHeight="1" x14ac:dyDescent="0.2">
      <c r="A833" s="218"/>
      <c r="B833" s="218"/>
      <c r="C833" s="218"/>
      <c r="D833" s="218"/>
      <c r="E833" s="218"/>
      <c r="F833" s="218"/>
      <c r="G833" s="218"/>
      <c r="H833" s="218"/>
      <c r="I833" s="218"/>
      <c r="J833" s="218"/>
      <c r="K833" s="218"/>
      <c r="L833" s="218"/>
      <c r="M833" s="218"/>
      <c r="N833" s="218"/>
      <c r="O833" s="218"/>
      <c r="P833" s="218"/>
      <c r="Q833" s="218"/>
      <c r="R833" s="218"/>
      <c r="S833" s="218"/>
      <c r="T833" s="218"/>
      <c r="U833" s="218"/>
      <c r="V833" s="218"/>
      <c r="W833" s="218"/>
      <c r="X833" s="218"/>
      <c r="Y833" s="218"/>
      <c r="Z833" s="218"/>
      <c r="AA833" s="218"/>
      <c r="AB833" s="218"/>
    </row>
    <row r="834" spans="1:28" ht="14.25" customHeight="1" x14ac:dyDescent="0.2">
      <c r="A834" s="218"/>
      <c r="B834" s="218"/>
      <c r="C834" s="218"/>
      <c r="D834" s="218"/>
      <c r="E834" s="218"/>
      <c r="F834" s="218"/>
      <c r="G834" s="218"/>
      <c r="H834" s="218"/>
      <c r="I834" s="218"/>
      <c r="J834" s="218"/>
      <c r="K834" s="218"/>
      <c r="L834" s="218"/>
      <c r="M834" s="218"/>
      <c r="N834" s="218"/>
      <c r="O834" s="218"/>
      <c r="P834" s="218"/>
      <c r="Q834" s="218"/>
      <c r="R834" s="218"/>
      <c r="S834" s="218"/>
      <c r="T834" s="218"/>
      <c r="U834" s="218"/>
      <c r="V834" s="218"/>
      <c r="W834" s="218"/>
      <c r="X834" s="218"/>
      <c r="Y834" s="218"/>
      <c r="Z834" s="218"/>
      <c r="AA834" s="218"/>
      <c r="AB834" s="218"/>
    </row>
    <row r="835" spans="1:28" ht="14.25" customHeight="1" x14ac:dyDescent="0.2">
      <c r="A835" s="218"/>
      <c r="B835" s="218"/>
      <c r="C835" s="218"/>
      <c r="D835" s="218"/>
      <c r="E835" s="218"/>
      <c r="F835" s="218"/>
      <c r="G835" s="218"/>
      <c r="H835" s="218"/>
      <c r="I835" s="218"/>
      <c r="J835" s="218"/>
      <c r="K835" s="218"/>
      <c r="L835" s="218"/>
      <c r="M835" s="218"/>
      <c r="N835" s="218"/>
      <c r="O835" s="218"/>
      <c r="P835" s="218"/>
      <c r="Q835" s="218"/>
      <c r="R835" s="218"/>
      <c r="S835" s="218"/>
      <c r="T835" s="218"/>
      <c r="U835" s="218"/>
      <c r="V835" s="218"/>
      <c r="W835" s="218"/>
      <c r="X835" s="218"/>
      <c r="Y835" s="218"/>
      <c r="Z835" s="218"/>
      <c r="AA835" s="218"/>
      <c r="AB835" s="218"/>
    </row>
    <row r="836" spans="1:28" ht="14.25" customHeight="1" x14ac:dyDescent="0.2">
      <c r="A836" s="218"/>
      <c r="B836" s="218"/>
      <c r="C836" s="218"/>
      <c r="D836" s="218"/>
      <c r="E836" s="218"/>
      <c r="F836" s="218"/>
      <c r="G836" s="218"/>
      <c r="H836" s="218"/>
      <c r="I836" s="218"/>
      <c r="J836" s="218"/>
      <c r="K836" s="218"/>
      <c r="L836" s="218"/>
      <c r="M836" s="218"/>
      <c r="N836" s="218"/>
      <c r="O836" s="218"/>
      <c r="P836" s="218"/>
      <c r="Q836" s="218"/>
      <c r="R836" s="218"/>
      <c r="S836" s="218"/>
      <c r="T836" s="218"/>
      <c r="U836" s="218"/>
      <c r="V836" s="218"/>
      <c r="W836" s="218"/>
      <c r="X836" s="218"/>
      <c r="Y836" s="218"/>
      <c r="Z836" s="218"/>
      <c r="AA836" s="218"/>
      <c r="AB836" s="218"/>
    </row>
    <row r="837" spans="1:28" ht="14.25" customHeight="1" x14ac:dyDescent="0.2">
      <c r="A837" s="218"/>
      <c r="B837" s="218"/>
      <c r="C837" s="218"/>
      <c r="D837" s="218"/>
      <c r="E837" s="218"/>
      <c r="F837" s="218"/>
      <c r="G837" s="218"/>
      <c r="H837" s="218"/>
      <c r="I837" s="218"/>
      <c r="J837" s="218"/>
      <c r="K837" s="218"/>
      <c r="L837" s="218"/>
      <c r="M837" s="218"/>
      <c r="N837" s="218"/>
      <c r="O837" s="218"/>
      <c r="P837" s="218"/>
      <c r="Q837" s="218"/>
      <c r="R837" s="218"/>
      <c r="S837" s="218"/>
      <c r="T837" s="218"/>
      <c r="U837" s="218"/>
      <c r="V837" s="218"/>
      <c r="W837" s="218"/>
      <c r="X837" s="218"/>
      <c r="Y837" s="218"/>
      <c r="Z837" s="218"/>
      <c r="AA837" s="218"/>
      <c r="AB837" s="218"/>
    </row>
    <row r="838" spans="1:28" ht="14.25" customHeight="1" x14ac:dyDescent="0.2">
      <c r="A838" s="218"/>
      <c r="B838" s="218"/>
      <c r="C838" s="218"/>
      <c r="D838" s="218"/>
      <c r="E838" s="218"/>
      <c r="F838" s="218"/>
      <c r="G838" s="218"/>
      <c r="H838" s="218"/>
      <c r="I838" s="218"/>
      <c r="J838" s="218"/>
      <c r="K838" s="218"/>
      <c r="L838" s="218"/>
      <c r="M838" s="218"/>
      <c r="N838" s="218"/>
      <c r="O838" s="218"/>
      <c r="P838" s="218"/>
      <c r="Q838" s="218"/>
      <c r="R838" s="218"/>
      <c r="S838" s="218"/>
      <c r="T838" s="218"/>
      <c r="U838" s="218"/>
      <c r="V838" s="218"/>
      <c r="W838" s="218"/>
      <c r="X838" s="218"/>
      <c r="Y838" s="218"/>
      <c r="Z838" s="218"/>
      <c r="AA838" s="218"/>
      <c r="AB838" s="218"/>
    </row>
    <row r="839" spans="1:28" ht="14.25" customHeight="1" x14ac:dyDescent="0.2">
      <c r="A839" s="218"/>
      <c r="B839" s="218"/>
      <c r="C839" s="218"/>
      <c r="D839" s="218"/>
      <c r="E839" s="218"/>
      <c r="F839" s="218"/>
      <c r="G839" s="218"/>
      <c r="H839" s="218"/>
      <c r="I839" s="218"/>
      <c r="J839" s="218"/>
      <c r="K839" s="218"/>
      <c r="L839" s="218"/>
      <c r="M839" s="218"/>
      <c r="N839" s="218"/>
      <c r="O839" s="218"/>
      <c r="P839" s="218"/>
      <c r="Q839" s="218"/>
      <c r="R839" s="218"/>
      <c r="S839" s="218"/>
      <c r="T839" s="218"/>
      <c r="U839" s="218"/>
      <c r="V839" s="218"/>
      <c r="W839" s="218"/>
      <c r="X839" s="218"/>
      <c r="Y839" s="218"/>
      <c r="Z839" s="218"/>
      <c r="AA839" s="218"/>
      <c r="AB839" s="218"/>
    </row>
    <row r="840" spans="1:28" ht="14.25" customHeight="1" x14ac:dyDescent="0.2">
      <c r="A840" s="218"/>
      <c r="B840" s="218"/>
      <c r="C840" s="218"/>
      <c r="D840" s="218"/>
      <c r="E840" s="218"/>
      <c r="F840" s="218"/>
      <c r="G840" s="218"/>
      <c r="H840" s="218"/>
      <c r="I840" s="218"/>
      <c r="J840" s="218"/>
      <c r="K840" s="218"/>
      <c r="L840" s="218"/>
      <c r="M840" s="218"/>
      <c r="N840" s="218"/>
      <c r="O840" s="218"/>
      <c r="P840" s="218"/>
      <c r="Q840" s="218"/>
      <c r="R840" s="218"/>
      <c r="S840" s="218"/>
      <c r="T840" s="218"/>
      <c r="U840" s="218"/>
      <c r="V840" s="218"/>
      <c r="W840" s="218"/>
      <c r="X840" s="218"/>
      <c r="Y840" s="218"/>
      <c r="Z840" s="218"/>
      <c r="AA840" s="218"/>
      <c r="AB840" s="218"/>
    </row>
    <row r="841" spans="1:28" ht="14.25" customHeight="1" x14ac:dyDescent="0.2">
      <c r="A841" s="218"/>
      <c r="B841" s="218"/>
      <c r="C841" s="218"/>
      <c r="D841" s="218"/>
      <c r="E841" s="218"/>
      <c r="F841" s="218"/>
      <c r="G841" s="218"/>
      <c r="H841" s="218"/>
      <c r="I841" s="218"/>
      <c r="J841" s="218"/>
      <c r="K841" s="218"/>
      <c r="L841" s="218"/>
      <c r="M841" s="218"/>
      <c r="N841" s="218"/>
      <c r="O841" s="218"/>
      <c r="P841" s="218"/>
      <c r="Q841" s="218"/>
      <c r="R841" s="218"/>
      <c r="S841" s="218"/>
      <c r="T841" s="218"/>
      <c r="U841" s="218"/>
      <c r="V841" s="218"/>
      <c r="W841" s="218"/>
      <c r="X841" s="218"/>
      <c r="Y841" s="218"/>
      <c r="Z841" s="218"/>
      <c r="AA841" s="218"/>
      <c r="AB841" s="218"/>
    </row>
    <row r="842" spans="1:28" ht="14.25" customHeight="1" x14ac:dyDescent="0.2">
      <c r="A842" s="218"/>
      <c r="B842" s="218"/>
      <c r="C842" s="218"/>
      <c r="D842" s="218"/>
      <c r="E842" s="218"/>
      <c r="F842" s="218"/>
      <c r="G842" s="218"/>
      <c r="H842" s="218"/>
      <c r="I842" s="218"/>
      <c r="J842" s="218"/>
      <c r="K842" s="218"/>
      <c r="L842" s="218"/>
      <c r="M842" s="218"/>
      <c r="N842" s="218"/>
      <c r="O842" s="218"/>
      <c r="P842" s="218"/>
      <c r="Q842" s="218"/>
      <c r="R842" s="218"/>
      <c r="S842" s="218"/>
      <c r="T842" s="218"/>
      <c r="U842" s="218"/>
      <c r="V842" s="218"/>
      <c r="W842" s="218"/>
      <c r="X842" s="218"/>
      <c r="Y842" s="218"/>
      <c r="Z842" s="218"/>
      <c r="AA842" s="218"/>
      <c r="AB842" s="218"/>
    </row>
    <row r="843" spans="1:28" ht="14.25" customHeight="1" x14ac:dyDescent="0.2">
      <c r="A843" s="218"/>
      <c r="B843" s="218"/>
      <c r="C843" s="218"/>
      <c r="D843" s="218"/>
      <c r="E843" s="218"/>
      <c r="F843" s="218"/>
      <c r="G843" s="218"/>
      <c r="H843" s="218"/>
      <c r="I843" s="218"/>
      <c r="J843" s="218"/>
      <c r="K843" s="218"/>
      <c r="L843" s="218"/>
      <c r="M843" s="218"/>
      <c r="N843" s="218"/>
      <c r="O843" s="218"/>
      <c r="P843" s="218"/>
      <c r="Q843" s="218"/>
      <c r="R843" s="218"/>
      <c r="S843" s="218"/>
      <c r="T843" s="218"/>
      <c r="U843" s="218"/>
      <c r="V843" s="218"/>
      <c r="W843" s="218"/>
      <c r="X843" s="218"/>
      <c r="Y843" s="218"/>
      <c r="Z843" s="218"/>
      <c r="AA843" s="218"/>
      <c r="AB843" s="218"/>
    </row>
    <row r="844" spans="1:28" ht="14.25" customHeight="1" x14ac:dyDescent="0.2">
      <c r="A844" s="218"/>
      <c r="B844" s="218"/>
      <c r="C844" s="218"/>
      <c r="D844" s="218"/>
      <c r="E844" s="218"/>
      <c r="F844" s="218"/>
      <c r="G844" s="218"/>
      <c r="H844" s="218"/>
      <c r="I844" s="218"/>
      <c r="J844" s="218"/>
      <c r="K844" s="218"/>
      <c r="L844" s="218"/>
      <c r="M844" s="218"/>
      <c r="N844" s="218"/>
      <c r="O844" s="218"/>
      <c r="P844" s="218"/>
      <c r="Q844" s="218"/>
      <c r="R844" s="218"/>
      <c r="S844" s="218"/>
      <c r="T844" s="218"/>
      <c r="U844" s="218"/>
      <c r="V844" s="218"/>
      <c r="W844" s="218"/>
      <c r="X844" s="218"/>
      <c r="Y844" s="218"/>
      <c r="Z844" s="218"/>
      <c r="AA844" s="218"/>
      <c r="AB844" s="218"/>
    </row>
    <row r="845" spans="1:28" ht="14.25" customHeight="1" x14ac:dyDescent="0.2">
      <c r="A845" s="218"/>
      <c r="B845" s="218"/>
      <c r="C845" s="218"/>
      <c r="D845" s="218"/>
      <c r="E845" s="218"/>
      <c r="F845" s="218"/>
      <c r="G845" s="218"/>
      <c r="H845" s="218"/>
      <c r="I845" s="218"/>
      <c r="J845" s="218"/>
      <c r="K845" s="218"/>
      <c r="L845" s="218"/>
      <c r="M845" s="218"/>
      <c r="N845" s="218"/>
      <c r="O845" s="218"/>
      <c r="P845" s="218"/>
      <c r="Q845" s="218"/>
      <c r="R845" s="218"/>
      <c r="S845" s="218"/>
      <c r="T845" s="218"/>
      <c r="U845" s="218"/>
      <c r="V845" s="218"/>
      <c r="W845" s="218"/>
      <c r="X845" s="218"/>
      <c r="Y845" s="218"/>
      <c r="Z845" s="218"/>
      <c r="AA845" s="218"/>
      <c r="AB845" s="218"/>
    </row>
    <row r="846" spans="1:28" ht="14.25" customHeight="1" x14ac:dyDescent="0.2">
      <c r="A846" s="218"/>
      <c r="B846" s="218"/>
      <c r="C846" s="218"/>
      <c r="D846" s="218"/>
      <c r="E846" s="218"/>
      <c r="F846" s="218"/>
      <c r="G846" s="218"/>
      <c r="H846" s="218"/>
      <c r="I846" s="218"/>
      <c r="J846" s="218"/>
      <c r="K846" s="218"/>
      <c r="L846" s="218"/>
      <c r="M846" s="218"/>
      <c r="N846" s="218"/>
      <c r="O846" s="218"/>
      <c r="P846" s="218"/>
      <c r="Q846" s="218"/>
      <c r="R846" s="218"/>
      <c r="S846" s="218"/>
      <c r="T846" s="218"/>
      <c r="U846" s="218"/>
      <c r="V846" s="218"/>
      <c r="W846" s="218"/>
      <c r="X846" s="218"/>
      <c r="Y846" s="218"/>
      <c r="Z846" s="218"/>
      <c r="AA846" s="218"/>
      <c r="AB846" s="218"/>
    </row>
    <row r="847" spans="1:28" ht="14.25" customHeight="1" x14ac:dyDescent="0.2">
      <c r="A847" s="218"/>
      <c r="B847" s="218"/>
      <c r="C847" s="218"/>
      <c r="D847" s="218"/>
      <c r="E847" s="218"/>
      <c r="F847" s="218"/>
      <c r="G847" s="218"/>
      <c r="H847" s="218"/>
      <c r="I847" s="218"/>
      <c r="J847" s="218"/>
      <c r="K847" s="218"/>
      <c r="L847" s="218"/>
      <c r="M847" s="218"/>
      <c r="N847" s="218"/>
      <c r="O847" s="218"/>
      <c r="P847" s="218"/>
      <c r="Q847" s="218"/>
      <c r="R847" s="218"/>
      <c r="S847" s="218"/>
      <c r="T847" s="218"/>
      <c r="U847" s="218"/>
      <c r="V847" s="218"/>
      <c r="W847" s="218"/>
      <c r="X847" s="218"/>
      <c r="Y847" s="218"/>
      <c r="Z847" s="218"/>
      <c r="AA847" s="218"/>
      <c r="AB847" s="218"/>
    </row>
    <row r="848" spans="1:28" ht="14.25" customHeight="1" x14ac:dyDescent="0.2">
      <c r="A848" s="218"/>
      <c r="B848" s="218"/>
      <c r="C848" s="218"/>
      <c r="D848" s="218"/>
      <c r="E848" s="218"/>
      <c r="F848" s="218"/>
      <c r="G848" s="218"/>
      <c r="H848" s="218"/>
      <c r="I848" s="218"/>
      <c r="J848" s="218"/>
      <c r="K848" s="218"/>
      <c r="L848" s="218"/>
      <c r="M848" s="218"/>
      <c r="N848" s="218"/>
      <c r="O848" s="218"/>
      <c r="P848" s="218"/>
      <c r="Q848" s="218"/>
      <c r="R848" s="218"/>
      <c r="S848" s="218"/>
      <c r="T848" s="218"/>
      <c r="U848" s="218"/>
      <c r="V848" s="218"/>
      <c r="W848" s="218"/>
      <c r="X848" s="218"/>
      <c r="Y848" s="218"/>
      <c r="Z848" s="218"/>
      <c r="AA848" s="218"/>
      <c r="AB848" s="218"/>
    </row>
    <row r="849" spans="1:28" ht="14.25" customHeight="1" x14ac:dyDescent="0.2">
      <c r="A849" s="218"/>
      <c r="B849" s="218"/>
      <c r="C849" s="218"/>
      <c r="D849" s="218"/>
      <c r="E849" s="218"/>
      <c r="F849" s="218"/>
      <c r="G849" s="218"/>
      <c r="H849" s="218"/>
      <c r="I849" s="218"/>
      <c r="J849" s="218"/>
      <c r="K849" s="218"/>
      <c r="L849" s="218"/>
      <c r="M849" s="218"/>
      <c r="N849" s="218"/>
      <c r="O849" s="218"/>
      <c r="P849" s="218"/>
      <c r="Q849" s="218"/>
      <c r="R849" s="218"/>
      <c r="S849" s="218"/>
      <c r="T849" s="218"/>
      <c r="U849" s="218"/>
      <c r="V849" s="218"/>
      <c r="W849" s="218"/>
      <c r="X849" s="218"/>
      <c r="Y849" s="218"/>
      <c r="Z849" s="218"/>
      <c r="AA849" s="218"/>
      <c r="AB849" s="218"/>
    </row>
    <row r="850" spans="1:28" ht="14.25" customHeight="1" x14ac:dyDescent="0.2">
      <c r="A850" s="218"/>
      <c r="B850" s="218"/>
      <c r="C850" s="218"/>
      <c r="D850" s="218"/>
      <c r="E850" s="218"/>
      <c r="F850" s="218"/>
      <c r="G850" s="218"/>
      <c r="H850" s="218"/>
      <c r="I850" s="218"/>
      <c r="J850" s="218"/>
      <c r="K850" s="218"/>
      <c r="L850" s="218"/>
      <c r="M850" s="218"/>
      <c r="N850" s="218"/>
      <c r="O850" s="218"/>
      <c r="P850" s="218"/>
      <c r="Q850" s="218"/>
      <c r="R850" s="218"/>
      <c r="S850" s="218"/>
      <c r="T850" s="218"/>
      <c r="U850" s="218"/>
      <c r="V850" s="218"/>
      <c r="W850" s="218"/>
      <c r="X850" s="218"/>
      <c r="Y850" s="218"/>
      <c r="Z850" s="218"/>
      <c r="AA850" s="218"/>
      <c r="AB850" s="218"/>
    </row>
    <row r="851" spans="1:28" ht="14.25" customHeight="1" x14ac:dyDescent="0.2">
      <c r="A851" s="218"/>
      <c r="B851" s="218"/>
      <c r="C851" s="218"/>
      <c r="D851" s="218"/>
      <c r="E851" s="218"/>
      <c r="F851" s="218"/>
      <c r="G851" s="218"/>
      <c r="H851" s="218"/>
      <c r="I851" s="218"/>
      <c r="J851" s="218"/>
      <c r="K851" s="218"/>
      <c r="L851" s="218"/>
      <c r="M851" s="218"/>
      <c r="N851" s="218"/>
      <c r="O851" s="218"/>
      <c r="P851" s="218"/>
      <c r="Q851" s="218"/>
      <c r="R851" s="218"/>
      <c r="S851" s="218"/>
      <c r="T851" s="218"/>
      <c r="U851" s="218"/>
      <c r="V851" s="218"/>
      <c r="W851" s="218"/>
      <c r="X851" s="218"/>
      <c r="Y851" s="218"/>
      <c r="Z851" s="218"/>
      <c r="AA851" s="218"/>
      <c r="AB851" s="218"/>
    </row>
    <row r="852" spans="1:28" ht="14.25" customHeight="1" x14ac:dyDescent="0.2">
      <c r="A852" s="218"/>
      <c r="B852" s="218"/>
      <c r="C852" s="218"/>
      <c r="D852" s="218"/>
      <c r="E852" s="218"/>
      <c r="F852" s="218"/>
      <c r="G852" s="218"/>
      <c r="H852" s="218"/>
      <c r="I852" s="218"/>
      <c r="J852" s="218"/>
      <c r="K852" s="218"/>
      <c r="L852" s="218"/>
      <c r="M852" s="218"/>
      <c r="N852" s="218"/>
      <c r="O852" s="218"/>
      <c r="P852" s="218"/>
      <c r="Q852" s="218"/>
      <c r="R852" s="218"/>
      <c r="S852" s="218"/>
      <c r="T852" s="218"/>
      <c r="U852" s="218"/>
      <c r="V852" s="218"/>
      <c r="W852" s="218"/>
      <c r="X852" s="218"/>
      <c r="Y852" s="218"/>
      <c r="Z852" s="218"/>
      <c r="AA852" s="218"/>
      <c r="AB852" s="218"/>
    </row>
    <row r="853" spans="1:28" ht="14.25" customHeight="1" x14ac:dyDescent="0.2">
      <c r="A853" s="218"/>
      <c r="B853" s="218"/>
      <c r="C853" s="218"/>
      <c r="D853" s="218"/>
      <c r="E853" s="218"/>
      <c r="F853" s="218"/>
      <c r="G853" s="218"/>
      <c r="H853" s="218"/>
      <c r="I853" s="218"/>
      <c r="J853" s="218"/>
      <c r="K853" s="218"/>
      <c r="L853" s="218"/>
      <c r="M853" s="218"/>
      <c r="N853" s="218"/>
      <c r="O853" s="218"/>
      <c r="P853" s="218"/>
      <c r="Q853" s="218"/>
      <c r="R853" s="218"/>
      <c r="S853" s="218"/>
      <c r="T853" s="218"/>
      <c r="U853" s="218"/>
      <c r="V853" s="218"/>
      <c r="W853" s="218"/>
      <c r="X853" s="218"/>
      <c r="Y853" s="218"/>
      <c r="Z853" s="218"/>
      <c r="AA853" s="218"/>
      <c r="AB853" s="218"/>
    </row>
    <row r="854" spans="1:28" ht="14.25" customHeight="1" x14ac:dyDescent="0.2">
      <c r="A854" s="218"/>
      <c r="B854" s="218"/>
      <c r="C854" s="218"/>
      <c r="D854" s="218"/>
      <c r="E854" s="218"/>
      <c r="F854" s="218"/>
      <c r="G854" s="218"/>
      <c r="H854" s="218"/>
      <c r="I854" s="218"/>
      <c r="J854" s="218"/>
      <c r="K854" s="218"/>
      <c r="L854" s="218"/>
      <c r="M854" s="218"/>
      <c r="N854" s="218"/>
      <c r="O854" s="218"/>
      <c r="P854" s="218"/>
      <c r="Q854" s="218"/>
      <c r="R854" s="218"/>
      <c r="S854" s="218"/>
      <c r="T854" s="218"/>
      <c r="U854" s="218"/>
      <c r="V854" s="218"/>
      <c r="W854" s="218"/>
      <c r="X854" s="218"/>
      <c r="Y854" s="218"/>
      <c r="Z854" s="218"/>
      <c r="AA854" s="218"/>
      <c r="AB854" s="218"/>
    </row>
    <row r="855" spans="1:28" ht="14.25" customHeight="1" x14ac:dyDescent="0.2">
      <c r="A855" s="218"/>
      <c r="B855" s="218"/>
      <c r="C855" s="218"/>
      <c r="D855" s="218"/>
      <c r="E855" s="218"/>
      <c r="F855" s="218"/>
      <c r="G855" s="218"/>
      <c r="H855" s="218"/>
      <c r="I855" s="218"/>
      <c r="J855" s="218"/>
      <c r="K855" s="218"/>
      <c r="L855" s="218"/>
      <c r="M855" s="218"/>
      <c r="N855" s="218"/>
      <c r="O855" s="218"/>
      <c r="P855" s="218"/>
      <c r="Q855" s="218"/>
      <c r="R855" s="218"/>
      <c r="S855" s="218"/>
      <c r="T855" s="218"/>
      <c r="U855" s="218"/>
      <c r="V855" s="218"/>
      <c r="W855" s="218"/>
      <c r="X855" s="218"/>
      <c r="Y855" s="218"/>
      <c r="Z855" s="218"/>
      <c r="AA855" s="218"/>
      <c r="AB855" s="218"/>
    </row>
    <row r="856" spans="1:28" ht="14.25" customHeight="1" x14ac:dyDescent="0.2">
      <c r="A856" s="218"/>
      <c r="B856" s="218"/>
      <c r="C856" s="218"/>
      <c r="D856" s="218"/>
      <c r="E856" s="218"/>
      <c r="F856" s="218"/>
      <c r="G856" s="218"/>
      <c r="H856" s="218"/>
      <c r="I856" s="218"/>
      <c r="J856" s="218"/>
      <c r="K856" s="218"/>
      <c r="L856" s="218"/>
      <c r="M856" s="218"/>
      <c r="N856" s="218"/>
      <c r="O856" s="218"/>
      <c r="P856" s="218"/>
      <c r="Q856" s="218"/>
      <c r="R856" s="218"/>
      <c r="S856" s="218"/>
      <c r="T856" s="218"/>
      <c r="U856" s="218"/>
      <c r="V856" s="218"/>
      <c r="W856" s="218"/>
      <c r="X856" s="218"/>
      <c r="Y856" s="218"/>
      <c r="Z856" s="218"/>
      <c r="AA856" s="218"/>
      <c r="AB856" s="218"/>
    </row>
    <row r="857" spans="1:28" ht="14.25" customHeight="1" x14ac:dyDescent="0.2">
      <c r="A857" s="218"/>
      <c r="B857" s="218"/>
      <c r="C857" s="218"/>
      <c r="D857" s="218"/>
      <c r="E857" s="218"/>
      <c r="F857" s="218"/>
      <c r="G857" s="218"/>
      <c r="H857" s="218"/>
      <c r="I857" s="218"/>
      <c r="J857" s="218"/>
      <c r="K857" s="218"/>
      <c r="L857" s="218"/>
      <c r="M857" s="218"/>
      <c r="N857" s="218"/>
      <c r="O857" s="218"/>
      <c r="P857" s="218"/>
      <c r="Q857" s="218"/>
      <c r="R857" s="218"/>
      <c r="S857" s="218"/>
      <c r="T857" s="218"/>
      <c r="U857" s="218"/>
      <c r="V857" s="218"/>
      <c r="W857" s="218"/>
      <c r="X857" s="218"/>
      <c r="Y857" s="218"/>
      <c r="Z857" s="218"/>
      <c r="AA857" s="218"/>
      <c r="AB857" s="218"/>
    </row>
    <row r="858" spans="1:28" ht="14.25" customHeight="1" x14ac:dyDescent="0.2">
      <c r="A858" s="218"/>
      <c r="B858" s="218"/>
      <c r="C858" s="218"/>
      <c r="D858" s="218"/>
      <c r="E858" s="218"/>
      <c r="F858" s="218"/>
      <c r="G858" s="218"/>
      <c r="H858" s="218"/>
      <c r="I858" s="218"/>
      <c r="J858" s="218"/>
      <c r="K858" s="218"/>
      <c r="L858" s="218"/>
      <c r="M858" s="218"/>
      <c r="N858" s="218"/>
      <c r="O858" s="218"/>
      <c r="P858" s="218"/>
      <c r="Q858" s="218"/>
      <c r="R858" s="218"/>
      <c r="S858" s="218"/>
      <c r="T858" s="218"/>
      <c r="U858" s="218"/>
      <c r="V858" s="218"/>
      <c r="W858" s="218"/>
      <c r="X858" s="218"/>
      <c r="Y858" s="218"/>
      <c r="Z858" s="218"/>
      <c r="AA858" s="218"/>
      <c r="AB858" s="218"/>
    </row>
    <row r="859" spans="1:28" ht="14.25" customHeight="1" x14ac:dyDescent="0.2">
      <c r="A859" s="218"/>
      <c r="B859" s="218"/>
      <c r="C859" s="218"/>
      <c r="D859" s="218"/>
      <c r="E859" s="218"/>
      <c r="F859" s="218"/>
      <c r="G859" s="218"/>
      <c r="H859" s="218"/>
      <c r="I859" s="218"/>
      <c r="J859" s="218"/>
      <c r="K859" s="218"/>
      <c r="L859" s="218"/>
      <c r="M859" s="218"/>
      <c r="N859" s="218"/>
      <c r="O859" s="218"/>
      <c r="P859" s="218"/>
      <c r="Q859" s="218"/>
      <c r="R859" s="218"/>
      <c r="S859" s="218"/>
      <c r="T859" s="218"/>
      <c r="U859" s="218"/>
      <c r="V859" s="218"/>
      <c r="W859" s="218"/>
      <c r="X859" s="218"/>
      <c r="Y859" s="218"/>
      <c r="Z859" s="218"/>
      <c r="AA859" s="218"/>
      <c r="AB859" s="218"/>
    </row>
    <row r="860" spans="1:28" ht="14.25" customHeight="1" x14ac:dyDescent="0.2">
      <c r="A860" s="218"/>
      <c r="B860" s="218"/>
      <c r="C860" s="218"/>
      <c r="D860" s="218"/>
      <c r="E860" s="218"/>
      <c r="F860" s="218"/>
      <c r="G860" s="218"/>
      <c r="H860" s="218"/>
      <c r="I860" s="218"/>
      <c r="J860" s="218"/>
      <c r="K860" s="218"/>
      <c r="L860" s="218"/>
      <c r="M860" s="218"/>
      <c r="N860" s="218"/>
      <c r="O860" s="218"/>
      <c r="P860" s="218"/>
      <c r="Q860" s="218"/>
      <c r="R860" s="218"/>
      <c r="S860" s="218"/>
      <c r="T860" s="218"/>
      <c r="U860" s="218"/>
      <c r="V860" s="218"/>
      <c r="W860" s="218"/>
      <c r="X860" s="218"/>
      <c r="Y860" s="218"/>
      <c r="Z860" s="218"/>
      <c r="AA860" s="218"/>
      <c r="AB860" s="218"/>
    </row>
    <row r="861" spans="1:28" ht="14.25" customHeight="1" x14ac:dyDescent="0.2">
      <c r="A861" s="218"/>
      <c r="B861" s="218"/>
      <c r="C861" s="218"/>
      <c r="D861" s="218"/>
      <c r="E861" s="218"/>
      <c r="F861" s="218"/>
      <c r="G861" s="218"/>
      <c r="H861" s="218"/>
      <c r="I861" s="218"/>
      <c r="J861" s="218"/>
      <c r="K861" s="218"/>
      <c r="L861" s="218"/>
      <c r="M861" s="218"/>
      <c r="N861" s="218"/>
      <c r="O861" s="218"/>
      <c r="P861" s="218"/>
      <c r="Q861" s="218"/>
      <c r="R861" s="218"/>
      <c r="S861" s="218"/>
      <c r="T861" s="218"/>
      <c r="U861" s="218"/>
      <c r="V861" s="218"/>
      <c r="W861" s="218"/>
      <c r="X861" s="218"/>
      <c r="Y861" s="218"/>
      <c r="Z861" s="218"/>
      <c r="AA861" s="218"/>
      <c r="AB861" s="218"/>
    </row>
    <row r="862" spans="1:28" ht="14.25" customHeight="1" x14ac:dyDescent="0.2">
      <c r="A862" s="218"/>
      <c r="B862" s="218"/>
      <c r="C862" s="218"/>
      <c r="D862" s="218"/>
      <c r="E862" s="218"/>
      <c r="F862" s="218"/>
      <c r="G862" s="218"/>
      <c r="H862" s="218"/>
      <c r="I862" s="218"/>
      <c r="J862" s="218"/>
      <c r="K862" s="218"/>
      <c r="L862" s="218"/>
      <c r="M862" s="218"/>
      <c r="N862" s="218"/>
      <c r="O862" s="218"/>
      <c r="P862" s="218"/>
      <c r="Q862" s="218"/>
      <c r="R862" s="218"/>
      <c r="S862" s="218"/>
      <c r="T862" s="218"/>
      <c r="U862" s="218"/>
      <c r="V862" s="218"/>
      <c r="W862" s="218"/>
      <c r="X862" s="218"/>
      <c r="Y862" s="218"/>
      <c r="Z862" s="218"/>
      <c r="AA862" s="218"/>
      <c r="AB862" s="218"/>
    </row>
    <row r="863" spans="1:28" ht="14.25" customHeight="1" x14ac:dyDescent="0.2">
      <c r="A863" s="218"/>
      <c r="B863" s="218"/>
      <c r="C863" s="218"/>
      <c r="D863" s="218"/>
      <c r="E863" s="218"/>
      <c r="F863" s="218"/>
      <c r="G863" s="218"/>
      <c r="H863" s="218"/>
      <c r="I863" s="218"/>
      <c r="J863" s="218"/>
      <c r="K863" s="218"/>
      <c r="L863" s="218"/>
      <c r="M863" s="218"/>
      <c r="N863" s="218"/>
      <c r="O863" s="218"/>
      <c r="P863" s="218"/>
      <c r="Q863" s="218"/>
      <c r="R863" s="218"/>
      <c r="S863" s="218"/>
      <c r="T863" s="218"/>
      <c r="U863" s="218"/>
      <c r="V863" s="218"/>
      <c r="W863" s="218"/>
      <c r="X863" s="218"/>
      <c r="Y863" s="218"/>
      <c r="Z863" s="218"/>
      <c r="AA863" s="218"/>
      <c r="AB863" s="218"/>
    </row>
    <row r="864" spans="1:28" ht="14.25" customHeight="1" x14ac:dyDescent="0.2">
      <c r="A864" s="218"/>
      <c r="B864" s="218"/>
      <c r="C864" s="218"/>
      <c r="D864" s="218"/>
      <c r="E864" s="218"/>
      <c r="F864" s="218"/>
      <c r="G864" s="218"/>
      <c r="H864" s="218"/>
      <c r="I864" s="218"/>
      <c r="J864" s="218"/>
      <c r="K864" s="218"/>
      <c r="L864" s="218"/>
      <c r="M864" s="218"/>
      <c r="N864" s="218"/>
      <c r="O864" s="218"/>
      <c r="P864" s="218"/>
      <c r="Q864" s="218"/>
      <c r="R864" s="218"/>
      <c r="S864" s="218"/>
      <c r="T864" s="218"/>
      <c r="U864" s="218"/>
      <c r="V864" s="218"/>
      <c r="W864" s="218"/>
      <c r="X864" s="218"/>
      <c r="Y864" s="218"/>
      <c r="Z864" s="218"/>
      <c r="AA864" s="218"/>
      <c r="AB864" s="218"/>
    </row>
    <row r="865" spans="1:28" ht="14.25" customHeight="1" x14ac:dyDescent="0.2">
      <c r="A865" s="218"/>
      <c r="B865" s="218"/>
      <c r="C865" s="218"/>
      <c r="D865" s="218"/>
      <c r="E865" s="218"/>
      <c r="F865" s="218"/>
      <c r="G865" s="218"/>
      <c r="H865" s="218"/>
      <c r="I865" s="218"/>
      <c r="J865" s="218"/>
      <c r="K865" s="218"/>
      <c r="L865" s="218"/>
      <c r="M865" s="218"/>
      <c r="N865" s="218"/>
      <c r="O865" s="218"/>
      <c r="P865" s="218"/>
      <c r="Q865" s="218"/>
      <c r="R865" s="218"/>
      <c r="S865" s="218"/>
      <c r="T865" s="218"/>
      <c r="U865" s="218"/>
      <c r="V865" s="218"/>
      <c r="W865" s="218"/>
      <c r="X865" s="218"/>
      <c r="Y865" s="218"/>
      <c r="Z865" s="218"/>
      <c r="AA865" s="218"/>
      <c r="AB865" s="218"/>
    </row>
    <row r="866" spans="1:28" ht="14.25" customHeight="1" x14ac:dyDescent="0.2">
      <c r="A866" s="218"/>
      <c r="B866" s="218"/>
      <c r="C866" s="218"/>
      <c r="D866" s="218"/>
      <c r="E866" s="218"/>
      <c r="F866" s="218"/>
      <c r="G866" s="218"/>
      <c r="H866" s="218"/>
      <c r="I866" s="218"/>
      <c r="J866" s="218"/>
      <c r="K866" s="218"/>
      <c r="L866" s="218"/>
      <c r="M866" s="218"/>
      <c r="N866" s="218"/>
      <c r="O866" s="218"/>
      <c r="P866" s="218"/>
      <c r="Q866" s="218"/>
      <c r="R866" s="218"/>
      <c r="S866" s="218"/>
      <c r="T866" s="218"/>
      <c r="U866" s="218"/>
      <c r="V866" s="218"/>
      <c r="W866" s="218"/>
      <c r="X866" s="218"/>
      <c r="Y866" s="218"/>
      <c r="Z866" s="218"/>
      <c r="AA866" s="218"/>
      <c r="AB866" s="218"/>
    </row>
    <row r="867" spans="1:28" ht="14.25" customHeight="1" x14ac:dyDescent="0.2">
      <c r="A867" s="218"/>
      <c r="B867" s="218"/>
      <c r="C867" s="218"/>
      <c r="D867" s="218"/>
      <c r="E867" s="218"/>
      <c r="F867" s="218"/>
      <c r="G867" s="218"/>
      <c r="H867" s="218"/>
      <c r="I867" s="218"/>
      <c r="J867" s="218"/>
      <c r="K867" s="218"/>
      <c r="L867" s="218"/>
      <c r="M867" s="218"/>
      <c r="N867" s="218"/>
      <c r="O867" s="218"/>
      <c r="P867" s="218"/>
      <c r="Q867" s="218"/>
      <c r="R867" s="218"/>
      <c r="S867" s="218"/>
      <c r="T867" s="218"/>
      <c r="U867" s="218"/>
      <c r="V867" s="218"/>
      <c r="W867" s="218"/>
      <c r="X867" s="218"/>
      <c r="Y867" s="218"/>
      <c r="Z867" s="218"/>
      <c r="AA867" s="218"/>
      <c r="AB867" s="218"/>
    </row>
    <row r="868" spans="1:28" ht="14.25" customHeight="1" x14ac:dyDescent="0.2">
      <c r="A868" s="218"/>
      <c r="B868" s="218"/>
      <c r="C868" s="218"/>
      <c r="D868" s="218"/>
      <c r="E868" s="218"/>
      <c r="F868" s="218"/>
      <c r="G868" s="218"/>
      <c r="H868" s="218"/>
      <c r="I868" s="218"/>
      <c r="J868" s="218"/>
      <c r="K868" s="218"/>
      <c r="L868" s="218"/>
      <c r="M868" s="218"/>
      <c r="N868" s="218"/>
      <c r="O868" s="218"/>
      <c r="P868" s="218"/>
      <c r="Q868" s="218"/>
      <c r="R868" s="218"/>
      <c r="S868" s="218"/>
      <c r="T868" s="218"/>
      <c r="U868" s="218"/>
      <c r="V868" s="218"/>
      <c r="W868" s="218"/>
      <c r="X868" s="218"/>
      <c r="Y868" s="218"/>
      <c r="Z868" s="218"/>
      <c r="AA868" s="218"/>
      <c r="AB868" s="218"/>
    </row>
    <row r="869" spans="1:28" ht="14.25" customHeight="1" x14ac:dyDescent="0.2">
      <c r="A869" s="218"/>
      <c r="B869" s="218"/>
      <c r="C869" s="218"/>
      <c r="D869" s="218"/>
      <c r="E869" s="218"/>
      <c r="F869" s="218"/>
      <c r="G869" s="218"/>
      <c r="H869" s="218"/>
      <c r="I869" s="218"/>
      <c r="J869" s="218"/>
      <c r="K869" s="218"/>
      <c r="L869" s="218"/>
      <c r="M869" s="218"/>
      <c r="N869" s="218"/>
      <c r="O869" s="218"/>
      <c r="P869" s="218"/>
      <c r="Q869" s="218"/>
      <c r="R869" s="218"/>
      <c r="S869" s="218"/>
      <c r="T869" s="218"/>
      <c r="U869" s="218"/>
      <c r="V869" s="218"/>
      <c r="W869" s="218"/>
      <c r="X869" s="218"/>
      <c r="Y869" s="218"/>
      <c r="Z869" s="218"/>
      <c r="AA869" s="218"/>
      <c r="AB869" s="218"/>
    </row>
    <row r="870" spans="1:28" ht="14.25" customHeight="1" x14ac:dyDescent="0.2">
      <c r="A870" s="218"/>
      <c r="B870" s="218"/>
      <c r="C870" s="218"/>
      <c r="D870" s="218"/>
      <c r="E870" s="218"/>
      <c r="F870" s="218"/>
      <c r="G870" s="218"/>
      <c r="H870" s="218"/>
      <c r="I870" s="218"/>
      <c r="J870" s="218"/>
      <c r="K870" s="218"/>
      <c r="L870" s="218"/>
      <c r="M870" s="218"/>
      <c r="N870" s="218"/>
      <c r="O870" s="218"/>
      <c r="P870" s="218"/>
      <c r="Q870" s="218"/>
      <c r="R870" s="218"/>
      <c r="S870" s="218"/>
      <c r="T870" s="218"/>
      <c r="U870" s="218"/>
      <c r="V870" s="218"/>
      <c r="W870" s="218"/>
      <c r="X870" s="218"/>
      <c r="Y870" s="218"/>
      <c r="Z870" s="218"/>
      <c r="AA870" s="218"/>
      <c r="AB870" s="218"/>
    </row>
    <row r="871" spans="1:28" ht="14.25" customHeight="1" x14ac:dyDescent="0.2">
      <c r="A871" s="218"/>
      <c r="B871" s="218"/>
      <c r="C871" s="218"/>
      <c r="D871" s="218"/>
      <c r="E871" s="218"/>
      <c r="F871" s="218"/>
      <c r="G871" s="218"/>
      <c r="H871" s="218"/>
      <c r="I871" s="218"/>
      <c r="J871" s="218"/>
      <c r="K871" s="218"/>
      <c r="L871" s="218"/>
      <c r="M871" s="218"/>
      <c r="N871" s="218"/>
      <c r="O871" s="218"/>
      <c r="P871" s="218"/>
      <c r="Q871" s="218"/>
      <c r="R871" s="218"/>
      <c r="S871" s="218"/>
      <c r="T871" s="218"/>
      <c r="U871" s="218"/>
      <c r="V871" s="218"/>
      <c r="W871" s="218"/>
      <c r="X871" s="218"/>
      <c r="Y871" s="218"/>
      <c r="Z871" s="218"/>
      <c r="AA871" s="218"/>
      <c r="AB871" s="218"/>
    </row>
    <row r="872" spans="1:28" ht="14.25" customHeight="1" x14ac:dyDescent="0.2">
      <c r="A872" s="218"/>
      <c r="B872" s="218"/>
      <c r="C872" s="218"/>
      <c r="D872" s="218"/>
      <c r="E872" s="218"/>
      <c r="F872" s="218"/>
      <c r="G872" s="218"/>
      <c r="H872" s="218"/>
      <c r="I872" s="218"/>
      <c r="J872" s="218"/>
      <c r="K872" s="218"/>
      <c r="L872" s="218"/>
      <c r="M872" s="218"/>
      <c r="N872" s="218"/>
      <c r="O872" s="218"/>
      <c r="P872" s="218"/>
      <c r="Q872" s="218"/>
      <c r="R872" s="218"/>
      <c r="S872" s="218"/>
      <c r="T872" s="218"/>
      <c r="U872" s="218"/>
      <c r="V872" s="218"/>
      <c r="W872" s="218"/>
      <c r="X872" s="218"/>
      <c r="Y872" s="218"/>
      <c r="Z872" s="218"/>
      <c r="AA872" s="218"/>
      <c r="AB872" s="218"/>
    </row>
    <row r="873" spans="1:28" ht="14.25" customHeight="1" x14ac:dyDescent="0.2">
      <c r="A873" s="218"/>
      <c r="B873" s="218"/>
      <c r="C873" s="218"/>
      <c r="D873" s="218"/>
      <c r="E873" s="218"/>
      <c r="F873" s="218"/>
      <c r="G873" s="218"/>
      <c r="H873" s="218"/>
      <c r="I873" s="218"/>
      <c r="J873" s="218"/>
      <c r="K873" s="218"/>
      <c r="L873" s="218"/>
      <c r="M873" s="218"/>
      <c r="N873" s="218"/>
      <c r="O873" s="218"/>
      <c r="P873" s="218"/>
      <c r="Q873" s="218"/>
      <c r="R873" s="218"/>
      <c r="S873" s="218"/>
      <c r="T873" s="218"/>
      <c r="U873" s="218"/>
      <c r="V873" s="218"/>
      <c r="W873" s="218"/>
      <c r="X873" s="218"/>
      <c r="Y873" s="218"/>
      <c r="Z873" s="218"/>
      <c r="AA873" s="218"/>
      <c r="AB873" s="218"/>
    </row>
    <row r="874" spans="1:28" ht="14.25" customHeight="1" x14ac:dyDescent="0.2">
      <c r="A874" s="218"/>
      <c r="B874" s="218"/>
      <c r="C874" s="218"/>
      <c r="D874" s="218"/>
      <c r="E874" s="218"/>
      <c r="F874" s="218"/>
      <c r="G874" s="218"/>
      <c r="H874" s="218"/>
      <c r="I874" s="218"/>
      <c r="J874" s="218"/>
      <c r="K874" s="218"/>
      <c r="L874" s="218"/>
      <c r="M874" s="218"/>
      <c r="N874" s="218"/>
      <c r="O874" s="218"/>
      <c r="P874" s="218"/>
      <c r="Q874" s="218"/>
      <c r="R874" s="218"/>
      <c r="S874" s="218"/>
      <c r="T874" s="218"/>
      <c r="U874" s="218"/>
      <c r="V874" s="218"/>
      <c r="W874" s="218"/>
      <c r="X874" s="218"/>
      <c r="Y874" s="218"/>
      <c r="Z874" s="218"/>
      <c r="AA874" s="218"/>
      <c r="AB874" s="218"/>
    </row>
    <row r="875" spans="1:28" ht="14.25" customHeight="1" x14ac:dyDescent="0.2">
      <c r="A875" s="218"/>
      <c r="B875" s="218"/>
      <c r="C875" s="218"/>
      <c r="D875" s="218"/>
      <c r="E875" s="218"/>
      <c r="F875" s="218"/>
      <c r="G875" s="218"/>
      <c r="H875" s="218"/>
      <c r="I875" s="218"/>
      <c r="J875" s="218"/>
      <c r="K875" s="218"/>
      <c r="L875" s="218"/>
      <c r="M875" s="218"/>
      <c r="N875" s="218"/>
      <c r="O875" s="218"/>
      <c r="P875" s="218"/>
      <c r="Q875" s="218"/>
      <c r="R875" s="218"/>
      <c r="S875" s="218"/>
      <c r="T875" s="218"/>
      <c r="U875" s="218"/>
      <c r="V875" s="218"/>
      <c r="W875" s="218"/>
      <c r="X875" s="218"/>
      <c r="Y875" s="218"/>
      <c r="Z875" s="218"/>
      <c r="AA875" s="218"/>
      <c r="AB875" s="218"/>
    </row>
    <row r="876" spans="1:28" ht="14.25" customHeight="1" x14ac:dyDescent="0.2">
      <c r="A876" s="218"/>
      <c r="B876" s="218"/>
      <c r="C876" s="218"/>
      <c r="D876" s="218"/>
      <c r="E876" s="218"/>
      <c r="F876" s="218"/>
      <c r="G876" s="218"/>
      <c r="H876" s="218"/>
      <c r="I876" s="218"/>
      <c r="J876" s="218"/>
      <c r="K876" s="218"/>
      <c r="L876" s="218"/>
      <c r="M876" s="218"/>
      <c r="N876" s="218"/>
      <c r="O876" s="218"/>
      <c r="P876" s="218"/>
      <c r="Q876" s="218"/>
      <c r="R876" s="218"/>
      <c r="S876" s="218"/>
      <c r="T876" s="218"/>
      <c r="U876" s="218"/>
      <c r="V876" s="218"/>
      <c r="W876" s="218"/>
      <c r="X876" s="218"/>
      <c r="Y876" s="218"/>
      <c r="Z876" s="218"/>
      <c r="AA876" s="218"/>
      <c r="AB876" s="218"/>
    </row>
    <row r="877" spans="1:28" ht="14.25" customHeight="1" x14ac:dyDescent="0.2">
      <c r="A877" s="218"/>
      <c r="B877" s="218"/>
      <c r="C877" s="218"/>
      <c r="D877" s="218"/>
      <c r="E877" s="218"/>
      <c r="F877" s="218"/>
      <c r="G877" s="218"/>
      <c r="H877" s="218"/>
      <c r="I877" s="218"/>
      <c r="J877" s="218"/>
      <c r="K877" s="218"/>
      <c r="L877" s="218"/>
      <c r="M877" s="218"/>
      <c r="N877" s="218"/>
      <c r="O877" s="218"/>
      <c r="P877" s="218"/>
      <c r="Q877" s="218"/>
      <c r="R877" s="218"/>
      <c r="S877" s="218"/>
      <c r="T877" s="218"/>
      <c r="U877" s="218"/>
      <c r="V877" s="218"/>
      <c r="W877" s="218"/>
      <c r="X877" s="218"/>
      <c r="Y877" s="218"/>
      <c r="Z877" s="218"/>
      <c r="AA877" s="218"/>
      <c r="AB877" s="218"/>
    </row>
    <row r="878" spans="1:28" ht="14.25" customHeight="1" x14ac:dyDescent="0.2">
      <c r="A878" s="218"/>
      <c r="B878" s="218"/>
      <c r="C878" s="218"/>
      <c r="D878" s="218"/>
      <c r="E878" s="218"/>
      <c r="F878" s="218"/>
      <c r="G878" s="218"/>
      <c r="H878" s="218"/>
      <c r="I878" s="218"/>
      <c r="J878" s="218"/>
      <c r="K878" s="218"/>
      <c r="L878" s="218"/>
      <c r="M878" s="218"/>
      <c r="N878" s="218"/>
      <c r="O878" s="218"/>
      <c r="P878" s="218"/>
      <c r="Q878" s="218"/>
      <c r="R878" s="218"/>
      <c r="S878" s="218"/>
      <c r="T878" s="218"/>
      <c r="U878" s="218"/>
      <c r="V878" s="218"/>
      <c r="W878" s="218"/>
      <c r="X878" s="218"/>
      <c r="Y878" s="218"/>
      <c r="Z878" s="218"/>
      <c r="AA878" s="218"/>
      <c r="AB878" s="218"/>
    </row>
    <row r="879" spans="1:28" ht="14.25" customHeight="1" x14ac:dyDescent="0.2">
      <c r="A879" s="218"/>
      <c r="B879" s="218"/>
      <c r="C879" s="218"/>
      <c r="D879" s="218"/>
      <c r="E879" s="218"/>
      <c r="F879" s="218"/>
      <c r="G879" s="218"/>
      <c r="H879" s="218"/>
      <c r="I879" s="218"/>
      <c r="J879" s="218"/>
      <c r="K879" s="218"/>
      <c r="L879" s="218"/>
      <c r="M879" s="218"/>
      <c r="N879" s="218"/>
      <c r="O879" s="218"/>
      <c r="P879" s="218"/>
      <c r="Q879" s="218"/>
      <c r="R879" s="218"/>
      <c r="S879" s="218"/>
      <c r="T879" s="218"/>
      <c r="U879" s="218"/>
      <c r="V879" s="218"/>
      <c r="W879" s="218"/>
      <c r="X879" s="218"/>
      <c r="Y879" s="218"/>
      <c r="Z879" s="218"/>
      <c r="AA879" s="218"/>
      <c r="AB879" s="218"/>
    </row>
    <row r="880" spans="1:28" ht="14.25" customHeight="1" x14ac:dyDescent="0.2">
      <c r="A880" s="218"/>
      <c r="B880" s="218"/>
      <c r="C880" s="218"/>
      <c r="D880" s="218"/>
      <c r="E880" s="218"/>
      <c r="F880" s="218"/>
      <c r="G880" s="218"/>
      <c r="H880" s="218"/>
      <c r="I880" s="218"/>
      <c r="J880" s="218"/>
      <c r="K880" s="218"/>
      <c r="L880" s="218"/>
      <c r="M880" s="218"/>
      <c r="N880" s="218"/>
      <c r="O880" s="218"/>
      <c r="P880" s="218"/>
      <c r="Q880" s="218"/>
      <c r="R880" s="218"/>
      <c r="S880" s="218"/>
      <c r="T880" s="218"/>
      <c r="U880" s="218"/>
      <c r="V880" s="218"/>
      <c r="W880" s="218"/>
      <c r="X880" s="218"/>
      <c r="Y880" s="218"/>
      <c r="Z880" s="218"/>
      <c r="AA880" s="218"/>
      <c r="AB880" s="218"/>
    </row>
    <row r="881" spans="1:28" ht="14.25" customHeight="1" x14ac:dyDescent="0.2">
      <c r="A881" s="218"/>
      <c r="B881" s="218"/>
      <c r="C881" s="218"/>
      <c r="D881" s="218"/>
      <c r="E881" s="218"/>
      <c r="F881" s="218"/>
      <c r="G881" s="218"/>
      <c r="H881" s="218"/>
      <c r="I881" s="218"/>
      <c r="J881" s="218"/>
      <c r="K881" s="218"/>
      <c r="L881" s="218"/>
      <c r="M881" s="218"/>
      <c r="N881" s="218"/>
      <c r="O881" s="218"/>
      <c r="P881" s="218"/>
      <c r="Q881" s="218"/>
      <c r="R881" s="218"/>
      <c r="S881" s="218"/>
      <c r="T881" s="218"/>
      <c r="U881" s="218"/>
      <c r="V881" s="218"/>
      <c r="W881" s="218"/>
      <c r="X881" s="218"/>
      <c r="Y881" s="218"/>
      <c r="Z881" s="218"/>
      <c r="AA881" s="218"/>
      <c r="AB881" s="218"/>
    </row>
    <row r="882" spans="1:28" ht="14.25" customHeight="1" x14ac:dyDescent="0.2">
      <c r="A882" s="218"/>
      <c r="B882" s="218"/>
      <c r="C882" s="218"/>
      <c r="D882" s="218"/>
      <c r="E882" s="218"/>
      <c r="F882" s="218"/>
      <c r="G882" s="218"/>
      <c r="H882" s="218"/>
      <c r="I882" s="218"/>
      <c r="J882" s="218"/>
      <c r="K882" s="218"/>
      <c r="L882" s="218"/>
      <c r="M882" s="218"/>
      <c r="N882" s="218"/>
      <c r="O882" s="218"/>
      <c r="P882" s="218"/>
      <c r="Q882" s="218"/>
      <c r="R882" s="218"/>
      <c r="S882" s="218"/>
      <c r="T882" s="218"/>
      <c r="U882" s="218"/>
      <c r="V882" s="218"/>
      <c r="W882" s="218"/>
      <c r="X882" s="218"/>
      <c r="Y882" s="218"/>
      <c r="Z882" s="218"/>
      <c r="AA882" s="218"/>
      <c r="AB882" s="218"/>
    </row>
    <row r="883" spans="1:28" ht="14.25" customHeight="1" x14ac:dyDescent="0.2">
      <c r="A883" s="218"/>
      <c r="B883" s="218"/>
      <c r="C883" s="218"/>
      <c r="D883" s="218"/>
      <c r="E883" s="218"/>
      <c r="F883" s="218"/>
      <c r="G883" s="218"/>
      <c r="H883" s="218"/>
      <c r="I883" s="218"/>
      <c r="J883" s="218"/>
      <c r="K883" s="218"/>
      <c r="L883" s="218"/>
      <c r="M883" s="218"/>
      <c r="N883" s="218"/>
      <c r="O883" s="218"/>
      <c r="P883" s="218"/>
      <c r="Q883" s="218"/>
      <c r="R883" s="218"/>
      <c r="S883" s="218"/>
      <c r="T883" s="218"/>
      <c r="U883" s="218"/>
      <c r="V883" s="218"/>
      <c r="W883" s="218"/>
      <c r="X883" s="218"/>
      <c r="Y883" s="218"/>
      <c r="Z883" s="218"/>
      <c r="AA883" s="218"/>
      <c r="AB883" s="218"/>
    </row>
    <row r="884" spans="1:28" ht="14.25" customHeight="1" x14ac:dyDescent="0.2">
      <c r="A884" s="218"/>
      <c r="B884" s="218"/>
      <c r="C884" s="218"/>
      <c r="D884" s="218"/>
      <c r="E884" s="218"/>
      <c r="F884" s="218"/>
      <c r="G884" s="218"/>
      <c r="H884" s="218"/>
      <c r="I884" s="218"/>
      <c r="J884" s="218"/>
      <c r="K884" s="218"/>
      <c r="L884" s="218"/>
      <c r="M884" s="218"/>
      <c r="N884" s="218"/>
      <c r="O884" s="218"/>
      <c r="P884" s="218"/>
      <c r="Q884" s="218"/>
      <c r="R884" s="218"/>
      <c r="S884" s="218"/>
      <c r="T884" s="218"/>
      <c r="U884" s="218"/>
      <c r="V884" s="218"/>
      <c r="W884" s="218"/>
      <c r="X884" s="218"/>
      <c r="Y884" s="218"/>
      <c r="Z884" s="218"/>
      <c r="AA884" s="218"/>
      <c r="AB884" s="218"/>
    </row>
    <row r="885" spans="1:28" ht="14.25" customHeight="1" x14ac:dyDescent="0.2">
      <c r="A885" s="218"/>
      <c r="B885" s="218"/>
      <c r="C885" s="218"/>
      <c r="D885" s="218"/>
      <c r="E885" s="218"/>
      <c r="F885" s="218"/>
      <c r="G885" s="218"/>
      <c r="H885" s="218"/>
      <c r="I885" s="218"/>
      <c r="J885" s="218"/>
      <c r="K885" s="218"/>
      <c r="L885" s="218"/>
      <c r="M885" s="218"/>
      <c r="N885" s="218"/>
      <c r="O885" s="218"/>
      <c r="P885" s="218"/>
      <c r="Q885" s="218"/>
      <c r="R885" s="218"/>
      <c r="S885" s="218"/>
      <c r="T885" s="218"/>
      <c r="U885" s="218"/>
      <c r="V885" s="218"/>
      <c r="W885" s="218"/>
      <c r="X885" s="218"/>
      <c r="Y885" s="218"/>
      <c r="Z885" s="218"/>
      <c r="AA885" s="218"/>
      <c r="AB885" s="218"/>
    </row>
    <row r="886" spans="1:28" ht="14.25" customHeight="1" x14ac:dyDescent="0.2">
      <c r="A886" s="218"/>
      <c r="B886" s="218"/>
      <c r="C886" s="218"/>
      <c r="D886" s="218"/>
      <c r="E886" s="218"/>
      <c r="F886" s="218"/>
      <c r="G886" s="218"/>
      <c r="H886" s="218"/>
      <c r="I886" s="218"/>
      <c r="J886" s="218"/>
      <c r="K886" s="218"/>
      <c r="L886" s="218"/>
      <c r="M886" s="218"/>
      <c r="N886" s="218"/>
      <c r="O886" s="218"/>
      <c r="P886" s="218"/>
      <c r="Q886" s="218"/>
      <c r="R886" s="218"/>
      <c r="S886" s="218"/>
      <c r="T886" s="218"/>
      <c r="U886" s="218"/>
      <c r="V886" s="218"/>
      <c r="W886" s="218"/>
      <c r="X886" s="218"/>
      <c r="Y886" s="218"/>
      <c r="Z886" s="218"/>
      <c r="AA886" s="218"/>
      <c r="AB886" s="218"/>
    </row>
    <row r="887" spans="1:28" ht="14.25" customHeight="1" x14ac:dyDescent="0.2">
      <c r="A887" s="218"/>
      <c r="B887" s="218"/>
      <c r="C887" s="218"/>
      <c r="D887" s="218"/>
      <c r="E887" s="218"/>
      <c r="F887" s="218"/>
      <c r="G887" s="218"/>
      <c r="H887" s="218"/>
      <c r="I887" s="218"/>
      <c r="J887" s="218"/>
      <c r="K887" s="218"/>
      <c r="L887" s="218"/>
      <c r="M887" s="218"/>
      <c r="N887" s="218"/>
      <c r="O887" s="218"/>
      <c r="P887" s="218"/>
      <c r="Q887" s="218"/>
      <c r="R887" s="218"/>
      <c r="S887" s="218"/>
      <c r="T887" s="218"/>
      <c r="U887" s="218"/>
      <c r="V887" s="218"/>
      <c r="W887" s="218"/>
      <c r="X887" s="218"/>
      <c r="Y887" s="218"/>
      <c r="Z887" s="218"/>
      <c r="AA887" s="218"/>
      <c r="AB887" s="218"/>
    </row>
    <row r="888" spans="1:28" ht="14.25" customHeight="1" x14ac:dyDescent="0.2">
      <c r="A888" s="218"/>
      <c r="B888" s="218"/>
      <c r="C888" s="218"/>
      <c r="D888" s="218"/>
      <c r="E888" s="218"/>
      <c r="F888" s="218"/>
      <c r="G888" s="218"/>
      <c r="H888" s="218"/>
      <c r="I888" s="218"/>
      <c r="J888" s="218"/>
      <c r="K888" s="218"/>
      <c r="L888" s="218"/>
      <c r="M888" s="218"/>
      <c r="N888" s="218"/>
      <c r="O888" s="218"/>
      <c r="P888" s="218"/>
      <c r="Q888" s="218"/>
      <c r="R888" s="218"/>
      <c r="S888" s="218"/>
      <c r="T888" s="218"/>
      <c r="U888" s="218"/>
      <c r="V888" s="218"/>
      <c r="W888" s="218"/>
      <c r="X888" s="218"/>
      <c r="Y888" s="218"/>
      <c r="Z888" s="218"/>
      <c r="AA888" s="218"/>
      <c r="AB888" s="218"/>
    </row>
    <row r="889" spans="1:28" ht="14.25" customHeight="1" x14ac:dyDescent="0.2">
      <c r="A889" s="218"/>
      <c r="B889" s="218"/>
      <c r="C889" s="218"/>
      <c r="D889" s="218"/>
      <c r="E889" s="218"/>
      <c r="F889" s="218"/>
      <c r="G889" s="218"/>
      <c r="H889" s="218"/>
      <c r="I889" s="218"/>
      <c r="J889" s="218"/>
      <c r="K889" s="218"/>
      <c r="L889" s="218"/>
      <c r="M889" s="218"/>
      <c r="N889" s="218"/>
      <c r="O889" s="218"/>
      <c r="P889" s="218"/>
      <c r="Q889" s="218"/>
      <c r="R889" s="218"/>
      <c r="S889" s="218"/>
      <c r="T889" s="218"/>
      <c r="U889" s="218"/>
      <c r="V889" s="218"/>
      <c r="W889" s="218"/>
      <c r="X889" s="218"/>
      <c r="Y889" s="218"/>
      <c r="Z889" s="218"/>
      <c r="AA889" s="218"/>
      <c r="AB889" s="218"/>
    </row>
    <row r="890" spans="1:28" ht="14.25" customHeight="1" x14ac:dyDescent="0.2">
      <c r="A890" s="218"/>
      <c r="B890" s="218"/>
      <c r="C890" s="218"/>
      <c r="D890" s="218"/>
      <c r="E890" s="218"/>
      <c r="F890" s="218"/>
      <c r="G890" s="218"/>
      <c r="H890" s="218"/>
      <c r="I890" s="218"/>
      <c r="J890" s="218"/>
      <c r="K890" s="218"/>
      <c r="L890" s="218"/>
      <c r="M890" s="218"/>
      <c r="N890" s="218"/>
      <c r="O890" s="218"/>
      <c r="P890" s="218"/>
      <c r="Q890" s="218"/>
      <c r="R890" s="218"/>
      <c r="S890" s="218"/>
      <c r="T890" s="218"/>
      <c r="U890" s="218"/>
      <c r="V890" s="218"/>
      <c r="W890" s="218"/>
      <c r="X890" s="218"/>
      <c r="Y890" s="218"/>
      <c r="Z890" s="218"/>
      <c r="AA890" s="218"/>
      <c r="AB890" s="218"/>
    </row>
    <row r="891" spans="1:28" ht="14.25" customHeight="1" x14ac:dyDescent="0.2">
      <c r="A891" s="218"/>
      <c r="B891" s="218"/>
      <c r="C891" s="218"/>
      <c r="D891" s="218"/>
      <c r="E891" s="218"/>
      <c r="F891" s="218"/>
      <c r="G891" s="218"/>
      <c r="H891" s="218"/>
      <c r="I891" s="218"/>
      <c r="J891" s="218"/>
      <c r="K891" s="218"/>
      <c r="L891" s="218"/>
      <c r="M891" s="218"/>
      <c r="N891" s="218"/>
      <c r="O891" s="218"/>
      <c r="P891" s="218"/>
      <c r="Q891" s="218"/>
      <c r="R891" s="218"/>
      <c r="S891" s="218"/>
      <c r="T891" s="218"/>
      <c r="U891" s="218"/>
      <c r="V891" s="218"/>
      <c r="W891" s="218"/>
      <c r="X891" s="218"/>
      <c r="Y891" s="218"/>
      <c r="Z891" s="218"/>
      <c r="AA891" s="218"/>
      <c r="AB891" s="218"/>
    </row>
    <row r="892" spans="1:28" ht="14.25" customHeight="1" x14ac:dyDescent="0.2">
      <c r="A892" s="218"/>
      <c r="B892" s="218"/>
      <c r="C892" s="218"/>
      <c r="D892" s="218"/>
      <c r="E892" s="218"/>
      <c r="F892" s="218"/>
      <c r="G892" s="218"/>
      <c r="H892" s="218"/>
      <c r="I892" s="218"/>
      <c r="J892" s="218"/>
      <c r="K892" s="218"/>
      <c r="L892" s="218"/>
      <c r="M892" s="218"/>
      <c r="N892" s="218"/>
      <c r="O892" s="218"/>
      <c r="P892" s="218"/>
      <c r="Q892" s="218"/>
      <c r="R892" s="218"/>
      <c r="S892" s="218"/>
      <c r="T892" s="218"/>
      <c r="U892" s="218"/>
      <c r="V892" s="218"/>
      <c r="W892" s="218"/>
      <c r="X892" s="218"/>
      <c r="Y892" s="218"/>
      <c r="Z892" s="218"/>
      <c r="AA892" s="218"/>
      <c r="AB892" s="218"/>
    </row>
    <row r="893" spans="1:28" ht="14.25" customHeight="1" x14ac:dyDescent="0.2">
      <c r="A893" s="218"/>
      <c r="B893" s="218"/>
      <c r="C893" s="218"/>
      <c r="D893" s="218"/>
      <c r="E893" s="218"/>
      <c r="F893" s="218"/>
      <c r="G893" s="218"/>
      <c r="H893" s="218"/>
      <c r="I893" s="218"/>
      <c r="J893" s="218"/>
      <c r="K893" s="218"/>
      <c r="L893" s="218"/>
      <c r="M893" s="218"/>
      <c r="N893" s="218"/>
      <c r="O893" s="218"/>
      <c r="P893" s="218"/>
      <c r="Q893" s="218"/>
      <c r="R893" s="218"/>
      <c r="S893" s="218"/>
      <c r="T893" s="218"/>
      <c r="U893" s="218"/>
      <c r="V893" s="218"/>
      <c r="W893" s="218"/>
      <c r="X893" s="218"/>
      <c r="Y893" s="218"/>
      <c r="Z893" s="218"/>
      <c r="AA893" s="218"/>
      <c r="AB893" s="218"/>
    </row>
    <row r="894" spans="1:28" ht="14.25" customHeight="1" x14ac:dyDescent="0.2">
      <c r="A894" s="218"/>
      <c r="B894" s="218"/>
      <c r="C894" s="218"/>
      <c r="D894" s="218"/>
      <c r="E894" s="218"/>
      <c r="F894" s="218"/>
      <c r="G894" s="218"/>
      <c r="H894" s="218"/>
      <c r="I894" s="218"/>
      <c r="J894" s="218"/>
      <c r="K894" s="218"/>
      <c r="L894" s="218"/>
      <c r="M894" s="218"/>
      <c r="N894" s="218"/>
      <c r="O894" s="218"/>
      <c r="P894" s="218"/>
      <c r="Q894" s="218"/>
      <c r="R894" s="218"/>
      <c r="S894" s="218"/>
      <c r="T894" s="218"/>
      <c r="U894" s="218"/>
      <c r="V894" s="218"/>
      <c r="W894" s="218"/>
      <c r="X894" s="218"/>
      <c r="Y894" s="218"/>
      <c r="Z894" s="218"/>
      <c r="AA894" s="218"/>
      <c r="AB894" s="218"/>
    </row>
    <row r="895" spans="1:28" ht="14.25" customHeight="1" x14ac:dyDescent="0.2">
      <c r="A895" s="218"/>
      <c r="B895" s="218"/>
      <c r="C895" s="218"/>
      <c r="D895" s="218"/>
      <c r="E895" s="218"/>
      <c r="F895" s="218"/>
      <c r="G895" s="218"/>
      <c r="H895" s="218"/>
      <c r="I895" s="218"/>
      <c r="J895" s="218"/>
      <c r="K895" s="218"/>
      <c r="L895" s="218"/>
      <c r="M895" s="218"/>
      <c r="N895" s="218"/>
      <c r="O895" s="218"/>
      <c r="P895" s="218"/>
      <c r="Q895" s="218"/>
      <c r="R895" s="218"/>
      <c r="S895" s="218"/>
      <c r="T895" s="218"/>
      <c r="U895" s="218"/>
      <c r="V895" s="218"/>
      <c r="W895" s="218"/>
      <c r="X895" s="218"/>
      <c r="Y895" s="218"/>
      <c r="Z895" s="218"/>
      <c r="AA895" s="218"/>
      <c r="AB895" s="218"/>
    </row>
    <row r="896" spans="1:28" ht="14.25" customHeight="1" x14ac:dyDescent="0.2">
      <c r="A896" s="218"/>
      <c r="B896" s="218"/>
      <c r="C896" s="218"/>
      <c r="D896" s="218"/>
      <c r="E896" s="218"/>
      <c r="F896" s="218"/>
      <c r="G896" s="218"/>
      <c r="H896" s="218"/>
      <c r="I896" s="218"/>
      <c r="J896" s="218"/>
      <c r="K896" s="218"/>
      <c r="L896" s="218"/>
      <c r="M896" s="218"/>
      <c r="N896" s="218"/>
      <c r="O896" s="218"/>
      <c r="P896" s="218"/>
      <c r="Q896" s="218"/>
      <c r="R896" s="218"/>
      <c r="S896" s="218"/>
      <c r="T896" s="218"/>
      <c r="U896" s="218"/>
      <c r="V896" s="218"/>
      <c r="W896" s="218"/>
      <c r="X896" s="218"/>
      <c r="Y896" s="218"/>
      <c r="Z896" s="218"/>
      <c r="AA896" s="218"/>
      <c r="AB896" s="218"/>
    </row>
    <row r="897" spans="1:28" ht="14.25" customHeight="1" x14ac:dyDescent="0.2">
      <c r="A897" s="218"/>
      <c r="B897" s="218"/>
      <c r="C897" s="218"/>
      <c r="D897" s="218"/>
      <c r="E897" s="218"/>
      <c r="F897" s="218"/>
      <c r="G897" s="218"/>
      <c r="H897" s="218"/>
      <c r="I897" s="218"/>
      <c r="J897" s="218"/>
      <c r="K897" s="218"/>
      <c r="L897" s="218"/>
      <c r="M897" s="218"/>
      <c r="N897" s="218"/>
      <c r="O897" s="218"/>
      <c r="P897" s="218"/>
      <c r="Q897" s="218"/>
      <c r="R897" s="218"/>
      <c r="S897" s="218"/>
      <c r="T897" s="218"/>
      <c r="U897" s="218"/>
      <c r="V897" s="218"/>
      <c r="W897" s="218"/>
      <c r="X897" s="218"/>
      <c r="Y897" s="218"/>
      <c r="Z897" s="218"/>
      <c r="AA897" s="218"/>
      <c r="AB897" s="218"/>
    </row>
    <row r="898" spans="1:28" ht="14.25" customHeight="1" x14ac:dyDescent="0.2">
      <c r="A898" s="218"/>
      <c r="B898" s="218"/>
      <c r="C898" s="218"/>
      <c r="D898" s="218"/>
      <c r="E898" s="218"/>
      <c r="F898" s="218"/>
      <c r="G898" s="218"/>
      <c r="H898" s="218"/>
      <c r="I898" s="218"/>
      <c r="J898" s="218"/>
      <c r="K898" s="218"/>
      <c r="L898" s="218"/>
      <c r="M898" s="218"/>
      <c r="N898" s="218"/>
      <c r="O898" s="218"/>
      <c r="P898" s="218"/>
      <c r="Q898" s="218"/>
      <c r="R898" s="218"/>
      <c r="S898" s="218"/>
      <c r="T898" s="218"/>
      <c r="U898" s="218"/>
      <c r="V898" s="218"/>
      <c r="W898" s="218"/>
      <c r="X898" s="218"/>
      <c r="Y898" s="218"/>
      <c r="Z898" s="218"/>
      <c r="AA898" s="218"/>
      <c r="AB898" s="218"/>
    </row>
    <row r="899" spans="1:28" ht="14.25" customHeight="1" x14ac:dyDescent="0.2">
      <c r="A899" s="218"/>
      <c r="B899" s="218"/>
      <c r="C899" s="218"/>
      <c r="D899" s="218"/>
      <c r="E899" s="218"/>
      <c r="F899" s="218"/>
      <c r="G899" s="218"/>
      <c r="H899" s="218"/>
      <c r="I899" s="218"/>
      <c r="J899" s="218"/>
      <c r="K899" s="218"/>
      <c r="L899" s="218"/>
      <c r="M899" s="218"/>
      <c r="N899" s="218"/>
      <c r="O899" s="218"/>
      <c r="P899" s="218"/>
      <c r="Q899" s="218"/>
      <c r="R899" s="218"/>
      <c r="S899" s="218"/>
      <c r="T899" s="218"/>
      <c r="U899" s="218"/>
      <c r="V899" s="218"/>
      <c r="W899" s="218"/>
      <c r="X899" s="218"/>
      <c r="Y899" s="218"/>
      <c r="Z899" s="218"/>
      <c r="AA899" s="218"/>
      <c r="AB899" s="218"/>
    </row>
    <row r="900" spans="1:28" ht="14.25" customHeight="1" x14ac:dyDescent="0.2">
      <c r="A900" s="218"/>
      <c r="B900" s="218"/>
      <c r="C900" s="218"/>
      <c r="D900" s="218"/>
      <c r="E900" s="218"/>
      <c r="F900" s="218"/>
      <c r="G900" s="218"/>
      <c r="H900" s="218"/>
      <c r="I900" s="218"/>
      <c r="J900" s="218"/>
      <c r="K900" s="218"/>
      <c r="L900" s="218"/>
      <c r="M900" s="218"/>
      <c r="N900" s="218"/>
      <c r="O900" s="218"/>
      <c r="P900" s="218"/>
      <c r="Q900" s="218"/>
      <c r="R900" s="218"/>
      <c r="S900" s="218"/>
      <c r="T900" s="218"/>
      <c r="U900" s="218"/>
      <c r="V900" s="218"/>
      <c r="W900" s="218"/>
      <c r="X900" s="218"/>
      <c r="Y900" s="218"/>
      <c r="Z900" s="218"/>
      <c r="AA900" s="218"/>
      <c r="AB900" s="218"/>
    </row>
    <row r="901" spans="1:28" ht="14.25" customHeight="1" x14ac:dyDescent="0.2">
      <c r="A901" s="218"/>
      <c r="B901" s="218"/>
      <c r="C901" s="218"/>
      <c r="D901" s="218"/>
      <c r="E901" s="218"/>
      <c r="F901" s="218"/>
      <c r="G901" s="218"/>
      <c r="H901" s="218"/>
      <c r="I901" s="218"/>
      <c r="J901" s="218"/>
      <c r="K901" s="218"/>
      <c r="L901" s="218"/>
      <c r="M901" s="218"/>
      <c r="N901" s="218"/>
      <c r="O901" s="218"/>
      <c r="P901" s="218"/>
      <c r="Q901" s="218"/>
      <c r="R901" s="218"/>
      <c r="S901" s="218"/>
      <c r="T901" s="218"/>
      <c r="U901" s="218"/>
      <c r="V901" s="218"/>
      <c r="W901" s="218"/>
      <c r="X901" s="218"/>
      <c r="Y901" s="218"/>
      <c r="Z901" s="218"/>
      <c r="AA901" s="218"/>
      <c r="AB901" s="218"/>
    </row>
    <row r="902" spans="1:28" ht="14.25" customHeight="1" x14ac:dyDescent="0.2">
      <c r="A902" s="218"/>
      <c r="B902" s="218"/>
      <c r="C902" s="218"/>
      <c r="D902" s="218"/>
      <c r="E902" s="218"/>
      <c r="F902" s="218"/>
      <c r="G902" s="218"/>
      <c r="H902" s="218"/>
      <c r="I902" s="218"/>
      <c r="J902" s="218"/>
      <c r="K902" s="218"/>
      <c r="L902" s="218"/>
      <c r="M902" s="218"/>
      <c r="N902" s="218"/>
      <c r="O902" s="218"/>
      <c r="P902" s="218"/>
      <c r="Q902" s="218"/>
      <c r="R902" s="218"/>
      <c r="S902" s="218"/>
      <c r="T902" s="218"/>
      <c r="U902" s="218"/>
      <c r="V902" s="218"/>
      <c r="W902" s="218"/>
      <c r="X902" s="218"/>
      <c r="Y902" s="218"/>
      <c r="Z902" s="218"/>
      <c r="AA902" s="218"/>
      <c r="AB902" s="218"/>
    </row>
    <row r="903" spans="1:28" ht="14.25" customHeight="1" x14ac:dyDescent="0.2">
      <c r="A903" s="218"/>
      <c r="B903" s="218"/>
      <c r="C903" s="218"/>
      <c r="D903" s="218"/>
      <c r="E903" s="218"/>
      <c r="F903" s="218"/>
      <c r="G903" s="218"/>
      <c r="H903" s="218"/>
      <c r="I903" s="218"/>
      <c r="J903" s="218"/>
      <c r="K903" s="218"/>
      <c r="L903" s="218"/>
      <c r="M903" s="218"/>
      <c r="N903" s="218"/>
      <c r="O903" s="218"/>
      <c r="P903" s="218"/>
      <c r="Q903" s="218"/>
      <c r="R903" s="218"/>
      <c r="S903" s="218"/>
      <c r="T903" s="218"/>
      <c r="U903" s="218"/>
      <c r="V903" s="218"/>
      <c r="W903" s="218"/>
      <c r="X903" s="218"/>
      <c r="Y903" s="218"/>
      <c r="Z903" s="218"/>
      <c r="AA903" s="218"/>
      <c r="AB903" s="218"/>
    </row>
    <row r="904" spans="1:28" ht="14.25" customHeight="1" x14ac:dyDescent="0.2">
      <c r="A904" s="218"/>
      <c r="B904" s="218"/>
      <c r="C904" s="218"/>
      <c r="D904" s="218"/>
      <c r="E904" s="218"/>
      <c r="F904" s="218"/>
      <c r="G904" s="218"/>
      <c r="H904" s="218"/>
      <c r="I904" s="218"/>
      <c r="J904" s="218"/>
      <c r="K904" s="218"/>
      <c r="L904" s="218"/>
      <c r="M904" s="218"/>
      <c r="N904" s="218"/>
      <c r="O904" s="218"/>
      <c r="P904" s="218"/>
      <c r="Q904" s="218"/>
      <c r="R904" s="218"/>
      <c r="S904" s="218"/>
      <c r="T904" s="218"/>
      <c r="U904" s="218"/>
      <c r="V904" s="218"/>
      <c r="W904" s="218"/>
      <c r="X904" s="218"/>
      <c r="Y904" s="218"/>
      <c r="Z904" s="218"/>
      <c r="AA904" s="218"/>
      <c r="AB904" s="218"/>
    </row>
    <row r="905" spans="1:28" ht="14.25" customHeight="1" x14ac:dyDescent="0.2">
      <c r="A905" s="218"/>
      <c r="B905" s="218"/>
      <c r="C905" s="218"/>
      <c r="D905" s="218"/>
      <c r="E905" s="218"/>
      <c r="F905" s="218"/>
      <c r="G905" s="218"/>
      <c r="H905" s="218"/>
      <c r="I905" s="218"/>
      <c r="J905" s="218"/>
      <c r="K905" s="218"/>
      <c r="L905" s="218"/>
      <c r="M905" s="218"/>
      <c r="N905" s="218"/>
      <c r="O905" s="218"/>
      <c r="P905" s="218"/>
      <c r="Q905" s="218"/>
      <c r="R905" s="218"/>
      <c r="S905" s="218"/>
      <c r="T905" s="218"/>
      <c r="U905" s="218"/>
      <c r="V905" s="218"/>
      <c r="W905" s="218"/>
      <c r="X905" s="218"/>
      <c r="Y905" s="218"/>
      <c r="Z905" s="218"/>
      <c r="AA905" s="218"/>
      <c r="AB905" s="218"/>
    </row>
    <row r="906" spans="1:28" ht="14.25" customHeight="1" x14ac:dyDescent="0.2">
      <c r="A906" s="218"/>
      <c r="B906" s="218"/>
      <c r="C906" s="218"/>
      <c r="D906" s="218"/>
      <c r="E906" s="218"/>
      <c r="F906" s="218"/>
      <c r="G906" s="218"/>
      <c r="H906" s="218"/>
      <c r="I906" s="218"/>
      <c r="J906" s="218"/>
      <c r="K906" s="218"/>
      <c r="L906" s="218"/>
      <c r="M906" s="218"/>
      <c r="N906" s="218"/>
      <c r="O906" s="218"/>
      <c r="P906" s="218"/>
      <c r="Q906" s="218"/>
      <c r="R906" s="218"/>
      <c r="S906" s="218"/>
      <c r="T906" s="218"/>
      <c r="U906" s="218"/>
      <c r="V906" s="218"/>
      <c r="W906" s="218"/>
      <c r="X906" s="218"/>
      <c r="Y906" s="218"/>
      <c r="Z906" s="218"/>
      <c r="AA906" s="218"/>
      <c r="AB906" s="218"/>
    </row>
    <row r="907" spans="1:28" ht="14.25" customHeight="1" x14ac:dyDescent="0.2">
      <c r="A907" s="218"/>
      <c r="B907" s="218"/>
      <c r="C907" s="218"/>
      <c r="D907" s="218"/>
      <c r="E907" s="218"/>
      <c r="F907" s="218"/>
      <c r="G907" s="218"/>
      <c r="H907" s="218"/>
      <c r="I907" s="218"/>
      <c r="J907" s="218"/>
      <c r="K907" s="218"/>
      <c r="L907" s="218"/>
      <c r="M907" s="218"/>
      <c r="N907" s="218"/>
      <c r="O907" s="218"/>
      <c r="P907" s="218"/>
      <c r="Q907" s="218"/>
      <c r="R907" s="218"/>
      <c r="S907" s="218"/>
      <c r="T907" s="218"/>
      <c r="U907" s="218"/>
      <c r="V907" s="218"/>
      <c r="W907" s="218"/>
      <c r="X907" s="218"/>
      <c r="Y907" s="218"/>
      <c r="Z907" s="218"/>
      <c r="AA907" s="218"/>
      <c r="AB907" s="218"/>
    </row>
    <row r="908" spans="1:28" ht="14.25" customHeight="1" x14ac:dyDescent="0.2">
      <c r="A908" s="218"/>
      <c r="B908" s="218"/>
      <c r="C908" s="218"/>
      <c r="D908" s="218"/>
      <c r="E908" s="218"/>
      <c r="F908" s="218"/>
      <c r="G908" s="218"/>
      <c r="H908" s="218"/>
      <c r="I908" s="218"/>
      <c r="J908" s="218"/>
      <c r="K908" s="218"/>
      <c r="L908" s="218"/>
      <c r="M908" s="218"/>
      <c r="N908" s="218"/>
      <c r="O908" s="218"/>
      <c r="P908" s="218"/>
      <c r="Q908" s="218"/>
      <c r="R908" s="218"/>
      <c r="S908" s="218"/>
      <c r="T908" s="218"/>
      <c r="U908" s="218"/>
      <c r="V908" s="218"/>
      <c r="W908" s="218"/>
      <c r="X908" s="218"/>
      <c r="Y908" s="218"/>
      <c r="Z908" s="218"/>
      <c r="AA908" s="218"/>
      <c r="AB908" s="218"/>
    </row>
    <row r="909" spans="1:28" ht="14.25" customHeight="1" x14ac:dyDescent="0.2">
      <c r="A909" s="218"/>
      <c r="B909" s="218"/>
      <c r="C909" s="218"/>
      <c r="D909" s="218"/>
      <c r="E909" s="218"/>
      <c r="F909" s="218"/>
      <c r="G909" s="218"/>
      <c r="H909" s="218"/>
      <c r="I909" s="218"/>
      <c r="J909" s="218"/>
      <c r="K909" s="218"/>
      <c r="L909" s="218"/>
      <c r="M909" s="218"/>
      <c r="N909" s="218"/>
      <c r="O909" s="218"/>
      <c r="P909" s="218"/>
      <c r="Q909" s="218"/>
      <c r="R909" s="218"/>
      <c r="S909" s="218"/>
      <c r="T909" s="218"/>
      <c r="U909" s="218"/>
      <c r="V909" s="218"/>
      <c r="W909" s="218"/>
      <c r="X909" s="218"/>
      <c r="Y909" s="218"/>
      <c r="Z909" s="218"/>
      <c r="AA909" s="218"/>
      <c r="AB909" s="218"/>
    </row>
    <row r="910" spans="1:28" ht="14.25" customHeight="1" x14ac:dyDescent="0.2">
      <c r="A910" s="218"/>
      <c r="B910" s="218"/>
      <c r="C910" s="218"/>
      <c r="D910" s="218"/>
      <c r="E910" s="218"/>
      <c r="F910" s="218"/>
      <c r="G910" s="218"/>
      <c r="H910" s="218"/>
      <c r="I910" s="218"/>
      <c r="J910" s="218"/>
      <c r="K910" s="218"/>
      <c r="L910" s="218"/>
      <c r="M910" s="218"/>
      <c r="N910" s="218"/>
      <c r="O910" s="218"/>
      <c r="P910" s="218"/>
      <c r="Q910" s="218"/>
      <c r="R910" s="218"/>
      <c r="S910" s="218"/>
      <c r="T910" s="218"/>
      <c r="U910" s="218"/>
      <c r="V910" s="218"/>
      <c r="W910" s="218"/>
      <c r="X910" s="218"/>
      <c r="Y910" s="218"/>
      <c r="Z910" s="218"/>
      <c r="AA910" s="218"/>
      <c r="AB910" s="218"/>
    </row>
    <row r="911" spans="1:28" ht="14.25" customHeight="1" x14ac:dyDescent="0.2">
      <c r="A911" s="218"/>
      <c r="B911" s="218"/>
      <c r="C911" s="218"/>
      <c r="D911" s="218"/>
      <c r="E911" s="218"/>
      <c r="F911" s="218"/>
      <c r="G911" s="218"/>
      <c r="H911" s="218"/>
      <c r="I911" s="218"/>
      <c r="J911" s="218"/>
      <c r="K911" s="218"/>
      <c r="L911" s="218"/>
      <c r="M911" s="218"/>
      <c r="N911" s="218"/>
      <c r="O911" s="218"/>
      <c r="P911" s="218"/>
      <c r="Q911" s="218"/>
      <c r="R911" s="218"/>
      <c r="S911" s="218"/>
      <c r="T911" s="218"/>
      <c r="U911" s="218"/>
      <c r="V911" s="218"/>
      <c r="W911" s="218"/>
      <c r="X911" s="218"/>
      <c r="Y911" s="218"/>
      <c r="Z911" s="218"/>
      <c r="AA911" s="218"/>
      <c r="AB911" s="218"/>
    </row>
    <row r="912" spans="1:28" ht="14.25" customHeight="1" x14ac:dyDescent="0.2">
      <c r="A912" s="218"/>
      <c r="B912" s="218"/>
      <c r="C912" s="218"/>
      <c r="D912" s="218"/>
      <c r="E912" s="218"/>
      <c r="F912" s="218"/>
      <c r="G912" s="218"/>
      <c r="H912" s="218"/>
      <c r="I912" s="218"/>
      <c r="J912" s="218"/>
      <c r="K912" s="218"/>
      <c r="L912" s="218"/>
      <c r="M912" s="218"/>
      <c r="N912" s="218"/>
      <c r="O912" s="218"/>
      <c r="P912" s="218"/>
      <c r="Q912" s="218"/>
      <c r="R912" s="218"/>
      <c r="S912" s="218"/>
      <c r="T912" s="218"/>
      <c r="U912" s="218"/>
      <c r="V912" s="218"/>
      <c r="W912" s="218"/>
      <c r="X912" s="218"/>
      <c r="Y912" s="218"/>
      <c r="Z912" s="218"/>
      <c r="AA912" s="218"/>
      <c r="AB912" s="218"/>
    </row>
    <row r="913" spans="1:28" ht="14.25" customHeight="1" x14ac:dyDescent="0.2">
      <c r="A913" s="218"/>
      <c r="B913" s="218"/>
      <c r="C913" s="218"/>
      <c r="D913" s="218"/>
      <c r="E913" s="218"/>
      <c r="F913" s="218"/>
      <c r="G913" s="218"/>
      <c r="H913" s="218"/>
      <c r="I913" s="218"/>
      <c r="J913" s="218"/>
      <c r="K913" s="218"/>
      <c r="L913" s="218"/>
      <c r="M913" s="218"/>
      <c r="N913" s="218"/>
      <c r="O913" s="218"/>
      <c r="P913" s="218"/>
      <c r="Q913" s="218"/>
      <c r="R913" s="218"/>
      <c r="S913" s="218"/>
      <c r="T913" s="218"/>
      <c r="U913" s="218"/>
      <c r="V913" s="218"/>
      <c r="W913" s="218"/>
      <c r="X913" s="218"/>
      <c r="Y913" s="218"/>
      <c r="Z913" s="218"/>
      <c r="AA913" s="218"/>
      <c r="AB913" s="218"/>
    </row>
    <row r="914" spans="1:28" ht="14.25" customHeight="1" x14ac:dyDescent="0.2">
      <c r="A914" s="218"/>
      <c r="B914" s="218"/>
      <c r="C914" s="218"/>
      <c r="D914" s="218"/>
      <c r="E914" s="218"/>
      <c r="F914" s="218"/>
      <c r="G914" s="218"/>
      <c r="H914" s="218"/>
      <c r="I914" s="218"/>
      <c r="J914" s="218"/>
      <c r="K914" s="218"/>
      <c r="L914" s="218"/>
      <c r="M914" s="218"/>
      <c r="N914" s="218"/>
      <c r="O914" s="218"/>
      <c r="P914" s="218"/>
      <c r="Q914" s="218"/>
      <c r="R914" s="218"/>
      <c r="S914" s="218"/>
      <c r="T914" s="218"/>
      <c r="U914" s="218"/>
      <c r="V914" s="218"/>
      <c r="W914" s="218"/>
      <c r="X914" s="218"/>
      <c r="Y914" s="218"/>
      <c r="Z914" s="218"/>
      <c r="AA914" s="218"/>
      <c r="AB914" s="218"/>
    </row>
    <row r="915" spans="1:28" ht="14.25" customHeight="1" x14ac:dyDescent="0.2">
      <c r="A915" s="218"/>
      <c r="B915" s="218"/>
      <c r="C915" s="218"/>
      <c r="D915" s="218"/>
      <c r="E915" s="218"/>
      <c r="F915" s="218"/>
      <c r="G915" s="218"/>
      <c r="H915" s="218"/>
      <c r="I915" s="218"/>
      <c r="J915" s="218"/>
      <c r="K915" s="218"/>
      <c r="L915" s="218"/>
      <c r="M915" s="218"/>
      <c r="N915" s="218"/>
      <c r="O915" s="218"/>
      <c r="P915" s="218"/>
      <c r="Q915" s="218"/>
      <c r="R915" s="218"/>
      <c r="S915" s="218"/>
      <c r="T915" s="218"/>
      <c r="U915" s="218"/>
      <c r="V915" s="218"/>
      <c r="W915" s="218"/>
      <c r="X915" s="218"/>
      <c r="Y915" s="218"/>
      <c r="Z915" s="218"/>
      <c r="AA915" s="218"/>
      <c r="AB915" s="218"/>
    </row>
    <row r="916" spans="1:28" ht="14.25" customHeight="1" x14ac:dyDescent="0.2">
      <c r="A916" s="218"/>
      <c r="B916" s="218"/>
      <c r="C916" s="218"/>
      <c r="D916" s="218"/>
      <c r="E916" s="218"/>
      <c r="F916" s="218"/>
      <c r="G916" s="218"/>
      <c r="H916" s="218"/>
      <c r="I916" s="218"/>
      <c r="J916" s="218"/>
      <c r="K916" s="218"/>
      <c r="L916" s="218"/>
      <c r="M916" s="218"/>
      <c r="N916" s="218"/>
      <c r="O916" s="218"/>
      <c r="P916" s="218"/>
      <c r="Q916" s="218"/>
      <c r="R916" s="218"/>
      <c r="S916" s="218"/>
      <c r="T916" s="218"/>
      <c r="U916" s="218"/>
      <c r="V916" s="218"/>
      <c r="W916" s="218"/>
      <c r="X916" s="218"/>
      <c r="Y916" s="218"/>
      <c r="Z916" s="218"/>
      <c r="AA916" s="218"/>
      <c r="AB916" s="218"/>
    </row>
    <row r="917" spans="1:28" ht="14.25" customHeight="1" x14ac:dyDescent="0.2">
      <c r="A917" s="218"/>
      <c r="B917" s="218"/>
      <c r="C917" s="218"/>
      <c r="D917" s="218"/>
      <c r="E917" s="218"/>
      <c r="F917" s="218"/>
      <c r="G917" s="218"/>
      <c r="H917" s="218"/>
      <c r="I917" s="218"/>
      <c r="J917" s="218"/>
      <c r="K917" s="218"/>
      <c r="L917" s="218"/>
      <c r="M917" s="218"/>
      <c r="N917" s="218"/>
      <c r="O917" s="218"/>
      <c r="P917" s="218"/>
      <c r="Q917" s="218"/>
      <c r="R917" s="218"/>
      <c r="S917" s="218"/>
      <c r="T917" s="218"/>
      <c r="U917" s="218"/>
      <c r="V917" s="218"/>
      <c r="W917" s="218"/>
      <c r="X917" s="218"/>
      <c r="Y917" s="218"/>
      <c r="Z917" s="218"/>
      <c r="AA917" s="218"/>
      <c r="AB917" s="218"/>
    </row>
    <row r="918" spans="1:28" ht="14.25" customHeight="1" x14ac:dyDescent="0.2">
      <c r="A918" s="218"/>
      <c r="B918" s="218"/>
      <c r="C918" s="218"/>
      <c r="D918" s="218"/>
      <c r="E918" s="218"/>
      <c r="F918" s="218"/>
      <c r="G918" s="218"/>
      <c r="H918" s="218"/>
      <c r="I918" s="218"/>
      <c r="J918" s="218"/>
      <c r="K918" s="218"/>
      <c r="L918" s="218"/>
      <c r="M918" s="218"/>
      <c r="N918" s="218"/>
      <c r="O918" s="218"/>
      <c r="P918" s="218"/>
      <c r="Q918" s="218"/>
      <c r="R918" s="218"/>
      <c r="S918" s="218"/>
      <c r="T918" s="218"/>
      <c r="U918" s="218"/>
      <c r="V918" s="218"/>
      <c r="W918" s="218"/>
      <c r="X918" s="218"/>
      <c r="Y918" s="218"/>
      <c r="Z918" s="218"/>
      <c r="AA918" s="218"/>
      <c r="AB918" s="218"/>
    </row>
    <row r="919" spans="1:28" ht="14.25" customHeight="1" x14ac:dyDescent="0.2">
      <c r="A919" s="218"/>
      <c r="B919" s="218"/>
      <c r="C919" s="218"/>
      <c r="D919" s="218"/>
      <c r="E919" s="218"/>
      <c r="F919" s="218"/>
      <c r="G919" s="218"/>
      <c r="H919" s="218"/>
      <c r="I919" s="218"/>
      <c r="J919" s="218"/>
      <c r="K919" s="218"/>
      <c r="L919" s="218"/>
      <c r="M919" s="218"/>
      <c r="N919" s="218"/>
      <c r="O919" s="218"/>
      <c r="P919" s="218"/>
      <c r="Q919" s="218"/>
      <c r="R919" s="218"/>
      <c r="S919" s="218"/>
      <c r="T919" s="218"/>
      <c r="U919" s="218"/>
      <c r="V919" s="218"/>
      <c r="W919" s="218"/>
      <c r="X919" s="218"/>
      <c r="Y919" s="218"/>
      <c r="Z919" s="218"/>
      <c r="AA919" s="218"/>
      <c r="AB919" s="218"/>
    </row>
    <row r="920" spans="1:28" ht="14.25" customHeight="1" x14ac:dyDescent="0.2">
      <c r="A920" s="218"/>
      <c r="B920" s="218"/>
      <c r="C920" s="218"/>
      <c r="D920" s="218"/>
      <c r="E920" s="218"/>
      <c r="F920" s="218"/>
      <c r="G920" s="218"/>
      <c r="H920" s="218"/>
      <c r="I920" s="218"/>
      <c r="J920" s="218"/>
      <c r="K920" s="218"/>
      <c r="L920" s="218"/>
      <c r="M920" s="218"/>
      <c r="N920" s="218"/>
      <c r="O920" s="218"/>
      <c r="P920" s="218"/>
      <c r="Q920" s="218"/>
      <c r="R920" s="218"/>
      <c r="S920" s="218"/>
      <c r="T920" s="218"/>
      <c r="U920" s="218"/>
      <c r="V920" s="218"/>
      <c r="W920" s="218"/>
      <c r="X920" s="218"/>
      <c r="Y920" s="218"/>
      <c r="Z920" s="218"/>
      <c r="AA920" s="218"/>
      <c r="AB920" s="218"/>
    </row>
    <row r="921" spans="1:28" ht="14.25" customHeight="1" x14ac:dyDescent="0.2">
      <c r="A921" s="218"/>
      <c r="B921" s="218"/>
      <c r="C921" s="218"/>
      <c r="D921" s="218"/>
      <c r="E921" s="218"/>
      <c r="F921" s="218"/>
      <c r="G921" s="218"/>
      <c r="H921" s="218"/>
      <c r="I921" s="218"/>
      <c r="J921" s="218"/>
      <c r="K921" s="218"/>
      <c r="L921" s="218"/>
      <c r="M921" s="218"/>
      <c r="N921" s="218"/>
      <c r="O921" s="218"/>
      <c r="P921" s="218"/>
      <c r="Q921" s="218"/>
      <c r="R921" s="218"/>
      <c r="S921" s="218"/>
      <c r="T921" s="218"/>
      <c r="U921" s="218"/>
      <c r="V921" s="218"/>
      <c r="W921" s="218"/>
      <c r="X921" s="218"/>
      <c r="Y921" s="218"/>
      <c r="Z921" s="218"/>
      <c r="AA921" s="218"/>
      <c r="AB921" s="218"/>
    </row>
    <row r="922" spans="1:28" ht="14.25" customHeight="1" x14ac:dyDescent="0.2">
      <c r="A922" s="218"/>
      <c r="B922" s="218"/>
      <c r="C922" s="218"/>
      <c r="D922" s="218"/>
      <c r="E922" s="218"/>
      <c r="F922" s="218"/>
      <c r="G922" s="218"/>
      <c r="H922" s="218"/>
      <c r="I922" s="218"/>
      <c r="J922" s="218"/>
      <c r="K922" s="218"/>
      <c r="L922" s="218"/>
      <c r="M922" s="218"/>
      <c r="N922" s="218"/>
      <c r="O922" s="218"/>
      <c r="P922" s="218"/>
      <c r="Q922" s="218"/>
      <c r="R922" s="218"/>
      <c r="S922" s="218"/>
      <c r="T922" s="218"/>
      <c r="U922" s="218"/>
      <c r="V922" s="218"/>
      <c r="W922" s="218"/>
      <c r="X922" s="218"/>
      <c r="Y922" s="218"/>
      <c r="Z922" s="218"/>
      <c r="AA922" s="218"/>
      <c r="AB922" s="218"/>
    </row>
    <row r="923" spans="1:28" ht="14.25" customHeight="1" x14ac:dyDescent="0.2">
      <c r="A923" s="218"/>
      <c r="B923" s="218"/>
      <c r="C923" s="218"/>
      <c r="D923" s="218"/>
      <c r="E923" s="218"/>
      <c r="F923" s="218"/>
      <c r="G923" s="218"/>
      <c r="H923" s="218"/>
      <c r="I923" s="218"/>
      <c r="J923" s="218"/>
      <c r="K923" s="218"/>
      <c r="L923" s="218"/>
      <c r="M923" s="218"/>
      <c r="N923" s="218"/>
      <c r="O923" s="218"/>
      <c r="P923" s="218"/>
      <c r="Q923" s="218"/>
      <c r="R923" s="218"/>
      <c r="S923" s="218"/>
      <c r="T923" s="218"/>
      <c r="U923" s="218"/>
      <c r="V923" s="218"/>
      <c r="W923" s="218"/>
      <c r="X923" s="218"/>
      <c r="Y923" s="218"/>
      <c r="Z923" s="218"/>
      <c r="AA923" s="218"/>
      <c r="AB923" s="218"/>
    </row>
    <row r="924" spans="1:28" ht="14.25" customHeight="1" x14ac:dyDescent="0.2">
      <c r="A924" s="218"/>
      <c r="B924" s="218"/>
      <c r="C924" s="218"/>
      <c r="D924" s="218"/>
      <c r="E924" s="218"/>
      <c r="F924" s="218"/>
      <c r="G924" s="218"/>
      <c r="H924" s="218"/>
      <c r="I924" s="218"/>
      <c r="J924" s="218"/>
      <c r="K924" s="218"/>
      <c r="L924" s="218"/>
      <c r="M924" s="218"/>
      <c r="N924" s="218"/>
      <c r="O924" s="218"/>
      <c r="P924" s="218"/>
      <c r="Q924" s="218"/>
      <c r="R924" s="218"/>
      <c r="S924" s="218"/>
      <c r="T924" s="218"/>
      <c r="U924" s="218"/>
      <c r="V924" s="218"/>
      <c r="W924" s="218"/>
      <c r="X924" s="218"/>
      <c r="Y924" s="218"/>
      <c r="Z924" s="218"/>
      <c r="AA924" s="218"/>
      <c r="AB924" s="218"/>
    </row>
    <row r="925" spans="1:28" ht="14.25" customHeight="1" x14ac:dyDescent="0.2">
      <c r="A925" s="218"/>
      <c r="B925" s="218"/>
      <c r="C925" s="218"/>
      <c r="D925" s="218"/>
      <c r="E925" s="218"/>
      <c r="F925" s="218"/>
      <c r="G925" s="218"/>
      <c r="H925" s="218"/>
      <c r="I925" s="218"/>
      <c r="J925" s="218"/>
      <c r="K925" s="218"/>
      <c r="L925" s="218"/>
      <c r="M925" s="218"/>
      <c r="N925" s="218"/>
      <c r="O925" s="218"/>
      <c r="P925" s="218"/>
      <c r="Q925" s="218"/>
      <c r="R925" s="218"/>
      <c r="S925" s="218"/>
      <c r="T925" s="218"/>
      <c r="U925" s="218"/>
      <c r="V925" s="218"/>
      <c r="W925" s="218"/>
      <c r="X925" s="218"/>
      <c r="Y925" s="218"/>
      <c r="Z925" s="218"/>
      <c r="AA925" s="218"/>
      <c r="AB925" s="218"/>
    </row>
    <row r="926" spans="1:28" ht="14.25" customHeight="1" x14ac:dyDescent="0.2">
      <c r="A926" s="218"/>
      <c r="B926" s="218"/>
      <c r="C926" s="218"/>
      <c r="D926" s="218"/>
      <c r="E926" s="218"/>
      <c r="F926" s="218"/>
      <c r="G926" s="218"/>
      <c r="H926" s="218"/>
      <c r="I926" s="218"/>
      <c r="J926" s="218"/>
      <c r="K926" s="218"/>
      <c r="L926" s="218"/>
      <c r="M926" s="218"/>
      <c r="N926" s="218"/>
      <c r="O926" s="218"/>
      <c r="P926" s="218"/>
      <c r="Q926" s="218"/>
      <c r="R926" s="218"/>
      <c r="S926" s="218"/>
      <c r="T926" s="218"/>
      <c r="U926" s="218"/>
      <c r="V926" s="218"/>
      <c r="W926" s="218"/>
      <c r="X926" s="218"/>
      <c r="Y926" s="218"/>
      <c r="Z926" s="218"/>
      <c r="AA926" s="218"/>
      <c r="AB926" s="218"/>
    </row>
    <row r="927" spans="1:28" ht="14.25" customHeight="1" x14ac:dyDescent="0.2">
      <c r="A927" s="218"/>
      <c r="B927" s="218"/>
      <c r="C927" s="218"/>
      <c r="D927" s="218"/>
      <c r="E927" s="218"/>
      <c r="F927" s="218"/>
      <c r="G927" s="218"/>
      <c r="H927" s="218"/>
      <c r="I927" s="218"/>
      <c r="J927" s="218"/>
      <c r="K927" s="218"/>
      <c r="L927" s="218"/>
      <c r="M927" s="218"/>
      <c r="N927" s="218"/>
      <c r="O927" s="218"/>
      <c r="P927" s="218"/>
      <c r="Q927" s="218"/>
      <c r="R927" s="218"/>
      <c r="S927" s="218"/>
      <c r="T927" s="218"/>
      <c r="U927" s="218"/>
      <c r="V927" s="218"/>
      <c r="W927" s="218"/>
      <c r="X927" s="218"/>
      <c r="Y927" s="218"/>
      <c r="Z927" s="218"/>
      <c r="AA927" s="218"/>
      <c r="AB927" s="218"/>
    </row>
    <row r="928" spans="1:28" ht="14.25" customHeight="1" x14ac:dyDescent="0.2">
      <c r="A928" s="218"/>
      <c r="B928" s="218"/>
      <c r="C928" s="218"/>
      <c r="D928" s="218"/>
      <c r="E928" s="218"/>
      <c r="F928" s="218"/>
      <c r="G928" s="218"/>
      <c r="H928" s="218"/>
      <c r="I928" s="218"/>
      <c r="J928" s="218"/>
      <c r="K928" s="218"/>
      <c r="L928" s="218"/>
      <c r="M928" s="218"/>
      <c r="N928" s="218"/>
      <c r="O928" s="218"/>
      <c r="P928" s="218"/>
      <c r="Q928" s="218"/>
      <c r="R928" s="218"/>
      <c r="S928" s="218"/>
      <c r="T928" s="218"/>
      <c r="U928" s="218"/>
      <c r="V928" s="218"/>
      <c r="W928" s="218"/>
      <c r="X928" s="218"/>
      <c r="Y928" s="218"/>
      <c r="Z928" s="218"/>
      <c r="AA928" s="218"/>
      <c r="AB928" s="218"/>
    </row>
    <row r="929" spans="1:28" ht="14.25" customHeight="1" x14ac:dyDescent="0.2">
      <c r="A929" s="218"/>
      <c r="B929" s="218"/>
      <c r="C929" s="218"/>
      <c r="D929" s="218"/>
      <c r="E929" s="218"/>
      <c r="F929" s="218"/>
      <c r="G929" s="218"/>
      <c r="H929" s="218"/>
      <c r="I929" s="218"/>
      <c r="J929" s="218"/>
      <c r="K929" s="218"/>
      <c r="L929" s="218"/>
      <c r="M929" s="218"/>
      <c r="N929" s="218"/>
      <c r="O929" s="218"/>
      <c r="P929" s="218"/>
      <c r="Q929" s="218"/>
      <c r="R929" s="218"/>
      <c r="S929" s="218"/>
      <c r="T929" s="218"/>
      <c r="U929" s="218"/>
      <c r="V929" s="218"/>
      <c r="W929" s="218"/>
      <c r="X929" s="218"/>
      <c r="Y929" s="218"/>
      <c r="Z929" s="218"/>
      <c r="AA929" s="218"/>
      <c r="AB929" s="218"/>
    </row>
    <row r="930" spans="1:28" ht="14.25" customHeight="1" x14ac:dyDescent="0.2">
      <c r="A930" s="218"/>
      <c r="B930" s="218"/>
      <c r="C930" s="218"/>
      <c r="D930" s="218"/>
      <c r="E930" s="218"/>
      <c r="F930" s="218"/>
      <c r="G930" s="218"/>
      <c r="H930" s="218"/>
      <c r="I930" s="218"/>
      <c r="J930" s="218"/>
      <c r="K930" s="218"/>
      <c r="L930" s="218"/>
      <c r="M930" s="218"/>
      <c r="N930" s="218"/>
      <c r="O930" s="218"/>
      <c r="P930" s="218"/>
      <c r="Q930" s="218"/>
      <c r="R930" s="218"/>
      <c r="S930" s="218"/>
      <c r="T930" s="218"/>
      <c r="U930" s="218"/>
      <c r="V930" s="218"/>
      <c r="W930" s="218"/>
      <c r="X930" s="218"/>
      <c r="Y930" s="218"/>
      <c r="Z930" s="218"/>
      <c r="AA930" s="218"/>
      <c r="AB930" s="218"/>
    </row>
    <row r="931" spans="1:28" ht="14.25" customHeight="1" x14ac:dyDescent="0.2">
      <c r="A931" s="218"/>
      <c r="B931" s="218"/>
      <c r="C931" s="218"/>
      <c r="D931" s="218"/>
      <c r="E931" s="218"/>
      <c r="F931" s="218"/>
      <c r="G931" s="218"/>
      <c r="H931" s="218"/>
      <c r="I931" s="218"/>
      <c r="J931" s="218"/>
      <c r="K931" s="218"/>
      <c r="L931" s="218"/>
      <c r="M931" s="218"/>
      <c r="N931" s="218"/>
      <c r="O931" s="218"/>
      <c r="P931" s="218"/>
      <c r="Q931" s="218"/>
      <c r="R931" s="218"/>
      <c r="S931" s="218"/>
      <c r="T931" s="218"/>
      <c r="U931" s="218"/>
      <c r="V931" s="218"/>
      <c r="W931" s="218"/>
      <c r="X931" s="218"/>
      <c r="Y931" s="218"/>
      <c r="Z931" s="218"/>
      <c r="AA931" s="218"/>
      <c r="AB931" s="218"/>
    </row>
    <row r="932" spans="1:28" ht="14.25" customHeight="1" x14ac:dyDescent="0.2">
      <c r="A932" s="218"/>
      <c r="B932" s="218"/>
      <c r="C932" s="218"/>
      <c r="D932" s="218"/>
      <c r="E932" s="218"/>
      <c r="F932" s="218"/>
      <c r="G932" s="218"/>
      <c r="H932" s="218"/>
      <c r="I932" s="218"/>
      <c r="J932" s="218"/>
      <c r="K932" s="218"/>
      <c r="L932" s="218"/>
      <c r="M932" s="218"/>
      <c r="N932" s="218"/>
      <c r="O932" s="218"/>
      <c r="P932" s="218"/>
      <c r="Q932" s="218"/>
      <c r="R932" s="218"/>
      <c r="S932" s="218"/>
      <c r="T932" s="218"/>
      <c r="U932" s="218"/>
      <c r="V932" s="218"/>
      <c r="W932" s="218"/>
      <c r="X932" s="218"/>
      <c r="Y932" s="218"/>
      <c r="Z932" s="218"/>
      <c r="AA932" s="218"/>
      <c r="AB932" s="218"/>
    </row>
    <row r="933" spans="1:28" ht="14.25" customHeight="1" x14ac:dyDescent="0.2">
      <c r="A933" s="218"/>
      <c r="B933" s="218"/>
      <c r="C933" s="218"/>
      <c r="D933" s="218"/>
      <c r="E933" s="218"/>
      <c r="F933" s="218"/>
      <c r="G933" s="218"/>
      <c r="H933" s="218"/>
      <c r="I933" s="218"/>
      <c r="J933" s="218"/>
      <c r="K933" s="218"/>
      <c r="L933" s="218"/>
      <c r="M933" s="218"/>
      <c r="N933" s="218"/>
      <c r="O933" s="218"/>
      <c r="P933" s="218"/>
      <c r="Q933" s="218"/>
      <c r="R933" s="218"/>
      <c r="S933" s="218"/>
      <c r="T933" s="218"/>
      <c r="U933" s="218"/>
      <c r="V933" s="218"/>
      <c r="W933" s="218"/>
      <c r="X933" s="218"/>
      <c r="Y933" s="218"/>
      <c r="Z933" s="218"/>
      <c r="AA933" s="218"/>
      <c r="AB933" s="218"/>
    </row>
    <row r="934" spans="1:28" ht="14.25" customHeight="1" x14ac:dyDescent="0.2">
      <c r="A934" s="218"/>
      <c r="B934" s="218"/>
      <c r="C934" s="218"/>
      <c r="D934" s="218"/>
      <c r="E934" s="218"/>
      <c r="F934" s="218"/>
      <c r="G934" s="218"/>
      <c r="H934" s="218"/>
      <c r="I934" s="218"/>
      <c r="J934" s="218"/>
      <c r="K934" s="218"/>
      <c r="L934" s="218"/>
      <c r="M934" s="218"/>
      <c r="N934" s="218"/>
      <c r="O934" s="218"/>
      <c r="P934" s="218"/>
      <c r="Q934" s="218"/>
      <c r="R934" s="218"/>
      <c r="S934" s="218"/>
      <c r="T934" s="218"/>
      <c r="U934" s="218"/>
      <c r="V934" s="218"/>
      <c r="W934" s="218"/>
      <c r="X934" s="218"/>
      <c r="Y934" s="218"/>
      <c r="Z934" s="218"/>
      <c r="AA934" s="218"/>
      <c r="AB934" s="218"/>
    </row>
    <row r="935" spans="1:28" ht="14.25" customHeight="1" x14ac:dyDescent="0.2">
      <c r="A935" s="218"/>
      <c r="B935" s="218"/>
      <c r="C935" s="218"/>
      <c r="D935" s="218"/>
      <c r="E935" s="218"/>
      <c r="F935" s="218"/>
      <c r="G935" s="218"/>
      <c r="H935" s="218"/>
      <c r="I935" s="218"/>
      <c r="J935" s="218"/>
      <c r="K935" s="218"/>
      <c r="L935" s="218"/>
      <c r="M935" s="218"/>
      <c r="N935" s="218"/>
      <c r="O935" s="218"/>
      <c r="P935" s="218"/>
      <c r="Q935" s="218"/>
      <c r="R935" s="218"/>
      <c r="S935" s="218"/>
      <c r="T935" s="218"/>
      <c r="U935" s="218"/>
      <c r="V935" s="218"/>
      <c r="W935" s="218"/>
      <c r="X935" s="218"/>
      <c r="Y935" s="218"/>
      <c r="Z935" s="218"/>
      <c r="AA935" s="218"/>
      <c r="AB935" s="218"/>
    </row>
    <row r="936" spans="1:28" ht="14.25" customHeight="1" x14ac:dyDescent="0.2">
      <c r="A936" s="218"/>
      <c r="B936" s="218"/>
      <c r="C936" s="218"/>
      <c r="D936" s="218"/>
      <c r="E936" s="218"/>
      <c r="F936" s="218"/>
      <c r="G936" s="218"/>
      <c r="H936" s="218"/>
      <c r="I936" s="218"/>
      <c r="J936" s="218"/>
      <c r="K936" s="218"/>
      <c r="L936" s="218"/>
      <c r="M936" s="218"/>
      <c r="N936" s="218"/>
      <c r="O936" s="218"/>
      <c r="P936" s="218"/>
      <c r="Q936" s="218"/>
      <c r="R936" s="218"/>
      <c r="S936" s="218"/>
      <c r="T936" s="218"/>
      <c r="U936" s="218"/>
      <c r="V936" s="218"/>
      <c r="W936" s="218"/>
      <c r="X936" s="218"/>
      <c r="Y936" s="218"/>
      <c r="Z936" s="218"/>
      <c r="AA936" s="218"/>
      <c r="AB936" s="218"/>
    </row>
    <row r="937" spans="1:28" ht="14.25" customHeight="1" x14ac:dyDescent="0.2">
      <c r="A937" s="218"/>
      <c r="B937" s="218"/>
      <c r="C937" s="218"/>
      <c r="D937" s="218"/>
      <c r="E937" s="218"/>
      <c r="F937" s="218"/>
      <c r="G937" s="218"/>
      <c r="H937" s="218"/>
      <c r="I937" s="218"/>
      <c r="J937" s="218"/>
      <c r="K937" s="218"/>
      <c r="L937" s="218"/>
      <c r="M937" s="218"/>
      <c r="N937" s="218"/>
      <c r="O937" s="218"/>
      <c r="P937" s="218"/>
      <c r="Q937" s="218"/>
      <c r="R937" s="218"/>
      <c r="S937" s="218"/>
      <c r="T937" s="218"/>
      <c r="U937" s="218"/>
      <c r="V937" s="218"/>
      <c r="W937" s="218"/>
      <c r="X937" s="218"/>
      <c r="Y937" s="218"/>
      <c r="Z937" s="218"/>
      <c r="AA937" s="218"/>
      <c r="AB937" s="218"/>
    </row>
    <row r="938" spans="1:28" ht="14.25" customHeight="1" x14ac:dyDescent="0.2">
      <c r="A938" s="218"/>
      <c r="B938" s="218"/>
      <c r="C938" s="218"/>
      <c r="D938" s="218"/>
      <c r="E938" s="218"/>
      <c r="F938" s="218"/>
      <c r="G938" s="218"/>
      <c r="H938" s="218"/>
      <c r="I938" s="218"/>
      <c r="J938" s="218"/>
      <c r="K938" s="218"/>
      <c r="L938" s="218"/>
      <c r="M938" s="218"/>
      <c r="N938" s="218"/>
      <c r="O938" s="218"/>
      <c r="P938" s="218"/>
      <c r="Q938" s="218"/>
      <c r="R938" s="218"/>
      <c r="S938" s="218"/>
      <c r="T938" s="218"/>
      <c r="U938" s="218"/>
      <c r="V938" s="218"/>
      <c r="W938" s="218"/>
      <c r="X938" s="218"/>
      <c r="Y938" s="218"/>
      <c r="Z938" s="218"/>
      <c r="AA938" s="218"/>
      <c r="AB938" s="218"/>
    </row>
    <row r="939" spans="1:28" ht="14.25" customHeight="1" x14ac:dyDescent="0.2">
      <c r="A939" s="218"/>
      <c r="B939" s="218"/>
      <c r="C939" s="218"/>
      <c r="D939" s="218"/>
      <c r="E939" s="218"/>
      <c r="F939" s="218"/>
      <c r="G939" s="218"/>
      <c r="H939" s="218"/>
      <c r="I939" s="218"/>
      <c r="J939" s="218"/>
      <c r="K939" s="218"/>
      <c r="L939" s="218"/>
      <c r="M939" s="218"/>
      <c r="N939" s="218"/>
      <c r="O939" s="218"/>
      <c r="P939" s="218"/>
      <c r="Q939" s="218"/>
      <c r="R939" s="218"/>
      <c r="S939" s="218"/>
      <c r="T939" s="218"/>
      <c r="U939" s="218"/>
      <c r="V939" s="218"/>
      <c r="W939" s="218"/>
      <c r="X939" s="218"/>
      <c r="Y939" s="218"/>
      <c r="Z939" s="218"/>
      <c r="AA939" s="218"/>
      <c r="AB939" s="218"/>
    </row>
    <row r="940" spans="1:28" ht="14.25" customHeight="1" x14ac:dyDescent="0.2">
      <c r="A940" s="218"/>
      <c r="B940" s="218"/>
      <c r="C940" s="218"/>
      <c r="D940" s="218"/>
      <c r="E940" s="218"/>
      <c r="F940" s="218"/>
      <c r="G940" s="218"/>
      <c r="H940" s="218"/>
      <c r="I940" s="218"/>
      <c r="J940" s="218"/>
      <c r="K940" s="218"/>
      <c r="L940" s="218"/>
      <c r="M940" s="218"/>
      <c r="N940" s="218"/>
      <c r="O940" s="218"/>
      <c r="P940" s="218"/>
      <c r="Q940" s="218"/>
      <c r="R940" s="218"/>
      <c r="S940" s="218"/>
      <c r="T940" s="218"/>
      <c r="U940" s="218"/>
      <c r="V940" s="218"/>
      <c r="W940" s="218"/>
      <c r="X940" s="218"/>
      <c r="Y940" s="218"/>
      <c r="Z940" s="218"/>
      <c r="AA940" s="218"/>
      <c r="AB940" s="218"/>
    </row>
    <row r="941" spans="1:28" ht="14.25" customHeight="1" x14ac:dyDescent="0.2">
      <c r="A941" s="218"/>
      <c r="B941" s="218"/>
      <c r="C941" s="218"/>
      <c r="D941" s="218"/>
      <c r="E941" s="218"/>
      <c r="F941" s="218"/>
      <c r="G941" s="218"/>
      <c r="H941" s="218"/>
      <c r="I941" s="218"/>
      <c r="J941" s="218"/>
      <c r="K941" s="218"/>
      <c r="L941" s="218"/>
      <c r="M941" s="218"/>
      <c r="N941" s="218"/>
      <c r="O941" s="218"/>
      <c r="P941" s="218"/>
      <c r="Q941" s="218"/>
      <c r="R941" s="218"/>
      <c r="S941" s="218"/>
      <c r="T941" s="218"/>
      <c r="U941" s="218"/>
      <c r="V941" s="218"/>
      <c r="W941" s="218"/>
      <c r="X941" s="218"/>
      <c r="Y941" s="218"/>
      <c r="Z941" s="218"/>
      <c r="AA941" s="218"/>
      <c r="AB941" s="218"/>
    </row>
    <row r="942" spans="1:28" ht="14.25" customHeight="1" x14ac:dyDescent="0.2">
      <c r="A942" s="218"/>
      <c r="B942" s="218"/>
      <c r="C942" s="218"/>
      <c r="D942" s="218"/>
      <c r="E942" s="218"/>
      <c r="F942" s="218"/>
      <c r="G942" s="218"/>
      <c r="H942" s="218"/>
      <c r="I942" s="218"/>
      <c r="J942" s="218"/>
      <c r="K942" s="218"/>
      <c r="L942" s="218"/>
      <c r="M942" s="218"/>
      <c r="N942" s="218"/>
      <c r="O942" s="218"/>
      <c r="P942" s="218"/>
      <c r="Q942" s="218"/>
      <c r="R942" s="218"/>
      <c r="S942" s="218"/>
      <c r="T942" s="218"/>
      <c r="U942" s="218"/>
      <c r="V942" s="218"/>
      <c r="W942" s="218"/>
      <c r="X942" s="218"/>
      <c r="Y942" s="218"/>
      <c r="Z942" s="218"/>
      <c r="AA942" s="218"/>
      <c r="AB942" s="218"/>
    </row>
    <row r="943" spans="1:28" ht="14.25" customHeight="1" x14ac:dyDescent="0.2">
      <c r="A943" s="218"/>
      <c r="B943" s="218"/>
      <c r="C943" s="218"/>
      <c r="D943" s="218"/>
      <c r="E943" s="218"/>
      <c r="F943" s="218"/>
      <c r="G943" s="218"/>
      <c r="H943" s="218"/>
      <c r="I943" s="218"/>
      <c r="J943" s="218"/>
      <c r="K943" s="218"/>
      <c r="L943" s="218"/>
      <c r="M943" s="218"/>
      <c r="N943" s="218"/>
      <c r="O943" s="218"/>
      <c r="P943" s="218"/>
      <c r="Q943" s="218"/>
      <c r="R943" s="218"/>
      <c r="S943" s="218"/>
      <c r="T943" s="218"/>
      <c r="U943" s="218"/>
      <c r="V943" s="218"/>
      <c r="W943" s="218"/>
      <c r="X943" s="218"/>
      <c r="Y943" s="218"/>
      <c r="Z943" s="218"/>
      <c r="AA943" s="218"/>
      <c r="AB943" s="218"/>
    </row>
    <row r="944" spans="1:28" ht="14.25" customHeight="1" x14ac:dyDescent="0.2">
      <c r="A944" s="218"/>
      <c r="B944" s="218"/>
      <c r="C944" s="218"/>
      <c r="D944" s="218"/>
      <c r="E944" s="218"/>
      <c r="F944" s="218"/>
      <c r="G944" s="218"/>
      <c r="H944" s="218"/>
      <c r="I944" s="218"/>
      <c r="J944" s="218"/>
      <c r="K944" s="218"/>
      <c r="L944" s="218"/>
      <c r="M944" s="218"/>
      <c r="N944" s="218"/>
      <c r="O944" s="218"/>
      <c r="P944" s="218"/>
      <c r="Q944" s="218"/>
      <c r="R944" s="218"/>
      <c r="S944" s="218"/>
      <c r="T944" s="218"/>
      <c r="U944" s="218"/>
      <c r="V944" s="218"/>
      <c r="W944" s="218"/>
      <c r="X944" s="218"/>
      <c r="Y944" s="218"/>
      <c r="Z944" s="218"/>
      <c r="AA944" s="218"/>
      <c r="AB944" s="218"/>
    </row>
    <row r="945" spans="1:28" ht="14.25" customHeight="1" x14ac:dyDescent="0.2">
      <c r="A945" s="218"/>
      <c r="B945" s="218"/>
      <c r="C945" s="218"/>
      <c r="D945" s="218"/>
      <c r="E945" s="218"/>
      <c r="F945" s="218"/>
      <c r="G945" s="218"/>
      <c r="H945" s="218"/>
      <c r="I945" s="218"/>
      <c r="J945" s="218"/>
      <c r="K945" s="218"/>
      <c r="L945" s="218"/>
      <c r="M945" s="218"/>
      <c r="N945" s="218"/>
      <c r="O945" s="218"/>
      <c r="P945" s="218"/>
      <c r="Q945" s="218"/>
      <c r="R945" s="218"/>
      <c r="S945" s="218"/>
      <c r="T945" s="218"/>
      <c r="U945" s="218"/>
      <c r="V945" s="218"/>
      <c r="W945" s="218"/>
      <c r="X945" s="218"/>
      <c r="Y945" s="218"/>
      <c r="Z945" s="218"/>
      <c r="AA945" s="218"/>
      <c r="AB945" s="218"/>
    </row>
    <row r="946" spans="1:28" ht="14.25" customHeight="1" x14ac:dyDescent="0.2">
      <c r="A946" s="218"/>
      <c r="B946" s="218"/>
      <c r="C946" s="218"/>
      <c r="D946" s="218"/>
      <c r="E946" s="218"/>
      <c r="F946" s="218"/>
      <c r="G946" s="218"/>
      <c r="H946" s="218"/>
      <c r="I946" s="218"/>
      <c r="J946" s="218"/>
      <c r="K946" s="218"/>
      <c r="L946" s="218"/>
      <c r="M946" s="218"/>
      <c r="N946" s="218"/>
      <c r="O946" s="218"/>
      <c r="P946" s="218"/>
      <c r="Q946" s="218"/>
      <c r="R946" s="218"/>
      <c r="S946" s="218"/>
      <c r="T946" s="218"/>
      <c r="U946" s="218"/>
      <c r="V946" s="218"/>
      <c r="W946" s="218"/>
      <c r="X946" s="218"/>
      <c r="Y946" s="218"/>
      <c r="Z946" s="218"/>
      <c r="AA946" s="218"/>
      <c r="AB946" s="218"/>
    </row>
    <row r="947" spans="1:28" ht="14.25" customHeight="1" x14ac:dyDescent="0.2">
      <c r="A947" s="218"/>
      <c r="B947" s="218"/>
      <c r="C947" s="218"/>
      <c r="D947" s="218"/>
      <c r="E947" s="218"/>
      <c r="F947" s="218"/>
      <c r="G947" s="218"/>
      <c r="H947" s="218"/>
      <c r="I947" s="218"/>
      <c r="J947" s="218"/>
      <c r="K947" s="218"/>
      <c r="L947" s="218"/>
      <c r="M947" s="218"/>
      <c r="N947" s="218"/>
      <c r="O947" s="218"/>
      <c r="P947" s="218"/>
      <c r="Q947" s="218"/>
      <c r="R947" s="218"/>
      <c r="S947" s="218"/>
      <c r="T947" s="218"/>
      <c r="U947" s="218"/>
      <c r="V947" s="218"/>
      <c r="W947" s="218"/>
      <c r="X947" s="218"/>
      <c r="Y947" s="218"/>
      <c r="Z947" s="218"/>
      <c r="AA947" s="218"/>
      <c r="AB947" s="218"/>
    </row>
    <row r="948" spans="1:28" ht="14.25" customHeight="1" x14ac:dyDescent="0.2">
      <c r="A948" s="218"/>
      <c r="B948" s="218"/>
      <c r="C948" s="218"/>
      <c r="D948" s="218"/>
      <c r="E948" s="218"/>
      <c r="F948" s="218"/>
      <c r="G948" s="218"/>
      <c r="H948" s="218"/>
      <c r="I948" s="218"/>
      <c r="J948" s="218"/>
      <c r="K948" s="218"/>
      <c r="L948" s="218"/>
      <c r="M948" s="218"/>
      <c r="N948" s="218"/>
      <c r="O948" s="218"/>
      <c r="P948" s="218"/>
      <c r="Q948" s="218"/>
      <c r="R948" s="218"/>
      <c r="S948" s="218"/>
      <c r="T948" s="218"/>
      <c r="U948" s="218"/>
      <c r="V948" s="218"/>
      <c r="W948" s="218"/>
      <c r="X948" s="218"/>
      <c r="Y948" s="218"/>
      <c r="Z948" s="218"/>
      <c r="AA948" s="218"/>
      <c r="AB948" s="218"/>
    </row>
    <row r="949" spans="1:28" ht="14.25" customHeight="1" x14ac:dyDescent="0.2">
      <c r="A949" s="218"/>
      <c r="B949" s="218"/>
      <c r="C949" s="218"/>
      <c r="D949" s="218"/>
      <c r="E949" s="218"/>
      <c r="F949" s="218"/>
      <c r="G949" s="218"/>
      <c r="H949" s="218"/>
      <c r="I949" s="218"/>
      <c r="J949" s="218"/>
      <c r="K949" s="218"/>
      <c r="L949" s="218"/>
      <c r="M949" s="218"/>
      <c r="N949" s="218"/>
      <c r="O949" s="218"/>
      <c r="P949" s="218"/>
      <c r="Q949" s="218"/>
      <c r="R949" s="218"/>
      <c r="S949" s="218"/>
      <c r="T949" s="218"/>
      <c r="U949" s="218"/>
      <c r="V949" s="218"/>
      <c r="W949" s="218"/>
      <c r="X949" s="218"/>
      <c r="Y949" s="218"/>
      <c r="Z949" s="218"/>
      <c r="AA949" s="218"/>
      <c r="AB949" s="218"/>
    </row>
    <row r="950" spans="1:28" ht="14.25" customHeight="1" x14ac:dyDescent="0.2">
      <c r="A950" s="218"/>
      <c r="B950" s="218"/>
      <c r="C950" s="218"/>
      <c r="D950" s="218"/>
      <c r="E950" s="218"/>
      <c r="F950" s="218"/>
      <c r="G950" s="218"/>
      <c r="H950" s="218"/>
      <c r="I950" s="218"/>
      <c r="J950" s="218"/>
      <c r="K950" s="218"/>
      <c r="L950" s="218"/>
      <c r="M950" s="218"/>
      <c r="N950" s="218"/>
      <c r="O950" s="218"/>
      <c r="P950" s="218"/>
      <c r="Q950" s="218"/>
      <c r="R950" s="218"/>
      <c r="S950" s="218"/>
      <c r="T950" s="218"/>
      <c r="U950" s="218"/>
      <c r="V950" s="218"/>
      <c r="W950" s="218"/>
      <c r="X950" s="218"/>
      <c r="Y950" s="218"/>
      <c r="Z950" s="218"/>
      <c r="AA950" s="218"/>
      <c r="AB950" s="218"/>
    </row>
    <row r="951" spans="1:28" ht="14.25" customHeight="1" x14ac:dyDescent="0.2">
      <c r="A951" s="218"/>
      <c r="B951" s="218"/>
      <c r="C951" s="218"/>
      <c r="D951" s="218"/>
      <c r="E951" s="218"/>
      <c r="F951" s="218"/>
      <c r="G951" s="218"/>
      <c r="H951" s="218"/>
      <c r="I951" s="218"/>
      <c r="J951" s="218"/>
      <c r="K951" s="218"/>
      <c r="L951" s="218"/>
      <c r="M951" s="218"/>
      <c r="N951" s="218"/>
      <c r="O951" s="218"/>
      <c r="P951" s="218"/>
      <c r="Q951" s="218"/>
      <c r="R951" s="218"/>
      <c r="S951" s="218"/>
      <c r="T951" s="218"/>
      <c r="U951" s="218"/>
      <c r="V951" s="218"/>
      <c r="W951" s="218"/>
      <c r="X951" s="218"/>
      <c r="Y951" s="218"/>
      <c r="Z951" s="218"/>
      <c r="AA951" s="218"/>
      <c r="AB951" s="218"/>
    </row>
    <row r="952" spans="1:28" ht="14.25" customHeight="1" x14ac:dyDescent="0.2">
      <c r="A952" s="218"/>
      <c r="B952" s="218"/>
      <c r="C952" s="218"/>
      <c r="D952" s="218"/>
      <c r="E952" s="218"/>
      <c r="F952" s="218"/>
      <c r="G952" s="218"/>
      <c r="H952" s="218"/>
      <c r="I952" s="218"/>
      <c r="J952" s="218"/>
      <c r="K952" s="218"/>
      <c r="L952" s="218"/>
      <c r="M952" s="218"/>
      <c r="N952" s="218"/>
      <c r="O952" s="218"/>
      <c r="P952" s="218"/>
      <c r="Q952" s="218"/>
      <c r="R952" s="218"/>
      <c r="S952" s="218"/>
      <c r="T952" s="218"/>
      <c r="U952" s="218"/>
      <c r="V952" s="218"/>
      <c r="W952" s="218"/>
      <c r="X952" s="218"/>
      <c r="Y952" s="218"/>
      <c r="Z952" s="218"/>
      <c r="AA952" s="218"/>
      <c r="AB952" s="218"/>
    </row>
    <row r="953" spans="1:28" ht="14.25" customHeight="1" x14ac:dyDescent="0.2">
      <c r="A953" s="218"/>
      <c r="B953" s="218"/>
      <c r="C953" s="218"/>
      <c r="D953" s="218"/>
      <c r="E953" s="218"/>
      <c r="F953" s="218"/>
      <c r="G953" s="218"/>
      <c r="H953" s="218"/>
      <c r="I953" s="218"/>
      <c r="J953" s="218"/>
      <c r="K953" s="218"/>
      <c r="L953" s="218"/>
      <c r="M953" s="218"/>
      <c r="N953" s="218"/>
      <c r="O953" s="218"/>
      <c r="P953" s="218"/>
      <c r="Q953" s="218"/>
      <c r="R953" s="218"/>
      <c r="S953" s="218"/>
      <c r="T953" s="218"/>
      <c r="U953" s="218"/>
      <c r="V953" s="218"/>
      <c r="W953" s="218"/>
      <c r="X953" s="218"/>
      <c r="Y953" s="218"/>
      <c r="Z953" s="218"/>
      <c r="AA953" s="218"/>
      <c r="AB953" s="218"/>
    </row>
    <row r="954" spans="1:28" ht="14.25" customHeight="1" x14ac:dyDescent="0.2">
      <c r="A954" s="218"/>
      <c r="B954" s="218"/>
      <c r="C954" s="218"/>
      <c r="D954" s="218"/>
      <c r="E954" s="218"/>
      <c r="F954" s="218"/>
      <c r="G954" s="218"/>
      <c r="H954" s="218"/>
      <c r="I954" s="218"/>
      <c r="J954" s="218"/>
      <c r="K954" s="218"/>
      <c r="L954" s="218"/>
      <c r="M954" s="218"/>
      <c r="N954" s="218"/>
      <c r="O954" s="218"/>
      <c r="P954" s="218"/>
      <c r="Q954" s="218"/>
      <c r="R954" s="218"/>
      <c r="S954" s="218"/>
      <c r="T954" s="218"/>
      <c r="U954" s="218"/>
      <c r="V954" s="218"/>
      <c r="W954" s="218"/>
      <c r="X954" s="218"/>
      <c r="Y954" s="218"/>
      <c r="Z954" s="218"/>
      <c r="AA954" s="218"/>
      <c r="AB954" s="218"/>
    </row>
    <row r="955" spans="1:28" ht="14.25" customHeight="1" x14ac:dyDescent="0.2">
      <c r="A955" s="218"/>
      <c r="B955" s="218"/>
      <c r="C955" s="218"/>
      <c r="D955" s="218"/>
      <c r="E955" s="218"/>
      <c r="F955" s="218"/>
      <c r="G955" s="218"/>
      <c r="H955" s="218"/>
      <c r="I955" s="218"/>
      <c r="J955" s="218"/>
      <c r="K955" s="218"/>
      <c r="L955" s="218"/>
      <c r="M955" s="218"/>
      <c r="N955" s="218"/>
      <c r="O955" s="218"/>
      <c r="P955" s="218"/>
      <c r="Q955" s="218"/>
      <c r="R955" s="218"/>
      <c r="S955" s="218"/>
      <c r="T955" s="218"/>
      <c r="U955" s="218"/>
      <c r="V955" s="218"/>
      <c r="W955" s="218"/>
      <c r="X955" s="218"/>
      <c r="Y955" s="218"/>
      <c r="Z955" s="218"/>
      <c r="AA955" s="218"/>
      <c r="AB955" s="218"/>
    </row>
    <row r="956" spans="1:28" ht="14.25" customHeight="1" x14ac:dyDescent="0.2">
      <c r="A956" s="218"/>
      <c r="B956" s="218"/>
      <c r="C956" s="218"/>
      <c r="D956" s="218"/>
      <c r="E956" s="218"/>
      <c r="F956" s="218"/>
      <c r="G956" s="218"/>
      <c r="H956" s="218"/>
      <c r="I956" s="218"/>
      <c r="J956" s="218"/>
      <c r="K956" s="218"/>
      <c r="L956" s="218"/>
      <c r="M956" s="218"/>
      <c r="N956" s="218"/>
      <c r="O956" s="218"/>
      <c r="P956" s="218"/>
      <c r="Q956" s="218"/>
      <c r="R956" s="218"/>
      <c r="S956" s="218"/>
      <c r="T956" s="218"/>
      <c r="U956" s="218"/>
      <c r="V956" s="218"/>
      <c r="W956" s="218"/>
      <c r="X956" s="218"/>
      <c r="Y956" s="218"/>
      <c r="Z956" s="218"/>
      <c r="AA956" s="218"/>
      <c r="AB956" s="218"/>
    </row>
    <row r="957" spans="1:28" ht="14.25" customHeight="1" x14ac:dyDescent="0.2">
      <c r="A957" s="218"/>
      <c r="B957" s="218"/>
      <c r="C957" s="218"/>
      <c r="D957" s="218"/>
      <c r="E957" s="218"/>
      <c r="F957" s="218"/>
      <c r="G957" s="218"/>
      <c r="H957" s="218"/>
      <c r="I957" s="218"/>
      <c r="J957" s="218"/>
      <c r="K957" s="218"/>
      <c r="L957" s="218"/>
      <c r="M957" s="218"/>
      <c r="N957" s="218"/>
      <c r="O957" s="218"/>
      <c r="P957" s="218"/>
      <c r="Q957" s="218"/>
      <c r="R957" s="218"/>
      <c r="S957" s="218"/>
      <c r="T957" s="218"/>
      <c r="U957" s="218"/>
      <c r="V957" s="218"/>
      <c r="W957" s="218"/>
      <c r="X957" s="218"/>
      <c r="Y957" s="218"/>
      <c r="Z957" s="218"/>
      <c r="AA957" s="218"/>
      <c r="AB957" s="218"/>
    </row>
    <row r="958" spans="1:28" ht="14.25" customHeight="1" x14ac:dyDescent="0.2">
      <c r="A958" s="218"/>
      <c r="B958" s="218"/>
      <c r="C958" s="218"/>
      <c r="D958" s="218"/>
      <c r="E958" s="218"/>
      <c r="F958" s="218"/>
      <c r="G958" s="218"/>
      <c r="H958" s="218"/>
      <c r="I958" s="218"/>
      <c r="J958" s="218"/>
      <c r="K958" s="218"/>
      <c r="L958" s="218"/>
      <c r="M958" s="218"/>
      <c r="N958" s="218"/>
      <c r="O958" s="218"/>
      <c r="P958" s="218"/>
      <c r="Q958" s="218"/>
      <c r="R958" s="218"/>
      <c r="S958" s="218"/>
      <c r="T958" s="218"/>
      <c r="U958" s="218"/>
      <c r="V958" s="218"/>
      <c r="W958" s="218"/>
      <c r="X958" s="218"/>
      <c r="Y958" s="218"/>
      <c r="Z958" s="218"/>
      <c r="AA958" s="218"/>
      <c r="AB958" s="218"/>
    </row>
    <row r="959" spans="1:28" ht="14.25" customHeight="1" x14ac:dyDescent="0.2">
      <c r="A959" s="218"/>
      <c r="B959" s="218"/>
      <c r="C959" s="218"/>
      <c r="D959" s="218"/>
      <c r="E959" s="218"/>
      <c r="F959" s="218"/>
      <c r="G959" s="218"/>
      <c r="H959" s="218"/>
      <c r="I959" s="218"/>
      <c r="J959" s="218"/>
      <c r="K959" s="218"/>
      <c r="L959" s="218"/>
      <c r="M959" s="218"/>
      <c r="N959" s="218"/>
      <c r="O959" s="218"/>
      <c r="P959" s="218"/>
      <c r="Q959" s="218"/>
      <c r="R959" s="218"/>
      <c r="S959" s="218"/>
      <c r="T959" s="218"/>
      <c r="U959" s="218"/>
      <c r="V959" s="218"/>
      <c r="W959" s="218"/>
      <c r="X959" s="218"/>
      <c r="Y959" s="218"/>
      <c r="Z959" s="218"/>
      <c r="AA959" s="218"/>
      <c r="AB959" s="218"/>
    </row>
    <row r="960" spans="1:28" ht="14.25" customHeight="1" x14ac:dyDescent="0.2">
      <c r="A960" s="218"/>
      <c r="B960" s="218"/>
      <c r="C960" s="218"/>
      <c r="D960" s="218"/>
      <c r="E960" s="218"/>
      <c r="F960" s="218"/>
      <c r="G960" s="218"/>
      <c r="H960" s="218"/>
      <c r="I960" s="218"/>
      <c r="J960" s="218"/>
      <c r="K960" s="218"/>
      <c r="L960" s="218"/>
      <c r="M960" s="218"/>
      <c r="N960" s="218"/>
      <c r="O960" s="218"/>
      <c r="P960" s="218"/>
      <c r="Q960" s="218"/>
      <c r="R960" s="218"/>
      <c r="S960" s="218"/>
      <c r="T960" s="218"/>
      <c r="U960" s="218"/>
      <c r="V960" s="218"/>
      <c r="W960" s="218"/>
      <c r="X960" s="218"/>
      <c r="Y960" s="218"/>
      <c r="Z960" s="218"/>
      <c r="AA960" s="218"/>
      <c r="AB960" s="218"/>
    </row>
    <row r="961" spans="1:28" ht="14.25" customHeight="1" x14ac:dyDescent="0.2">
      <c r="A961" s="218"/>
      <c r="B961" s="218"/>
      <c r="C961" s="218"/>
      <c r="D961" s="218"/>
      <c r="E961" s="218"/>
      <c r="F961" s="218"/>
      <c r="G961" s="218"/>
      <c r="H961" s="218"/>
      <c r="I961" s="218"/>
      <c r="J961" s="218"/>
      <c r="K961" s="218"/>
      <c r="L961" s="218"/>
      <c r="M961" s="218"/>
      <c r="N961" s="218"/>
      <c r="O961" s="218"/>
      <c r="P961" s="218"/>
      <c r="Q961" s="218"/>
      <c r="R961" s="218"/>
      <c r="S961" s="218"/>
      <c r="T961" s="218"/>
      <c r="U961" s="218"/>
      <c r="V961" s="218"/>
      <c r="W961" s="218"/>
      <c r="X961" s="218"/>
      <c r="Y961" s="218"/>
      <c r="Z961" s="218"/>
      <c r="AA961" s="218"/>
      <c r="AB961" s="218"/>
    </row>
    <row r="962" spans="1:28" ht="14.25" customHeight="1" x14ac:dyDescent="0.2">
      <c r="A962" s="218"/>
      <c r="B962" s="218"/>
      <c r="C962" s="218"/>
      <c r="D962" s="218"/>
      <c r="E962" s="218"/>
      <c r="F962" s="218"/>
      <c r="G962" s="218"/>
      <c r="H962" s="218"/>
      <c r="I962" s="218"/>
      <c r="J962" s="218"/>
      <c r="K962" s="218"/>
      <c r="L962" s="218"/>
      <c r="M962" s="218"/>
      <c r="N962" s="218"/>
      <c r="O962" s="218"/>
      <c r="P962" s="218"/>
      <c r="Q962" s="218"/>
      <c r="R962" s="218"/>
      <c r="S962" s="218"/>
      <c r="T962" s="218"/>
      <c r="U962" s="218"/>
      <c r="V962" s="218"/>
      <c r="W962" s="218"/>
      <c r="X962" s="218"/>
      <c r="Y962" s="218"/>
      <c r="Z962" s="218"/>
      <c r="AA962" s="218"/>
      <c r="AB962" s="218"/>
    </row>
    <row r="963" spans="1:28" ht="14.25" customHeight="1" x14ac:dyDescent="0.2">
      <c r="A963" s="218"/>
      <c r="B963" s="218"/>
      <c r="C963" s="218"/>
      <c r="D963" s="218"/>
      <c r="E963" s="218"/>
      <c r="F963" s="218"/>
      <c r="G963" s="218"/>
      <c r="H963" s="218"/>
      <c r="I963" s="218"/>
      <c r="J963" s="218"/>
      <c r="K963" s="218"/>
      <c r="L963" s="218"/>
      <c r="M963" s="218"/>
      <c r="N963" s="218"/>
      <c r="O963" s="218"/>
      <c r="P963" s="218"/>
      <c r="Q963" s="218"/>
      <c r="R963" s="218"/>
      <c r="S963" s="218"/>
      <c r="T963" s="218"/>
      <c r="U963" s="218"/>
      <c r="V963" s="218"/>
      <c r="W963" s="218"/>
      <c r="X963" s="218"/>
      <c r="Y963" s="218"/>
      <c r="Z963" s="218"/>
      <c r="AA963" s="218"/>
      <c r="AB963" s="218"/>
    </row>
    <row r="964" spans="1:28" ht="14.25" customHeight="1" x14ac:dyDescent="0.2">
      <c r="A964" s="218"/>
      <c r="B964" s="218"/>
      <c r="C964" s="218"/>
      <c r="D964" s="218"/>
      <c r="E964" s="218"/>
      <c r="F964" s="218"/>
      <c r="G964" s="218"/>
      <c r="H964" s="218"/>
      <c r="I964" s="218"/>
      <c r="J964" s="218"/>
      <c r="K964" s="218"/>
      <c r="L964" s="218"/>
      <c r="M964" s="218"/>
      <c r="N964" s="218"/>
      <c r="O964" s="218"/>
      <c r="P964" s="218"/>
      <c r="Q964" s="218"/>
      <c r="R964" s="218"/>
      <c r="S964" s="218"/>
      <c r="T964" s="218"/>
      <c r="U964" s="218"/>
      <c r="V964" s="218"/>
      <c r="W964" s="218"/>
      <c r="X964" s="218"/>
      <c r="Y964" s="218"/>
      <c r="Z964" s="218"/>
      <c r="AA964" s="218"/>
      <c r="AB964" s="218"/>
    </row>
    <row r="965" spans="1:28" ht="14.25" customHeight="1" x14ac:dyDescent="0.2">
      <c r="A965" s="218"/>
      <c r="B965" s="218"/>
      <c r="C965" s="218"/>
      <c r="D965" s="218"/>
      <c r="E965" s="218"/>
      <c r="F965" s="218"/>
      <c r="G965" s="218"/>
      <c r="H965" s="218"/>
      <c r="I965" s="218"/>
      <c r="J965" s="218"/>
      <c r="K965" s="218"/>
      <c r="L965" s="218"/>
      <c r="M965" s="218"/>
      <c r="N965" s="218"/>
      <c r="O965" s="218"/>
      <c r="P965" s="218"/>
      <c r="Q965" s="218"/>
      <c r="R965" s="218"/>
      <c r="S965" s="218"/>
      <c r="T965" s="218"/>
      <c r="U965" s="218"/>
      <c r="V965" s="218"/>
      <c r="W965" s="218"/>
      <c r="X965" s="218"/>
      <c r="Y965" s="218"/>
      <c r="Z965" s="218"/>
      <c r="AA965" s="218"/>
      <c r="AB965" s="218"/>
    </row>
    <row r="966" spans="1:28" ht="14.25" customHeight="1" x14ac:dyDescent="0.2">
      <c r="A966" s="218"/>
      <c r="B966" s="218"/>
      <c r="C966" s="218"/>
      <c r="D966" s="218"/>
      <c r="E966" s="218"/>
      <c r="F966" s="218"/>
      <c r="G966" s="218"/>
      <c r="H966" s="218"/>
      <c r="I966" s="218"/>
      <c r="J966" s="218"/>
      <c r="K966" s="218"/>
      <c r="L966" s="218"/>
      <c r="M966" s="218"/>
      <c r="N966" s="218"/>
      <c r="O966" s="218"/>
      <c r="P966" s="218"/>
      <c r="Q966" s="218"/>
      <c r="R966" s="218"/>
      <c r="S966" s="218"/>
      <c r="T966" s="218"/>
      <c r="U966" s="218"/>
      <c r="V966" s="218"/>
      <c r="W966" s="218"/>
      <c r="X966" s="218"/>
      <c r="Y966" s="218"/>
      <c r="Z966" s="218"/>
      <c r="AA966" s="218"/>
      <c r="AB966" s="218"/>
    </row>
    <row r="967" spans="1:28" ht="14.25" customHeight="1" x14ac:dyDescent="0.2">
      <c r="A967" s="218"/>
      <c r="B967" s="218"/>
      <c r="C967" s="218"/>
      <c r="D967" s="218"/>
      <c r="E967" s="218"/>
      <c r="F967" s="218"/>
      <c r="G967" s="218"/>
      <c r="H967" s="218"/>
      <c r="I967" s="218"/>
      <c r="J967" s="218"/>
      <c r="K967" s="218"/>
      <c r="L967" s="218"/>
      <c r="M967" s="218"/>
      <c r="N967" s="218"/>
      <c r="O967" s="218"/>
      <c r="P967" s="218"/>
      <c r="Q967" s="218"/>
      <c r="R967" s="218"/>
      <c r="S967" s="218"/>
      <c r="T967" s="218"/>
      <c r="U967" s="218"/>
      <c r="V967" s="218"/>
      <c r="W967" s="218"/>
      <c r="X967" s="218"/>
      <c r="Y967" s="218"/>
      <c r="Z967" s="218"/>
      <c r="AA967" s="218"/>
      <c r="AB967" s="218"/>
    </row>
    <row r="968" spans="1:28" ht="14.25" customHeight="1" x14ac:dyDescent="0.2">
      <c r="A968" s="218"/>
      <c r="B968" s="218"/>
      <c r="C968" s="218"/>
      <c r="D968" s="218"/>
      <c r="E968" s="218"/>
      <c r="F968" s="218"/>
      <c r="G968" s="218"/>
      <c r="H968" s="218"/>
      <c r="I968" s="218"/>
      <c r="J968" s="218"/>
      <c r="K968" s="218"/>
      <c r="L968" s="218"/>
      <c r="M968" s="218"/>
      <c r="N968" s="218"/>
      <c r="O968" s="218"/>
      <c r="P968" s="218"/>
      <c r="Q968" s="218"/>
      <c r="R968" s="218"/>
      <c r="S968" s="218"/>
      <c r="T968" s="218"/>
      <c r="U968" s="218"/>
      <c r="V968" s="218"/>
      <c r="W968" s="218"/>
      <c r="X968" s="218"/>
      <c r="Y968" s="218"/>
      <c r="Z968" s="218"/>
      <c r="AA968" s="218"/>
      <c r="AB968" s="218"/>
    </row>
    <row r="969" spans="1:28" ht="14.25" customHeight="1" x14ac:dyDescent="0.2">
      <c r="A969" s="218"/>
      <c r="B969" s="218"/>
      <c r="C969" s="218"/>
      <c r="D969" s="218"/>
      <c r="E969" s="218"/>
      <c r="F969" s="218"/>
      <c r="G969" s="218"/>
      <c r="H969" s="218"/>
      <c r="I969" s="218"/>
      <c r="J969" s="218"/>
      <c r="K969" s="218"/>
      <c r="L969" s="218"/>
      <c r="M969" s="218"/>
      <c r="N969" s="218"/>
      <c r="O969" s="218"/>
      <c r="P969" s="218"/>
      <c r="Q969" s="218"/>
      <c r="R969" s="218"/>
      <c r="S969" s="218"/>
      <c r="T969" s="218"/>
      <c r="U969" s="218"/>
      <c r="V969" s="218"/>
      <c r="W969" s="218"/>
      <c r="X969" s="218"/>
      <c r="Y969" s="218"/>
      <c r="Z969" s="218"/>
      <c r="AA969" s="218"/>
      <c r="AB969" s="218"/>
    </row>
    <row r="970" spans="1:28" ht="14.25" customHeight="1" x14ac:dyDescent="0.2">
      <c r="A970" s="218"/>
      <c r="B970" s="218"/>
      <c r="C970" s="218"/>
      <c r="D970" s="218"/>
      <c r="E970" s="218"/>
      <c r="F970" s="218"/>
      <c r="G970" s="218"/>
      <c r="H970" s="218"/>
      <c r="I970" s="218"/>
      <c r="J970" s="218"/>
      <c r="K970" s="218"/>
      <c r="L970" s="218"/>
      <c r="M970" s="218"/>
      <c r="N970" s="218"/>
      <c r="O970" s="218"/>
      <c r="P970" s="218"/>
      <c r="Q970" s="218"/>
      <c r="R970" s="218"/>
      <c r="S970" s="218"/>
      <c r="T970" s="218"/>
      <c r="U970" s="218"/>
      <c r="V970" s="218"/>
      <c r="W970" s="218"/>
      <c r="X970" s="218"/>
      <c r="Y970" s="218"/>
      <c r="Z970" s="218"/>
      <c r="AA970" s="218"/>
      <c r="AB970" s="218"/>
    </row>
    <row r="971" spans="1:28" ht="14.25" customHeight="1" x14ac:dyDescent="0.2">
      <c r="A971" s="218"/>
      <c r="B971" s="218"/>
      <c r="C971" s="218"/>
      <c r="D971" s="218"/>
      <c r="E971" s="218"/>
      <c r="F971" s="218"/>
      <c r="G971" s="218"/>
      <c r="H971" s="218"/>
      <c r="I971" s="218"/>
      <c r="J971" s="218"/>
      <c r="K971" s="218"/>
      <c r="L971" s="218"/>
      <c r="M971" s="218"/>
      <c r="N971" s="218"/>
      <c r="O971" s="218"/>
      <c r="P971" s="218"/>
      <c r="Q971" s="218"/>
      <c r="R971" s="218"/>
      <c r="S971" s="218"/>
      <c r="T971" s="218"/>
      <c r="U971" s="218"/>
      <c r="V971" s="218"/>
      <c r="W971" s="218"/>
      <c r="X971" s="218"/>
      <c r="Y971" s="218"/>
      <c r="Z971" s="218"/>
      <c r="AA971" s="218"/>
      <c r="AB971" s="218"/>
    </row>
    <row r="972" spans="1:28" ht="14.25" customHeight="1" x14ac:dyDescent="0.2">
      <c r="A972" s="218"/>
      <c r="B972" s="218"/>
      <c r="C972" s="218"/>
      <c r="D972" s="218"/>
      <c r="E972" s="218"/>
      <c r="F972" s="218"/>
      <c r="G972" s="218"/>
      <c r="H972" s="218"/>
      <c r="I972" s="218"/>
      <c r="J972" s="218"/>
      <c r="K972" s="218"/>
      <c r="L972" s="218"/>
      <c r="M972" s="218"/>
      <c r="N972" s="218"/>
      <c r="O972" s="218"/>
      <c r="P972" s="218"/>
      <c r="Q972" s="218"/>
      <c r="R972" s="218"/>
      <c r="S972" s="218"/>
      <c r="T972" s="218"/>
      <c r="U972" s="218"/>
      <c r="V972" s="218"/>
      <c r="W972" s="218"/>
      <c r="X972" s="218"/>
      <c r="Y972" s="218"/>
      <c r="Z972" s="218"/>
      <c r="AA972" s="218"/>
      <c r="AB972" s="218"/>
    </row>
    <row r="973" spans="1:28" ht="14.25" customHeight="1" x14ac:dyDescent="0.2">
      <c r="A973" s="218"/>
      <c r="B973" s="218"/>
      <c r="C973" s="218"/>
      <c r="D973" s="218"/>
      <c r="E973" s="218"/>
      <c r="F973" s="218"/>
      <c r="G973" s="218"/>
      <c r="H973" s="218"/>
      <c r="I973" s="218"/>
      <c r="J973" s="218"/>
      <c r="K973" s="218"/>
      <c r="L973" s="218"/>
      <c r="M973" s="218"/>
      <c r="N973" s="218"/>
      <c r="O973" s="218"/>
      <c r="P973" s="218"/>
      <c r="Q973" s="218"/>
      <c r="R973" s="218"/>
      <c r="S973" s="218"/>
      <c r="T973" s="218"/>
      <c r="U973" s="218"/>
      <c r="V973" s="218"/>
      <c r="W973" s="218"/>
      <c r="X973" s="218"/>
      <c r="Y973" s="218"/>
      <c r="Z973" s="218"/>
      <c r="AA973" s="218"/>
      <c r="AB973" s="218"/>
    </row>
    <row r="974" spans="1:28" ht="14.25" customHeight="1" x14ac:dyDescent="0.2">
      <c r="A974" s="218"/>
      <c r="B974" s="218"/>
      <c r="C974" s="218"/>
      <c r="D974" s="218"/>
      <c r="E974" s="218"/>
      <c r="F974" s="218"/>
      <c r="G974" s="218"/>
      <c r="H974" s="218"/>
      <c r="I974" s="218"/>
      <c r="J974" s="218"/>
      <c r="K974" s="218"/>
      <c r="L974" s="218"/>
      <c r="M974" s="218"/>
      <c r="N974" s="218"/>
      <c r="O974" s="218"/>
      <c r="P974" s="218"/>
      <c r="Q974" s="218"/>
      <c r="R974" s="218"/>
      <c r="S974" s="218"/>
      <c r="T974" s="218"/>
      <c r="U974" s="218"/>
      <c r="V974" s="218"/>
      <c r="W974" s="218"/>
      <c r="X974" s="218"/>
      <c r="Y974" s="218"/>
      <c r="Z974" s="218"/>
      <c r="AA974" s="218"/>
      <c r="AB974" s="218"/>
    </row>
    <row r="975" spans="1:28" ht="14.25" customHeight="1" x14ac:dyDescent="0.2">
      <c r="A975" s="218"/>
      <c r="B975" s="218"/>
      <c r="C975" s="218"/>
      <c r="D975" s="218"/>
      <c r="E975" s="218"/>
      <c r="F975" s="218"/>
      <c r="G975" s="218"/>
      <c r="H975" s="218"/>
      <c r="I975" s="218"/>
      <c r="J975" s="218"/>
      <c r="K975" s="218"/>
      <c r="L975" s="218"/>
      <c r="M975" s="218"/>
      <c r="N975" s="218"/>
      <c r="O975" s="218"/>
      <c r="P975" s="218"/>
      <c r="Q975" s="218"/>
      <c r="R975" s="218"/>
      <c r="S975" s="218"/>
      <c r="T975" s="218"/>
      <c r="U975" s="218"/>
      <c r="V975" s="218"/>
      <c r="W975" s="218"/>
      <c r="X975" s="218"/>
      <c r="Y975" s="218"/>
      <c r="Z975" s="218"/>
      <c r="AA975" s="218"/>
      <c r="AB975" s="218"/>
    </row>
    <row r="976" spans="1:28" ht="14.25" customHeight="1" x14ac:dyDescent="0.2">
      <c r="A976" s="218"/>
      <c r="B976" s="218"/>
      <c r="C976" s="218"/>
      <c r="D976" s="218"/>
      <c r="E976" s="218"/>
      <c r="F976" s="218"/>
      <c r="G976" s="218"/>
      <c r="H976" s="218"/>
      <c r="I976" s="218"/>
      <c r="J976" s="218"/>
      <c r="K976" s="218"/>
      <c r="L976" s="218"/>
      <c r="M976" s="218"/>
      <c r="N976" s="218"/>
      <c r="O976" s="218"/>
      <c r="P976" s="218"/>
      <c r="Q976" s="218"/>
      <c r="R976" s="218"/>
      <c r="S976" s="218"/>
      <c r="T976" s="218"/>
      <c r="U976" s="218"/>
      <c r="V976" s="218"/>
      <c r="W976" s="218"/>
      <c r="X976" s="218"/>
      <c r="Y976" s="218"/>
      <c r="Z976" s="218"/>
      <c r="AA976" s="218"/>
      <c r="AB976" s="218"/>
    </row>
    <row r="977" spans="1:28" ht="14.25" customHeight="1" x14ac:dyDescent="0.2">
      <c r="A977" s="218"/>
      <c r="B977" s="218"/>
      <c r="C977" s="218"/>
      <c r="D977" s="218"/>
      <c r="E977" s="218"/>
      <c r="F977" s="218"/>
      <c r="G977" s="218"/>
      <c r="H977" s="218"/>
      <c r="I977" s="218"/>
      <c r="J977" s="218"/>
      <c r="K977" s="218"/>
      <c r="L977" s="218"/>
      <c r="M977" s="218"/>
      <c r="N977" s="218"/>
      <c r="O977" s="218"/>
      <c r="P977" s="218"/>
      <c r="Q977" s="218"/>
      <c r="R977" s="218"/>
      <c r="S977" s="218"/>
      <c r="T977" s="218"/>
      <c r="U977" s="218"/>
      <c r="V977" s="218"/>
      <c r="W977" s="218"/>
      <c r="X977" s="218"/>
      <c r="Y977" s="218"/>
      <c r="Z977" s="218"/>
      <c r="AA977" s="218"/>
      <c r="AB977" s="218"/>
    </row>
    <row r="978" spans="1:28" ht="14.25" customHeight="1" x14ac:dyDescent="0.2">
      <c r="A978" s="218"/>
      <c r="B978" s="218"/>
      <c r="C978" s="218"/>
      <c r="D978" s="218"/>
      <c r="E978" s="218"/>
      <c r="F978" s="218"/>
      <c r="G978" s="218"/>
      <c r="H978" s="218"/>
      <c r="I978" s="218"/>
      <c r="J978" s="218"/>
      <c r="K978" s="218"/>
      <c r="L978" s="218"/>
      <c r="M978" s="218"/>
      <c r="N978" s="218"/>
      <c r="O978" s="218"/>
      <c r="P978" s="218"/>
      <c r="Q978" s="218"/>
      <c r="R978" s="218"/>
      <c r="S978" s="218"/>
      <c r="T978" s="218"/>
      <c r="U978" s="218"/>
      <c r="V978" s="218"/>
      <c r="W978" s="218"/>
      <c r="X978" s="218"/>
      <c r="Y978" s="218"/>
      <c r="Z978" s="218"/>
      <c r="AA978" s="218"/>
      <c r="AB978" s="218"/>
    </row>
    <row r="979" spans="1:28" ht="14.25" customHeight="1" x14ac:dyDescent="0.2">
      <c r="A979" s="218"/>
      <c r="B979" s="218"/>
      <c r="C979" s="218"/>
      <c r="D979" s="218"/>
      <c r="E979" s="218"/>
      <c r="F979" s="218"/>
      <c r="G979" s="218"/>
      <c r="H979" s="218"/>
      <c r="I979" s="218"/>
      <c r="J979" s="218"/>
      <c r="K979" s="218"/>
      <c r="L979" s="218"/>
      <c r="M979" s="218"/>
      <c r="N979" s="218"/>
      <c r="O979" s="218"/>
      <c r="P979" s="218"/>
      <c r="Q979" s="218"/>
      <c r="R979" s="218"/>
      <c r="S979" s="218"/>
      <c r="T979" s="218"/>
      <c r="U979" s="218"/>
      <c r="V979" s="218"/>
      <c r="W979" s="218"/>
      <c r="X979" s="218"/>
      <c r="Y979" s="218"/>
      <c r="Z979" s="218"/>
      <c r="AA979" s="218"/>
      <c r="AB979" s="218"/>
    </row>
  </sheetData>
  <mergeCells count="105">
    <mergeCell ref="C18:H18"/>
    <mergeCell ref="I18:AA18"/>
    <mergeCell ref="I20:L21"/>
    <mergeCell ref="T20:AA20"/>
    <mergeCell ref="T21:AA21"/>
    <mergeCell ref="C20:H21"/>
    <mergeCell ref="M20:S20"/>
    <mergeCell ref="M21:S21"/>
    <mergeCell ref="B2:G4"/>
    <mergeCell ref="H2:AB2"/>
    <mergeCell ref="H3:O3"/>
    <mergeCell ref="P3:AB3"/>
    <mergeCell ref="H4:AB4"/>
    <mergeCell ref="C7:H8"/>
    <mergeCell ref="I7:AA8"/>
    <mergeCell ref="C16:H16"/>
    <mergeCell ref="I16:AA16"/>
    <mergeCell ref="I13:S14"/>
    <mergeCell ref="T13:AA13"/>
    <mergeCell ref="T14:AA14"/>
    <mergeCell ref="C10:H11"/>
    <mergeCell ref="I10:Q11"/>
    <mergeCell ref="R10:U10"/>
    <mergeCell ref="V10:AA10"/>
    <mergeCell ref="R11:U11"/>
    <mergeCell ref="V11:AA11"/>
    <mergeCell ref="C13:H14"/>
    <mergeCell ref="Q23:AA23"/>
    <mergeCell ref="J24:P24"/>
    <mergeCell ref="Q24:AA24"/>
    <mergeCell ref="I26:AA26"/>
    <mergeCell ref="C44:AA45"/>
    <mergeCell ref="C46:AA51"/>
    <mergeCell ref="K41:AA41"/>
    <mergeCell ref="S31:T31"/>
    <mergeCell ref="U31:W31"/>
    <mergeCell ref="X31:Y31"/>
    <mergeCell ref="C23:I23"/>
    <mergeCell ref="C24:I24"/>
    <mergeCell ref="C26:H26"/>
    <mergeCell ref="C28:H28"/>
    <mergeCell ref="I28:J28"/>
    <mergeCell ref="K28:N28"/>
    <mergeCell ref="J23:P23"/>
    <mergeCell ref="O28:R28"/>
    <mergeCell ref="T28:V28"/>
    <mergeCell ref="X28:Z28"/>
    <mergeCell ref="K30:R30"/>
    <mergeCell ref="V57:AA57"/>
    <mergeCell ref="H58:I58"/>
    <mergeCell ref="V58:AA58"/>
    <mergeCell ref="C57:G57"/>
    <mergeCell ref="H57:I57"/>
    <mergeCell ref="J57:M57"/>
    <mergeCell ref="N57:U57"/>
    <mergeCell ref="C37:G37"/>
    <mergeCell ref="C38:G38"/>
    <mergeCell ref="K37:AA37"/>
    <mergeCell ref="N54:U56"/>
    <mergeCell ref="V54:AA56"/>
    <mergeCell ref="C39:G39"/>
    <mergeCell ref="C40:G40"/>
    <mergeCell ref="C41:G41"/>
    <mergeCell ref="C54:G56"/>
    <mergeCell ref="H54:I56"/>
    <mergeCell ref="J54:M56"/>
    <mergeCell ref="K39:AA39"/>
    <mergeCell ref="K40:AA40"/>
    <mergeCell ref="K38:AA38"/>
    <mergeCell ref="C61:G61"/>
    <mergeCell ref="H61:I61"/>
    <mergeCell ref="J61:M61"/>
    <mergeCell ref="N61:U61"/>
    <mergeCell ref="V61:AA61"/>
    <mergeCell ref="H60:I60"/>
    <mergeCell ref="J60:M60"/>
    <mergeCell ref="J58:M58"/>
    <mergeCell ref="N58:U58"/>
    <mergeCell ref="N60:U60"/>
    <mergeCell ref="V60:AA60"/>
    <mergeCell ref="C58:G58"/>
    <mergeCell ref="C59:G59"/>
    <mergeCell ref="H59:I59"/>
    <mergeCell ref="J59:M59"/>
    <mergeCell ref="N59:U59"/>
    <mergeCell ref="V59:AA59"/>
    <mergeCell ref="C60:G60"/>
    <mergeCell ref="K32:N32"/>
    <mergeCell ref="O32:R32"/>
    <mergeCell ref="S32:T32"/>
    <mergeCell ref="U32:W32"/>
    <mergeCell ref="X32:Y32"/>
    <mergeCell ref="C34:AA34"/>
    <mergeCell ref="C30:J32"/>
    <mergeCell ref="C35:G36"/>
    <mergeCell ref="H35:H36"/>
    <mergeCell ref="I35:I36"/>
    <mergeCell ref="J35:J36"/>
    <mergeCell ref="Z32:AA32"/>
    <mergeCell ref="K31:N31"/>
    <mergeCell ref="O31:R31"/>
    <mergeCell ref="Z31:AA31"/>
    <mergeCell ref="S30:W30"/>
    <mergeCell ref="X30:AA30"/>
    <mergeCell ref="K35:AA36"/>
  </mergeCells>
  <pageMargins left="0.70866141732283472" right="0.70866141732283472" top="0.74803149606299213" bottom="1.1098214285714285" header="0" footer="0"/>
  <pageSetup paperSize="9" scale="59"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pageSetUpPr fitToPage="1"/>
  </sheetPr>
  <dimension ref="A1:AB993"/>
  <sheetViews>
    <sheetView showGridLines="0" view="pageBreakPreview" zoomScaleNormal="100" zoomScaleSheetLayoutView="100" workbookViewId="0">
      <selection activeCell="I10" sqref="I10:Q11"/>
    </sheetView>
  </sheetViews>
  <sheetFormatPr baseColWidth="10" defaultColWidth="14.42578125" defaultRowHeight="15" customHeight="1" x14ac:dyDescent="0.2"/>
  <cols>
    <col min="1" max="1" width="3.7109375" style="243" customWidth="1"/>
    <col min="2" max="2" width="2.85546875" style="243" customWidth="1"/>
    <col min="3" max="6" width="2.7109375" style="243" customWidth="1"/>
    <col min="7" max="7" width="4.28515625" style="243" customWidth="1"/>
    <col min="8" max="8" width="21.28515625" style="243" customWidth="1"/>
    <col min="9" max="9" width="15.85546875" style="243" customWidth="1"/>
    <col min="10" max="10" width="15" style="243" customWidth="1"/>
    <col min="11" max="12" width="3.42578125" style="243" customWidth="1"/>
    <col min="13" max="15" width="2.7109375" style="243" customWidth="1"/>
    <col min="16" max="16" width="3.42578125" style="243" customWidth="1"/>
    <col min="17" max="17" width="3.5703125" style="243" customWidth="1"/>
    <col min="18" max="18" width="3.7109375" style="243" customWidth="1"/>
    <col min="19" max="19" width="3.28515625" style="243" customWidth="1"/>
    <col min="20" max="20" width="7.42578125" style="243" customWidth="1"/>
    <col min="21" max="21" width="3.5703125" style="243" customWidth="1"/>
    <col min="22" max="22" width="3.7109375" style="243" customWidth="1"/>
    <col min="23" max="25" width="5" style="243" customWidth="1"/>
    <col min="26" max="26" width="6.7109375" style="243" customWidth="1"/>
    <col min="27" max="27" width="4.140625" style="243" customWidth="1"/>
    <col min="28" max="28" width="2" style="243" customWidth="1"/>
    <col min="29" max="16384" width="14.42578125" style="243"/>
  </cols>
  <sheetData>
    <row r="1" spans="1:28" ht="14.25" customHeight="1" thickBot="1" x14ac:dyDescent="0.25">
      <c r="A1" s="218"/>
      <c r="B1" s="235"/>
      <c r="C1" s="235"/>
      <c r="D1" s="235"/>
      <c r="E1" s="235"/>
      <c r="F1" s="235"/>
      <c r="G1" s="218"/>
      <c r="H1" s="218"/>
      <c r="I1" s="218"/>
      <c r="J1" s="218"/>
      <c r="K1" s="218"/>
      <c r="L1" s="218"/>
      <c r="M1" s="218"/>
      <c r="N1" s="218"/>
      <c r="O1" s="218"/>
      <c r="P1" s="218"/>
      <c r="Q1" s="218"/>
      <c r="R1" s="218"/>
      <c r="S1" s="218"/>
      <c r="T1" s="218"/>
      <c r="U1" s="218"/>
      <c r="V1" s="218"/>
      <c r="W1" s="218"/>
      <c r="X1" s="218"/>
      <c r="Y1" s="218"/>
      <c r="Z1" s="218"/>
      <c r="AA1" s="218"/>
      <c r="AB1" s="218"/>
    </row>
    <row r="2" spans="1:28" ht="45.75" customHeight="1" x14ac:dyDescent="0.2">
      <c r="A2" s="218"/>
      <c r="B2" s="1328"/>
      <c r="C2" s="1329"/>
      <c r="D2" s="1329"/>
      <c r="E2" s="1329"/>
      <c r="F2" s="1329"/>
      <c r="G2" s="1330"/>
      <c r="H2" s="1337" t="s">
        <v>0</v>
      </c>
      <c r="I2" s="1338"/>
      <c r="J2" s="1338"/>
      <c r="K2" s="1338"/>
      <c r="L2" s="1338"/>
      <c r="M2" s="1338"/>
      <c r="N2" s="1338"/>
      <c r="O2" s="1338"/>
      <c r="P2" s="1338"/>
      <c r="Q2" s="1338"/>
      <c r="R2" s="1338"/>
      <c r="S2" s="1338"/>
      <c r="T2" s="1338"/>
      <c r="U2" s="1338"/>
      <c r="V2" s="1338"/>
      <c r="W2" s="1338"/>
      <c r="X2" s="1338"/>
      <c r="Y2" s="1338"/>
      <c r="Z2" s="1338"/>
      <c r="AA2" s="1338"/>
      <c r="AB2" s="1339"/>
    </row>
    <row r="3" spans="1:28" ht="14.25" customHeight="1" x14ac:dyDescent="0.2">
      <c r="A3" s="218"/>
      <c r="B3" s="1331"/>
      <c r="C3" s="1332"/>
      <c r="D3" s="1332"/>
      <c r="E3" s="1332"/>
      <c r="F3" s="1332"/>
      <c r="G3" s="1333"/>
      <c r="H3" s="1340" t="s">
        <v>1</v>
      </c>
      <c r="I3" s="1341"/>
      <c r="J3" s="1341"/>
      <c r="K3" s="1341"/>
      <c r="L3" s="1341"/>
      <c r="M3" s="1341"/>
      <c r="N3" s="1341"/>
      <c r="O3" s="1342"/>
      <c r="P3" s="1340" t="s">
        <v>127</v>
      </c>
      <c r="Q3" s="1341"/>
      <c r="R3" s="1341"/>
      <c r="S3" s="1341"/>
      <c r="T3" s="1341"/>
      <c r="U3" s="1341"/>
      <c r="V3" s="1341"/>
      <c r="W3" s="1341"/>
      <c r="X3" s="1341"/>
      <c r="Y3" s="1341"/>
      <c r="Z3" s="1341"/>
      <c r="AA3" s="1341"/>
      <c r="AB3" s="1343"/>
    </row>
    <row r="4" spans="1:28" ht="21.75" customHeight="1" thickBot="1" x14ac:dyDescent="0.25">
      <c r="A4" s="218"/>
      <c r="B4" s="1334"/>
      <c r="C4" s="1335"/>
      <c r="D4" s="1335"/>
      <c r="E4" s="1335"/>
      <c r="F4" s="1335"/>
      <c r="G4" s="1336"/>
      <c r="H4" s="1344" t="s">
        <v>817</v>
      </c>
      <c r="I4" s="1345"/>
      <c r="J4" s="1345"/>
      <c r="K4" s="1345"/>
      <c r="L4" s="1345"/>
      <c r="M4" s="1345"/>
      <c r="N4" s="1345"/>
      <c r="O4" s="1345"/>
      <c r="P4" s="1345"/>
      <c r="Q4" s="1345"/>
      <c r="R4" s="1345"/>
      <c r="S4" s="1345"/>
      <c r="T4" s="1345"/>
      <c r="U4" s="1345"/>
      <c r="V4" s="1345"/>
      <c r="W4" s="1345"/>
      <c r="X4" s="1345"/>
      <c r="Y4" s="1345"/>
      <c r="Z4" s="1345"/>
      <c r="AA4" s="1345"/>
      <c r="AB4" s="1346"/>
    </row>
    <row r="5" spans="1:28" ht="14.25" customHeight="1" x14ac:dyDescent="0.2">
      <c r="A5" s="218"/>
      <c r="B5" s="218"/>
      <c r="C5" s="218"/>
      <c r="D5" s="218"/>
      <c r="E5" s="218"/>
      <c r="F5" s="218"/>
      <c r="G5" s="218"/>
      <c r="H5" s="256"/>
      <c r="I5" s="256"/>
      <c r="J5" s="256"/>
      <c r="K5" s="256"/>
      <c r="L5" s="256"/>
      <c r="M5" s="256"/>
      <c r="N5" s="256"/>
      <c r="O5" s="256"/>
      <c r="P5" s="256"/>
      <c r="Q5" s="256"/>
      <c r="R5" s="256"/>
      <c r="S5" s="256"/>
      <c r="T5" s="256"/>
      <c r="U5" s="256"/>
      <c r="V5" s="256"/>
      <c r="W5" s="256"/>
      <c r="X5" s="256"/>
      <c r="Y5" s="256"/>
      <c r="Z5" s="256"/>
      <c r="AA5" s="256"/>
      <c r="AB5" s="256"/>
    </row>
    <row r="6" spans="1:28" ht="14.25" customHeight="1" thickBot="1" x14ac:dyDescent="0.25">
      <c r="A6" s="218"/>
      <c r="B6" s="255"/>
      <c r="C6" s="253"/>
      <c r="D6" s="253"/>
      <c r="E6" s="253"/>
      <c r="F6" s="253"/>
      <c r="G6" s="253"/>
      <c r="H6" s="253"/>
      <c r="I6" s="254"/>
      <c r="J6" s="254"/>
      <c r="K6" s="254"/>
      <c r="L6" s="254"/>
      <c r="M6" s="254"/>
      <c r="N6" s="254"/>
      <c r="O6" s="254"/>
      <c r="P6" s="254"/>
      <c r="Q6" s="254"/>
      <c r="R6" s="254"/>
      <c r="S6" s="254"/>
      <c r="T6" s="254"/>
      <c r="U6" s="254"/>
      <c r="V6" s="254"/>
      <c r="W6" s="253"/>
      <c r="X6" s="253"/>
      <c r="Y6" s="253"/>
      <c r="Z6" s="253"/>
      <c r="AA6" s="253"/>
      <c r="AB6" s="252"/>
    </row>
    <row r="7" spans="1:28" ht="15" customHeight="1" x14ac:dyDescent="0.2">
      <c r="A7" s="218"/>
      <c r="B7" s="250"/>
      <c r="C7" s="1347" t="s">
        <v>2</v>
      </c>
      <c r="D7" s="1329"/>
      <c r="E7" s="1329"/>
      <c r="F7" s="1329"/>
      <c r="G7" s="1329"/>
      <c r="H7" s="1348"/>
      <c r="I7" s="1350" t="s">
        <v>783</v>
      </c>
      <c r="J7" s="1329"/>
      <c r="K7" s="1329"/>
      <c r="L7" s="1329"/>
      <c r="M7" s="1329"/>
      <c r="N7" s="1329"/>
      <c r="O7" s="1329"/>
      <c r="P7" s="1329"/>
      <c r="Q7" s="1329"/>
      <c r="R7" s="1329"/>
      <c r="S7" s="1329"/>
      <c r="T7" s="1329"/>
      <c r="U7" s="1329"/>
      <c r="V7" s="1329"/>
      <c r="W7" s="1329"/>
      <c r="X7" s="1329"/>
      <c r="Y7" s="1329"/>
      <c r="Z7" s="1329"/>
      <c r="AA7" s="1348"/>
      <c r="AB7" s="249"/>
    </row>
    <row r="8" spans="1:28" ht="7.9" customHeight="1" thickBot="1" x14ac:dyDescent="0.25">
      <c r="A8" s="218"/>
      <c r="B8" s="250"/>
      <c r="C8" s="1334"/>
      <c r="D8" s="1335"/>
      <c r="E8" s="1335"/>
      <c r="F8" s="1335"/>
      <c r="G8" s="1335"/>
      <c r="H8" s="1349"/>
      <c r="I8" s="1334"/>
      <c r="J8" s="1335"/>
      <c r="K8" s="1335"/>
      <c r="L8" s="1335"/>
      <c r="M8" s="1335"/>
      <c r="N8" s="1335"/>
      <c r="O8" s="1335"/>
      <c r="P8" s="1335"/>
      <c r="Q8" s="1335"/>
      <c r="R8" s="1335"/>
      <c r="S8" s="1335"/>
      <c r="T8" s="1335"/>
      <c r="U8" s="1335"/>
      <c r="V8" s="1335"/>
      <c r="W8" s="1335"/>
      <c r="X8" s="1335"/>
      <c r="Y8" s="1335"/>
      <c r="Z8" s="1335"/>
      <c r="AA8" s="1349"/>
      <c r="AB8" s="249"/>
    </row>
    <row r="9" spans="1:28" ht="14.25" customHeight="1" thickBot="1" x14ac:dyDescent="0.25">
      <c r="A9" s="218"/>
      <c r="B9" s="250"/>
      <c r="C9" s="251"/>
      <c r="D9" s="251"/>
      <c r="E9" s="251"/>
      <c r="F9" s="251"/>
      <c r="G9" s="251"/>
      <c r="H9" s="251"/>
      <c r="I9" s="248"/>
      <c r="J9" s="248"/>
      <c r="K9" s="248"/>
      <c r="L9" s="248"/>
      <c r="M9" s="248"/>
      <c r="N9" s="248"/>
      <c r="O9" s="248"/>
      <c r="P9" s="248"/>
      <c r="Q9" s="248"/>
      <c r="R9" s="248"/>
      <c r="S9" s="248"/>
      <c r="T9" s="248"/>
      <c r="U9" s="248"/>
      <c r="V9" s="248"/>
      <c r="W9" s="251"/>
      <c r="X9" s="251"/>
      <c r="Y9" s="251"/>
      <c r="Z9" s="251"/>
      <c r="AA9" s="251"/>
      <c r="AB9" s="249"/>
    </row>
    <row r="10" spans="1:28" ht="15" customHeight="1" thickBot="1" x14ac:dyDescent="0.25">
      <c r="A10" s="218"/>
      <c r="B10" s="250"/>
      <c r="C10" s="1347" t="s">
        <v>3</v>
      </c>
      <c r="D10" s="1329"/>
      <c r="E10" s="1329"/>
      <c r="F10" s="1329"/>
      <c r="G10" s="1329"/>
      <c r="H10" s="1348"/>
      <c r="I10" s="1446" t="s">
        <v>348</v>
      </c>
      <c r="J10" s="1442"/>
      <c r="K10" s="1442"/>
      <c r="L10" s="1442"/>
      <c r="M10" s="1442"/>
      <c r="N10" s="1442"/>
      <c r="O10" s="1442"/>
      <c r="P10" s="1442"/>
      <c r="Q10" s="1447"/>
      <c r="R10" s="1364" t="s">
        <v>4</v>
      </c>
      <c r="S10" s="1352"/>
      <c r="T10" s="1352"/>
      <c r="U10" s="1353"/>
      <c r="V10" s="1356" t="s">
        <v>5</v>
      </c>
      <c r="W10" s="1338"/>
      <c r="X10" s="1338"/>
      <c r="Y10" s="1338"/>
      <c r="Z10" s="1338"/>
      <c r="AA10" s="1339"/>
      <c r="AB10" s="249"/>
    </row>
    <row r="11" spans="1:28" ht="21" customHeight="1" thickBot="1" x14ac:dyDescent="0.25">
      <c r="A11" s="218"/>
      <c r="B11" s="250"/>
      <c r="C11" s="1334"/>
      <c r="D11" s="1335"/>
      <c r="E11" s="1335"/>
      <c r="F11" s="1335"/>
      <c r="G11" s="1335"/>
      <c r="H11" s="1349"/>
      <c r="I11" s="1448"/>
      <c r="J11" s="1444"/>
      <c r="K11" s="1444"/>
      <c r="L11" s="1444"/>
      <c r="M11" s="1444"/>
      <c r="N11" s="1444"/>
      <c r="O11" s="1444"/>
      <c r="P11" s="1444"/>
      <c r="Q11" s="1449"/>
      <c r="R11" s="1372" t="s">
        <v>101</v>
      </c>
      <c r="S11" s="1352"/>
      <c r="T11" s="1352"/>
      <c r="U11" s="1353"/>
      <c r="V11" s="1357" t="s">
        <v>782</v>
      </c>
      <c r="W11" s="1345"/>
      <c r="X11" s="1345"/>
      <c r="Y11" s="1345"/>
      <c r="Z11" s="1345"/>
      <c r="AA11" s="1346"/>
      <c r="AB11" s="249"/>
    </row>
    <row r="12" spans="1:28" ht="14.25" customHeight="1" thickBot="1" x14ac:dyDescent="0.25">
      <c r="A12" s="218"/>
      <c r="B12" s="233"/>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32"/>
    </row>
    <row r="13" spans="1:28" ht="15" customHeight="1" x14ac:dyDescent="0.2">
      <c r="A13" s="218"/>
      <c r="B13" s="233"/>
      <c r="C13" s="1347" t="s">
        <v>7</v>
      </c>
      <c r="D13" s="1329"/>
      <c r="E13" s="1329"/>
      <c r="F13" s="1329"/>
      <c r="G13" s="1329"/>
      <c r="H13" s="1348"/>
      <c r="I13" s="1441" t="s">
        <v>347</v>
      </c>
      <c r="J13" s="1442"/>
      <c r="K13" s="1442"/>
      <c r="L13" s="1442"/>
      <c r="M13" s="1442"/>
      <c r="N13" s="1442"/>
      <c r="O13" s="1442"/>
      <c r="P13" s="1442"/>
      <c r="Q13" s="1442"/>
      <c r="R13" s="1442"/>
      <c r="S13" s="1443"/>
      <c r="T13" s="1356" t="s">
        <v>9</v>
      </c>
      <c r="U13" s="1338"/>
      <c r="V13" s="1338"/>
      <c r="W13" s="1338"/>
      <c r="X13" s="1338"/>
      <c r="Y13" s="1338"/>
      <c r="Z13" s="1338"/>
      <c r="AA13" s="1339"/>
      <c r="AB13" s="232"/>
    </row>
    <row r="14" spans="1:28" ht="25.9" customHeight="1" thickBot="1" x14ac:dyDescent="0.25">
      <c r="A14" s="218"/>
      <c r="B14" s="233"/>
      <c r="C14" s="1334"/>
      <c r="D14" s="1335"/>
      <c r="E14" s="1335"/>
      <c r="F14" s="1335"/>
      <c r="G14" s="1335"/>
      <c r="H14" s="1349"/>
      <c r="I14" s="1444"/>
      <c r="J14" s="1444"/>
      <c r="K14" s="1444"/>
      <c r="L14" s="1444"/>
      <c r="M14" s="1444"/>
      <c r="N14" s="1444"/>
      <c r="O14" s="1444"/>
      <c r="P14" s="1444"/>
      <c r="Q14" s="1444"/>
      <c r="R14" s="1444"/>
      <c r="S14" s="1445"/>
      <c r="T14" s="1369" t="s">
        <v>792</v>
      </c>
      <c r="U14" s="1345"/>
      <c r="V14" s="1345"/>
      <c r="W14" s="1345"/>
      <c r="X14" s="1345"/>
      <c r="Y14" s="1345"/>
      <c r="Z14" s="1345"/>
      <c r="AA14" s="1346"/>
      <c r="AB14" s="232"/>
    </row>
    <row r="15" spans="1:28" ht="14.25" customHeight="1" thickBot="1" x14ac:dyDescent="0.25">
      <c r="A15" s="218"/>
      <c r="B15" s="233"/>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32"/>
    </row>
    <row r="16" spans="1:28" ht="25.9" customHeight="1" thickBot="1" x14ac:dyDescent="0.25">
      <c r="A16" s="218"/>
      <c r="B16" s="233"/>
      <c r="C16" s="1351" t="s">
        <v>11</v>
      </c>
      <c r="D16" s="1352"/>
      <c r="E16" s="1352"/>
      <c r="F16" s="1352"/>
      <c r="G16" s="1352"/>
      <c r="H16" s="1353"/>
      <c r="I16" s="1440" t="s">
        <v>346</v>
      </c>
      <c r="J16" s="1437"/>
      <c r="K16" s="1437"/>
      <c r="L16" s="1437"/>
      <c r="M16" s="1437"/>
      <c r="N16" s="1437"/>
      <c r="O16" s="1437"/>
      <c r="P16" s="1437"/>
      <c r="Q16" s="1437"/>
      <c r="R16" s="1437"/>
      <c r="S16" s="1437"/>
      <c r="T16" s="1437"/>
      <c r="U16" s="1437"/>
      <c r="V16" s="1437"/>
      <c r="W16" s="1437"/>
      <c r="X16" s="1437"/>
      <c r="Y16" s="1437"/>
      <c r="Z16" s="1437"/>
      <c r="AA16" s="1438"/>
      <c r="AB16" s="232"/>
    </row>
    <row r="17" spans="1:28" ht="16.5" customHeight="1" thickBot="1" x14ac:dyDescent="0.25">
      <c r="A17" s="218"/>
      <c r="B17" s="233"/>
      <c r="C17" s="248"/>
      <c r="D17" s="248"/>
      <c r="E17" s="248"/>
      <c r="F17" s="248"/>
      <c r="G17" s="248"/>
      <c r="H17" s="248"/>
      <c r="I17" s="247"/>
      <c r="J17" s="247"/>
      <c r="K17" s="247"/>
      <c r="L17" s="247"/>
      <c r="M17" s="247"/>
      <c r="N17" s="247"/>
      <c r="O17" s="247"/>
      <c r="P17" s="247"/>
      <c r="Q17" s="247"/>
      <c r="R17" s="247"/>
      <c r="S17" s="247"/>
      <c r="T17" s="247"/>
      <c r="U17" s="247"/>
      <c r="V17" s="247"/>
      <c r="W17" s="247"/>
      <c r="X17" s="247"/>
      <c r="Y17" s="247"/>
      <c r="Z17" s="247"/>
      <c r="AA17" s="247"/>
      <c r="AB17" s="232"/>
    </row>
    <row r="18" spans="1:28" ht="33" customHeight="1" thickBot="1" x14ac:dyDescent="0.25">
      <c r="A18" s="218"/>
      <c r="B18" s="233"/>
      <c r="C18" s="1351" t="s">
        <v>336</v>
      </c>
      <c r="D18" s="1352"/>
      <c r="E18" s="1352"/>
      <c r="F18" s="1352"/>
      <c r="G18" s="1352"/>
      <c r="H18" s="1353"/>
      <c r="I18" s="1440" t="s">
        <v>345</v>
      </c>
      <c r="J18" s="1437"/>
      <c r="K18" s="1437"/>
      <c r="L18" s="1437"/>
      <c r="M18" s="1437"/>
      <c r="N18" s="1437"/>
      <c r="O18" s="1437"/>
      <c r="P18" s="1437"/>
      <c r="Q18" s="1437"/>
      <c r="R18" s="1437"/>
      <c r="S18" s="1437"/>
      <c r="T18" s="1437"/>
      <c r="U18" s="1437"/>
      <c r="V18" s="1437"/>
      <c r="W18" s="1437"/>
      <c r="X18" s="1437"/>
      <c r="Y18" s="1437"/>
      <c r="Z18" s="1437"/>
      <c r="AA18" s="1438"/>
      <c r="AB18" s="232"/>
    </row>
    <row r="19" spans="1:28" ht="16.5" customHeight="1" thickBot="1" x14ac:dyDescent="0.25">
      <c r="A19" s="218"/>
      <c r="B19" s="233"/>
      <c r="C19" s="248"/>
      <c r="D19" s="248"/>
      <c r="E19" s="248"/>
      <c r="F19" s="248"/>
      <c r="G19" s="248"/>
      <c r="H19" s="248"/>
      <c r="I19" s="247"/>
      <c r="J19" s="247"/>
      <c r="K19" s="247"/>
      <c r="L19" s="247"/>
      <c r="M19" s="247"/>
      <c r="N19" s="247"/>
      <c r="O19" s="247"/>
      <c r="P19" s="247"/>
      <c r="Q19" s="247"/>
      <c r="R19" s="247"/>
      <c r="S19" s="247"/>
      <c r="T19" s="247"/>
      <c r="U19" s="247"/>
      <c r="V19" s="247"/>
      <c r="W19" s="247"/>
      <c r="X19" s="247"/>
      <c r="Y19" s="247"/>
      <c r="Z19" s="247"/>
      <c r="AA19" s="247"/>
      <c r="AB19" s="232"/>
    </row>
    <row r="20" spans="1:28" ht="22.5" customHeight="1" x14ac:dyDescent="0.2">
      <c r="A20" s="218"/>
      <c r="B20" s="233"/>
      <c r="C20" s="1371" t="s">
        <v>13</v>
      </c>
      <c r="D20" s="1329"/>
      <c r="E20" s="1329"/>
      <c r="F20" s="1329"/>
      <c r="G20" s="1329"/>
      <c r="H20" s="1348"/>
      <c r="I20" s="1537" t="s">
        <v>816</v>
      </c>
      <c r="J20" s="1442"/>
      <c r="K20" s="1442"/>
      <c r="L20" s="1447"/>
      <c r="M20" s="1356" t="s">
        <v>14</v>
      </c>
      <c r="N20" s="1338"/>
      <c r="O20" s="1338"/>
      <c r="P20" s="1338"/>
      <c r="Q20" s="1338"/>
      <c r="R20" s="1338"/>
      <c r="S20" s="1339"/>
      <c r="T20" s="1356" t="s">
        <v>15</v>
      </c>
      <c r="U20" s="1338"/>
      <c r="V20" s="1338"/>
      <c r="W20" s="1338"/>
      <c r="X20" s="1338"/>
      <c r="Y20" s="1338"/>
      <c r="Z20" s="1338"/>
      <c r="AA20" s="1339"/>
      <c r="AB20" s="232"/>
    </row>
    <row r="21" spans="1:28" ht="13.9" customHeight="1" thickBot="1" x14ac:dyDescent="0.25">
      <c r="A21" s="218"/>
      <c r="B21" s="233"/>
      <c r="C21" s="1334"/>
      <c r="D21" s="1335"/>
      <c r="E21" s="1335"/>
      <c r="F21" s="1335"/>
      <c r="G21" s="1335"/>
      <c r="H21" s="1349"/>
      <c r="I21" s="1448"/>
      <c r="J21" s="1444"/>
      <c r="K21" s="1444"/>
      <c r="L21" s="1449"/>
      <c r="M21" s="1541" t="s">
        <v>310</v>
      </c>
      <c r="N21" s="1542"/>
      <c r="O21" s="1542"/>
      <c r="P21" s="1542"/>
      <c r="Q21" s="1542"/>
      <c r="R21" s="1542"/>
      <c r="S21" s="1543"/>
      <c r="T21" s="1538" t="s">
        <v>17</v>
      </c>
      <c r="U21" s="1539"/>
      <c r="V21" s="1539"/>
      <c r="W21" s="1539"/>
      <c r="X21" s="1539"/>
      <c r="Y21" s="1539"/>
      <c r="Z21" s="1539"/>
      <c r="AA21" s="1540"/>
      <c r="AB21" s="232"/>
    </row>
    <row r="22" spans="1:28" ht="14.25" customHeight="1" thickBot="1" x14ac:dyDescent="0.25">
      <c r="A22" s="218"/>
      <c r="B22" s="233"/>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232"/>
    </row>
    <row r="23" spans="1:28" ht="25.15" customHeight="1" x14ac:dyDescent="0.2">
      <c r="A23" s="218"/>
      <c r="B23" s="233"/>
      <c r="C23" s="1356" t="s">
        <v>18</v>
      </c>
      <c r="D23" s="1338"/>
      <c r="E23" s="1338"/>
      <c r="F23" s="1338"/>
      <c r="G23" s="1338"/>
      <c r="H23" s="1338"/>
      <c r="I23" s="1339"/>
      <c r="J23" s="1356" t="s">
        <v>19</v>
      </c>
      <c r="K23" s="1338"/>
      <c r="L23" s="1338"/>
      <c r="M23" s="1338"/>
      <c r="N23" s="1338"/>
      <c r="O23" s="1338"/>
      <c r="P23" s="1339"/>
      <c r="Q23" s="1356" t="s">
        <v>20</v>
      </c>
      <c r="R23" s="1338"/>
      <c r="S23" s="1338"/>
      <c r="T23" s="1338"/>
      <c r="U23" s="1338"/>
      <c r="V23" s="1338"/>
      <c r="W23" s="1338"/>
      <c r="X23" s="1338"/>
      <c r="Y23" s="1338"/>
      <c r="Z23" s="1338"/>
      <c r="AA23" s="1339"/>
      <c r="AB23" s="232"/>
    </row>
    <row r="24" spans="1:28" ht="14.45" customHeight="1" thickBot="1" x14ac:dyDescent="0.25">
      <c r="A24" s="218"/>
      <c r="B24" s="233"/>
      <c r="C24" s="1369" t="s">
        <v>815</v>
      </c>
      <c r="D24" s="1544"/>
      <c r="E24" s="1544"/>
      <c r="F24" s="1544"/>
      <c r="G24" s="1544"/>
      <c r="H24" s="1544"/>
      <c r="I24" s="1545"/>
      <c r="J24" s="1369" t="s">
        <v>208</v>
      </c>
      <c r="K24" s="1345"/>
      <c r="L24" s="1345"/>
      <c r="M24" s="1345"/>
      <c r="N24" s="1345"/>
      <c r="O24" s="1345"/>
      <c r="P24" s="1346"/>
      <c r="Q24" s="1370" t="s">
        <v>778</v>
      </c>
      <c r="R24" s="1345"/>
      <c r="S24" s="1345"/>
      <c r="T24" s="1345"/>
      <c r="U24" s="1345"/>
      <c r="V24" s="1345"/>
      <c r="W24" s="1345"/>
      <c r="X24" s="1345"/>
      <c r="Y24" s="1345"/>
      <c r="Z24" s="1345"/>
      <c r="AA24" s="1346"/>
      <c r="AB24" s="232"/>
    </row>
    <row r="25" spans="1:28" ht="14.25" customHeight="1" thickBot="1" x14ac:dyDescent="0.25">
      <c r="A25" s="218"/>
      <c r="B25" s="233"/>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232"/>
    </row>
    <row r="26" spans="1:28" ht="21.6" customHeight="1" thickBot="1" x14ac:dyDescent="0.25">
      <c r="A26" s="218"/>
      <c r="B26" s="233"/>
      <c r="C26" s="1351" t="s">
        <v>21</v>
      </c>
      <c r="D26" s="1352"/>
      <c r="E26" s="1352"/>
      <c r="F26" s="1352"/>
      <c r="G26" s="1352"/>
      <c r="H26" s="1353"/>
      <c r="I26" s="1534" t="s">
        <v>344</v>
      </c>
      <c r="J26" s="1352"/>
      <c r="K26" s="1352"/>
      <c r="L26" s="1352"/>
      <c r="M26" s="1352"/>
      <c r="N26" s="1352"/>
      <c r="O26" s="1352"/>
      <c r="P26" s="1352"/>
      <c r="Q26" s="1352"/>
      <c r="R26" s="1352"/>
      <c r="S26" s="1352"/>
      <c r="T26" s="1352"/>
      <c r="U26" s="1352"/>
      <c r="V26" s="1352"/>
      <c r="W26" s="1352"/>
      <c r="X26" s="1352"/>
      <c r="Y26" s="1352"/>
      <c r="Z26" s="1352"/>
      <c r="AA26" s="1353"/>
      <c r="AB26" s="232"/>
    </row>
    <row r="27" spans="1:28" ht="14.25" customHeight="1" thickBot="1" x14ac:dyDescent="0.25">
      <c r="A27" s="218"/>
      <c r="B27" s="233"/>
      <c r="C27" s="248"/>
      <c r="D27" s="248"/>
      <c r="E27" s="248"/>
      <c r="F27" s="248"/>
      <c r="G27" s="248"/>
      <c r="H27" s="248"/>
      <c r="I27" s="247"/>
      <c r="J27" s="247"/>
      <c r="K27" s="247"/>
      <c r="L27" s="247"/>
      <c r="M27" s="247"/>
      <c r="N27" s="247"/>
      <c r="O27" s="247"/>
      <c r="P27" s="247"/>
      <c r="Q27" s="247"/>
      <c r="R27" s="247"/>
      <c r="S27" s="247"/>
      <c r="T27" s="247"/>
      <c r="U27" s="247"/>
      <c r="V27" s="247"/>
      <c r="W27" s="247"/>
      <c r="X27" s="247"/>
      <c r="Y27" s="247"/>
      <c r="Z27" s="247"/>
      <c r="AA27" s="247"/>
      <c r="AB27" s="232"/>
    </row>
    <row r="28" spans="1:28" ht="44.45" customHeight="1" thickBot="1" x14ac:dyDescent="0.25">
      <c r="A28" s="218"/>
      <c r="B28" s="233"/>
      <c r="C28" s="1439" t="s">
        <v>23</v>
      </c>
      <c r="D28" s="1352"/>
      <c r="E28" s="1352"/>
      <c r="F28" s="1352"/>
      <c r="G28" s="1352"/>
      <c r="H28" s="1353"/>
      <c r="I28" s="1372" t="s">
        <v>739</v>
      </c>
      <c r="J28" s="1373"/>
      <c r="K28" s="1381" t="s">
        <v>24</v>
      </c>
      <c r="L28" s="1352"/>
      <c r="M28" s="1352"/>
      <c r="N28" s="1353"/>
      <c r="O28" s="1374" t="s">
        <v>25</v>
      </c>
      <c r="P28" s="1352"/>
      <c r="Q28" s="1352"/>
      <c r="R28" s="1353"/>
      <c r="S28" s="246"/>
      <c r="T28" s="1375" t="s">
        <v>26</v>
      </c>
      <c r="U28" s="1352"/>
      <c r="V28" s="1353"/>
      <c r="W28" s="274" t="s">
        <v>28</v>
      </c>
      <c r="X28" s="1376" t="s">
        <v>27</v>
      </c>
      <c r="Y28" s="1352"/>
      <c r="Z28" s="1353"/>
      <c r="AA28" s="244"/>
      <c r="AB28" s="232"/>
    </row>
    <row r="29" spans="1:28" ht="14.25" customHeight="1" thickBot="1" x14ac:dyDescent="0.25">
      <c r="A29" s="218"/>
      <c r="B29" s="233"/>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32"/>
    </row>
    <row r="30" spans="1:28" ht="15" customHeight="1" x14ac:dyDescent="0.25">
      <c r="A30" s="218"/>
      <c r="B30" s="233"/>
      <c r="C30" s="1414" t="s">
        <v>305</v>
      </c>
      <c r="D30" s="1329"/>
      <c r="E30" s="1329"/>
      <c r="F30" s="1329"/>
      <c r="G30" s="1329"/>
      <c r="H30" s="1329"/>
      <c r="I30" s="1329"/>
      <c r="J30" s="1348"/>
      <c r="K30" s="1377" t="s">
        <v>304</v>
      </c>
      <c r="L30" s="1338"/>
      <c r="M30" s="1338"/>
      <c r="N30" s="1338"/>
      <c r="O30" s="1338"/>
      <c r="P30" s="1338"/>
      <c r="Q30" s="1338"/>
      <c r="R30" s="1378"/>
      <c r="S30" s="1482" t="s">
        <v>303</v>
      </c>
      <c r="T30" s="1338"/>
      <c r="U30" s="1338"/>
      <c r="V30" s="1338"/>
      <c r="W30" s="1378"/>
      <c r="X30" s="1380" t="s">
        <v>302</v>
      </c>
      <c r="Y30" s="1338"/>
      <c r="Z30" s="1338"/>
      <c r="AA30" s="1339"/>
      <c r="AB30" s="232"/>
    </row>
    <row r="31" spans="1:28" ht="14.25" customHeight="1" x14ac:dyDescent="0.2">
      <c r="A31" s="218"/>
      <c r="B31" s="233"/>
      <c r="C31" s="1331"/>
      <c r="D31" s="1332"/>
      <c r="E31" s="1332"/>
      <c r="F31" s="1332"/>
      <c r="G31" s="1332"/>
      <c r="H31" s="1332"/>
      <c r="I31" s="1332"/>
      <c r="J31" s="1415"/>
      <c r="K31" s="1399" t="s">
        <v>301</v>
      </c>
      <c r="L31" s="1341"/>
      <c r="M31" s="1341"/>
      <c r="N31" s="1342"/>
      <c r="O31" s="1400" t="s">
        <v>300</v>
      </c>
      <c r="P31" s="1341"/>
      <c r="Q31" s="1341"/>
      <c r="R31" s="1342"/>
      <c r="S31" s="1400" t="s">
        <v>301</v>
      </c>
      <c r="T31" s="1342"/>
      <c r="U31" s="1400" t="s">
        <v>300</v>
      </c>
      <c r="V31" s="1341"/>
      <c r="W31" s="1342"/>
      <c r="X31" s="1400" t="s">
        <v>301</v>
      </c>
      <c r="Y31" s="1342"/>
      <c r="Z31" s="1400" t="s">
        <v>300</v>
      </c>
      <c r="AA31" s="1343"/>
      <c r="AB31" s="232"/>
    </row>
    <row r="32" spans="1:28" ht="15" customHeight="1" thickBot="1" x14ac:dyDescent="0.25">
      <c r="A32" s="218"/>
      <c r="B32" s="233"/>
      <c r="C32" s="1334"/>
      <c r="D32" s="1335"/>
      <c r="E32" s="1335"/>
      <c r="F32" s="1335"/>
      <c r="G32" s="1335"/>
      <c r="H32" s="1335"/>
      <c r="I32" s="1335"/>
      <c r="J32" s="1349"/>
      <c r="K32" s="1401">
        <v>0</v>
      </c>
      <c r="L32" s="1345"/>
      <c r="M32" s="1345"/>
      <c r="N32" s="1402"/>
      <c r="O32" s="1403">
        <v>0.79</v>
      </c>
      <c r="P32" s="1345"/>
      <c r="Q32" s="1345"/>
      <c r="R32" s="1402"/>
      <c r="S32" s="1403">
        <v>0.8</v>
      </c>
      <c r="T32" s="1402"/>
      <c r="U32" s="1403">
        <v>0.89</v>
      </c>
      <c r="V32" s="1345"/>
      <c r="W32" s="1402"/>
      <c r="X32" s="1403">
        <v>0.9</v>
      </c>
      <c r="Y32" s="1402"/>
      <c r="Z32" s="1403">
        <v>1</v>
      </c>
      <c r="AA32" s="1346"/>
      <c r="AB32" s="232"/>
    </row>
    <row r="33" spans="1:28" ht="14.25" customHeight="1" thickBot="1" x14ac:dyDescent="0.25">
      <c r="A33" s="218"/>
      <c r="B33" s="233"/>
      <c r="C33" s="242"/>
      <c r="D33" s="242"/>
      <c r="E33" s="242"/>
      <c r="F33" s="242"/>
      <c r="G33" s="242"/>
      <c r="H33" s="242"/>
      <c r="I33" s="242"/>
      <c r="J33" s="242"/>
      <c r="K33" s="242"/>
      <c r="L33" s="242"/>
      <c r="M33" s="242"/>
      <c r="N33" s="242"/>
      <c r="O33" s="242"/>
      <c r="P33" s="242"/>
      <c r="Q33" s="242"/>
      <c r="R33" s="242"/>
      <c r="S33" s="242"/>
      <c r="T33" s="278" t="s">
        <v>814</v>
      </c>
      <c r="U33" s="242"/>
      <c r="V33" s="242"/>
      <c r="W33" s="242"/>
      <c r="X33" s="242"/>
      <c r="Y33" s="242"/>
      <c r="Z33" s="242"/>
      <c r="AA33" s="242"/>
      <c r="AB33" s="232"/>
    </row>
    <row r="34" spans="1:28" ht="14.25" customHeight="1" thickBot="1" x14ac:dyDescent="0.25">
      <c r="A34" s="235"/>
      <c r="B34" s="234"/>
      <c r="C34" s="1428" t="s">
        <v>29</v>
      </c>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30"/>
      <c r="AB34" s="232"/>
    </row>
    <row r="35" spans="1:28" ht="32.25" customHeight="1" x14ac:dyDescent="0.2">
      <c r="A35" s="235"/>
      <c r="B35" s="234"/>
      <c r="C35" s="1416" t="s">
        <v>30</v>
      </c>
      <c r="D35" s="1389"/>
      <c r="E35" s="1389"/>
      <c r="F35" s="1389"/>
      <c r="G35" s="1390"/>
      <c r="H35" s="1420" t="s">
        <v>813</v>
      </c>
      <c r="I35" s="1420" t="s">
        <v>812</v>
      </c>
      <c r="J35" s="1422" t="s">
        <v>33</v>
      </c>
      <c r="K35" s="1416" t="s">
        <v>34</v>
      </c>
      <c r="L35" s="1389"/>
      <c r="M35" s="1389"/>
      <c r="N35" s="1389"/>
      <c r="O35" s="1389"/>
      <c r="P35" s="1389"/>
      <c r="Q35" s="1389"/>
      <c r="R35" s="1389"/>
      <c r="S35" s="1389"/>
      <c r="T35" s="1389"/>
      <c r="U35" s="1389"/>
      <c r="V35" s="1389"/>
      <c r="W35" s="1389"/>
      <c r="X35" s="1389"/>
      <c r="Y35" s="1389"/>
      <c r="Z35" s="1389"/>
      <c r="AA35" s="1390"/>
      <c r="AB35" s="232"/>
    </row>
    <row r="36" spans="1:28" ht="11.45" customHeight="1" thickBot="1" x14ac:dyDescent="0.25">
      <c r="A36" s="235"/>
      <c r="B36" s="234"/>
      <c r="C36" s="1417"/>
      <c r="D36" s="1418"/>
      <c r="E36" s="1418"/>
      <c r="F36" s="1418"/>
      <c r="G36" s="1419"/>
      <c r="H36" s="1421"/>
      <c r="I36" s="1421"/>
      <c r="J36" s="1421"/>
      <c r="K36" s="1417"/>
      <c r="L36" s="1418"/>
      <c r="M36" s="1418"/>
      <c r="N36" s="1418"/>
      <c r="O36" s="1418"/>
      <c r="P36" s="1418"/>
      <c r="Q36" s="1418"/>
      <c r="R36" s="1418"/>
      <c r="S36" s="1418"/>
      <c r="T36" s="1418"/>
      <c r="U36" s="1418"/>
      <c r="V36" s="1418"/>
      <c r="W36" s="1418"/>
      <c r="X36" s="1418"/>
      <c r="Y36" s="1418"/>
      <c r="Z36" s="1418"/>
      <c r="AA36" s="1419"/>
      <c r="AB36" s="232"/>
    </row>
    <row r="37" spans="1:28" ht="113.25" customHeight="1" x14ac:dyDescent="0.2">
      <c r="A37" s="235"/>
      <c r="B37" s="234"/>
      <c r="C37" s="1382" t="s">
        <v>641</v>
      </c>
      <c r="D37" s="1383"/>
      <c r="E37" s="1383"/>
      <c r="F37" s="1383"/>
      <c r="G37" s="1384"/>
      <c r="H37" s="241">
        <v>16</v>
      </c>
      <c r="I37" s="241">
        <v>17</v>
      </c>
      <c r="J37" s="259">
        <f>H37/I37</f>
        <v>0.94117647058823528</v>
      </c>
      <c r="K37" s="1501" t="s">
        <v>811</v>
      </c>
      <c r="L37" s="1550"/>
      <c r="M37" s="1550"/>
      <c r="N37" s="1550"/>
      <c r="O37" s="1550"/>
      <c r="P37" s="1550"/>
      <c r="Q37" s="1550"/>
      <c r="R37" s="1550"/>
      <c r="S37" s="1550"/>
      <c r="T37" s="1550"/>
      <c r="U37" s="1550"/>
      <c r="V37" s="1550"/>
      <c r="W37" s="1550"/>
      <c r="X37" s="1550"/>
      <c r="Y37" s="1550"/>
      <c r="Z37" s="1550"/>
      <c r="AA37" s="1551"/>
      <c r="AB37" s="232"/>
    </row>
    <row r="38" spans="1:28" ht="113.25" customHeight="1" x14ac:dyDescent="0.2">
      <c r="A38" s="235"/>
      <c r="B38" s="234"/>
      <c r="C38" s="1382" t="s">
        <v>640</v>
      </c>
      <c r="D38" s="1383"/>
      <c r="E38" s="1383"/>
      <c r="F38" s="1383"/>
      <c r="G38" s="1384"/>
      <c r="H38" s="277">
        <v>524</v>
      </c>
      <c r="I38" s="277">
        <v>527</v>
      </c>
      <c r="J38" s="259">
        <f>+H38/I38</f>
        <v>0.9943074003795066</v>
      </c>
      <c r="K38" s="1552" t="s">
        <v>810</v>
      </c>
      <c r="L38" s="1555"/>
      <c r="M38" s="1555"/>
      <c r="N38" s="1555"/>
      <c r="O38" s="1555"/>
      <c r="P38" s="1555"/>
      <c r="Q38" s="1555"/>
      <c r="R38" s="1555"/>
      <c r="S38" s="1555"/>
      <c r="T38" s="1555"/>
      <c r="U38" s="1555"/>
      <c r="V38" s="1555"/>
      <c r="W38" s="1555"/>
      <c r="X38" s="1555"/>
      <c r="Y38" s="1555"/>
      <c r="Z38" s="1555"/>
      <c r="AA38" s="1556"/>
      <c r="AB38" s="232"/>
    </row>
    <row r="39" spans="1:28" ht="162.75" customHeight="1" x14ac:dyDescent="0.2">
      <c r="A39" s="235"/>
      <c r="B39" s="234"/>
      <c r="C39" s="1382" t="s">
        <v>319</v>
      </c>
      <c r="D39" s="1383"/>
      <c r="E39" s="1383"/>
      <c r="F39" s="1383"/>
      <c r="G39" s="1384"/>
      <c r="H39" s="277">
        <f>+[5]Hoja1!$G$11+[5]Hoja1!$G$12+[5]Hoja1!$G$13</f>
        <v>296</v>
      </c>
      <c r="I39" s="277">
        <f>+[5]Hoja1!$F$11+[5]Hoja1!$F$12+[5]Hoja1!$F$13</f>
        <v>316</v>
      </c>
      <c r="J39" s="259">
        <f>+H39/I39</f>
        <v>0.93670886075949367</v>
      </c>
      <c r="K39" s="1552" t="s">
        <v>809</v>
      </c>
      <c r="L39" s="1553"/>
      <c r="M39" s="1553"/>
      <c r="N39" s="1553"/>
      <c r="O39" s="1553"/>
      <c r="P39" s="1553"/>
      <c r="Q39" s="1553"/>
      <c r="R39" s="1553"/>
      <c r="S39" s="1553"/>
      <c r="T39" s="1553"/>
      <c r="U39" s="1553"/>
      <c r="V39" s="1553"/>
      <c r="W39" s="1553"/>
      <c r="X39" s="1553"/>
      <c r="Y39" s="1553"/>
      <c r="Z39" s="1553"/>
      <c r="AA39" s="1554"/>
      <c r="AB39" s="232"/>
    </row>
    <row r="40" spans="1:28" ht="131.25" customHeight="1" thickBot="1" x14ac:dyDescent="0.25">
      <c r="A40" s="235"/>
      <c r="B40" s="234"/>
      <c r="C40" s="1382" t="s">
        <v>318</v>
      </c>
      <c r="D40" s="1383"/>
      <c r="E40" s="1383"/>
      <c r="F40" s="1383"/>
      <c r="G40" s="1384"/>
      <c r="H40" s="277">
        <v>93</v>
      </c>
      <c r="I40" s="277">
        <v>96</v>
      </c>
      <c r="J40" s="259">
        <f>+H40/I40</f>
        <v>0.96875</v>
      </c>
      <c r="K40" s="1395" t="s">
        <v>808</v>
      </c>
      <c r="L40" s="1396"/>
      <c r="M40" s="1396"/>
      <c r="N40" s="1396"/>
      <c r="O40" s="1396"/>
      <c r="P40" s="1396"/>
      <c r="Q40" s="1396"/>
      <c r="R40" s="1396"/>
      <c r="S40" s="1396"/>
      <c r="T40" s="1396"/>
      <c r="U40" s="1396"/>
      <c r="V40" s="1396"/>
      <c r="W40" s="1396"/>
      <c r="X40" s="1396"/>
      <c r="Y40" s="1396"/>
      <c r="Z40" s="1396"/>
      <c r="AA40" s="1397"/>
      <c r="AB40" s="232"/>
    </row>
    <row r="41" spans="1:28" ht="15.75" customHeight="1" thickBot="1" x14ac:dyDescent="0.25">
      <c r="A41" s="235"/>
      <c r="B41" s="234"/>
      <c r="C41" s="1385" t="s">
        <v>35</v>
      </c>
      <c r="D41" s="1386"/>
      <c r="E41" s="1386"/>
      <c r="F41" s="1386"/>
      <c r="G41" s="1387"/>
      <c r="H41" s="258"/>
      <c r="I41" s="258"/>
      <c r="J41" s="257"/>
      <c r="K41" s="1398"/>
      <c r="L41" s="1386"/>
      <c r="M41" s="1386"/>
      <c r="N41" s="1386"/>
      <c r="O41" s="1386"/>
      <c r="P41" s="1386"/>
      <c r="Q41" s="1386"/>
      <c r="R41" s="1386"/>
      <c r="S41" s="1386"/>
      <c r="T41" s="1386"/>
      <c r="U41" s="1386"/>
      <c r="V41" s="1386"/>
      <c r="W41" s="1386"/>
      <c r="X41" s="1386"/>
      <c r="Y41" s="1386"/>
      <c r="Z41" s="1386"/>
      <c r="AA41" s="1387"/>
      <c r="AB41" s="232"/>
    </row>
    <row r="42" spans="1:28" ht="5.25" customHeight="1" x14ac:dyDescent="0.2">
      <c r="A42" s="235"/>
      <c r="B42" s="234"/>
      <c r="C42" s="236"/>
      <c r="D42" s="236"/>
      <c r="E42" s="236"/>
      <c r="F42" s="236"/>
      <c r="G42" s="236"/>
      <c r="H42" s="238"/>
      <c r="I42" s="238"/>
      <c r="J42" s="237"/>
      <c r="K42" s="236"/>
      <c r="L42" s="236"/>
      <c r="M42" s="236"/>
      <c r="N42" s="236"/>
      <c r="O42" s="236"/>
      <c r="P42" s="236"/>
      <c r="Q42" s="236"/>
      <c r="R42" s="236"/>
      <c r="S42" s="236"/>
      <c r="T42" s="236"/>
      <c r="U42" s="236"/>
      <c r="V42" s="236"/>
      <c r="W42" s="236"/>
      <c r="X42" s="236"/>
      <c r="Y42" s="236"/>
      <c r="Z42" s="236"/>
      <c r="AA42" s="236"/>
      <c r="AB42" s="232"/>
    </row>
    <row r="43" spans="1:28" ht="14.25" customHeight="1" thickBot="1" x14ac:dyDescent="0.25">
      <c r="A43" s="235"/>
      <c r="B43" s="234"/>
      <c r="C43" s="236"/>
      <c r="D43" s="236"/>
      <c r="E43" s="236"/>
      <c r="F43" s="236"/>
      <c r="G43" s="236"/>
      <c r="H43" s="238"/>
      <c r="I43" s="238"/>
      <c r="J43" s="237"/>
      <c r="K43" s="236"/>
      <c r="L43" s="236"/>
      <c r="M43" s="236"/>
      <c r="N43" s="236"/>
      <c r="O43" s="236"/>
      <c r="P43" s="236"/>
      <c r="Q43" s="236"/>
      <c r="R43" s="236"/>
      <c r="S43" s="236"/>
      <c r="T43" s="236"/>
      <c r="U43" s="236"/>
      <c r="V43" s="236"/>
      <c r="W43" s="236"/>
      <c r="X43" s="236"/>
      <c r="Y43" s="236"/>
      <c r="Z43" s="236"/>
      <c r="AA43" s="236"/>
      <c r="AB43" s="232"/>
    </row>
    <row r="44" spans="1:28" ht="14.25" customHeight="1" x14ac:dyDescent="0.2">
      <c r="A44" s="235"/>
      <c r="B44" s="234"/>
      <c r="C44" s="1416" t="s">
        <v>36</v>
      </c>
      <c r="D44" s="1389"/>
      <c r="E44" s="1389"/>
      <c r="F44" s="1389"/>
      <c r="G44" s="1389"/>
      <c r="H44" s="1389"/>
      <c r="I44" s="1389"/>
      <c r="J44" s="1389"/>
      <c r="K44" s="1389"/>
      <c r="L44" s="1389"/>
      <c r="M44" s="1389"/>
      <c r="N44" s="1389"/>
      <c r="O44" s="1389"/>
      <c r="P44" s="1389"/>
      <c r="Q44" s="1389"/>
      <c r="R44" s="1389"/>
      <c r="S44" s="1389"/>
      <c r="T44" s="1389"/>
      <c r="U44" s="1389"/>
      <c r="V44" s="1389"/>
      <c r="W44" s="1389"/>
      <c r="X44" s="1389"/>
      <c r="Y44" s="1389"/>
      <c r="Z44" s="1389"/>
      <c r="AA44" s="1390"/>
      <c r="AB44" s="232"/>
    </row>
    <row r="45" spans="1:28" ht="14.25" customHeight="1" thickBot="1" x14ac:dyDescent="0.25">
      <c r="A45" s="218"/>
      <c r="B45" s="233"/>
      <c r="C45" s="1391"/>
      <c r="D45" s="1394"/>
      <c r="E45" s="1394"/>
      <c r="F45" s="1394"/>
      <c r="G45" s="1394"/>
      <c r="H45" s="1394"/>
      <c r="I45" s="1394"/>
      <c r="J45" s="1394"/>
      <c r="K45" s="1394"/>
      <c r="L45" s="1394"/>
      <c r="M45" s="1394"/>
      <c r="N45" s="1394"/>
      <c r="O45" s="1394"/>
      <c r="P45" s="1394"/>
      <c r="Q45" s="1394"/>
      <c r="R45" s="1394"/>
      <c r="S45" s="1394"/>
      <c r="T45" s="1394"/>
      <c r="U45" s="1394"/>
      <c r="V45" s="1394"/>
      <c r="W45" s="1394"/>
      <c r="X45" s="1394"/>
      <c r="Y45" s="1394"/>
      <c r="Z45" s="1394"/>
      <c r="AA45" s="1393"/>
      <c r="AB45" s="232"/>
    </row>
    <row r="46" spans="1:28" ht="14.25" customHeight="1" x14ac:dyDescent="0.2">
      <c r="A46" s="218"/>
      <c r="B46" s="233"/>
      <c r="C46" s="1508"/>
      <c r="D46" s="1389"/>
      <c r="E46" s="1389"/>
      <c r="F46" s="1389"/>
      <c r="G46" s="1389"/>
      <c r="H46" s="1389"/>
      <c r="I46" s="1389"/>
      <c r="J46" s="1389"/>
      <c r="K46" s="1389"/>
      <c r="L46" s="1389"/>
      <c r="M46" s="1389"/>
      <c r="N46" s="1389"/>
      <c r="O46" s="1389"/>
      <c r="P46" s="1389"/>
      <c r="Q46" s="1389"/>
      <c r="R46" s="1389"/>
      <c r="S46" s="1389"/>
      <c r="T46" s="1389"/>
      <c r="U46" s="1389"/>
      <c r="V46" s="1389"/>
      <c r="W46" s="1389"/>
      <c r="X46" s="1389"/>
      <c r="Y46" s="1389"/>
      <c r="Z46" s="1389"/>
      <c r="AA46" s="1390"/>
      <c r="AB46" s="232"/>
    </row>
    <row r="47" spans="1:28" ht="60.75" customHeight="1" x14ac:dyDescent="0.2">
      <c r="A47" s="218"/>
      <c r="B47" s="233"/>
      <c r="C47" s="1391"/>
      <c r="D47" s="1392"/>
      <c r="E47" s="1392"/>
      <c r="F47" s="1392"/>
      <c r="G47" s="1392"/>
      <c r="H47" s="1392"/>
      <c r="I47" s="1392"/>
      <c r="J47" s="1392"/>
      <c r="K47" s="1392"/>
      <c r="L47" s="1392"/>
      <c r="M47" s="1392"/>
      <c r="N47" s="1392"/>
      <c r="O47" s="1392"/>
      <c r="P47" s="1392"/>
      <c r="Q47" s="1392"/>
      <c r="R47" s="1392"/>
      <c r="S47" s="1392"/>
      <c r="T47" s="1392"/>
      <c r="U47" s="1392"/>
      <c r="V47" s="1392"/>
      <c r="W47" s="1392"/>
      <c r="X47" s="1392"/>
      <c r="Y47" s="1392"/>
      <c r="Z47" s="1392"/>
      <c r="AA47" s="1393"/>
      <c r="AB47" s="232"/>
    </row>
    <row r="48" spans="1:28" ht="78.75" customHeight="1" x14ac:dyDescent="0.2">
      <c r="A48" s="218"/>
      <c r="B48" s="233"/>
      <c r="C48" s="1391"/>
      <c r="D48" s="1392"/>
      <c r="E48" s="1392"/>
      <c r="F48" s="1392"/>
      <c r="G48" s="1392"/>
      <c r="H48" s="1392"/>
      <c r="I48" s="1392"/>
      <c r="J48" s="1392"/>
      <c r="K48" s="1392"/>
      <c r="L48" s="1392"/>
      <c r="M48" s="1392"/>
      <c r="N48" s="1392"/>
      <c r="O48" s="1392"/>
      <c r="P48" s="1392"/>
      <c r="Q48" s="1392"/>
      <c r="R48" s="1392"/>
      <c r="S48" s="1392"/>
      <c r="T48" s="1392"/>
      <c r="U48" s="1392"/>
      <c r="V48" s="1392"/>
      <c r="W48" s="1392"/>
      <c r="X48" s="1392"/>
      <c r="Y48" s="1392"/>
      <c r="Z48" s="1392"/>
      <c r="AA48" s="1393"/>
      <c r="AB48" s="232"/>
    </row>
    <row r="49" spans="1:28" ht="78.75" customHeight="1" x14ac:dyDescent="0.2">
      <c r="A49" s="218"/>
      <c r="B49" s="233"/>
      <c r="C49" s="1391"/>
      <c r="D49" s="1392"/>
      <c r="E49" s="1392"/>
      <c r="F49" s="1392"/>
      <c r="G49" s="1392"/>
      <c r="H49" s="1392"/>
      <c r="I49" s="1392"/>
      <c r="J49" s="1392"/>
      <c r="K49" s="1392"/>
      <c r="L49" s="1392"/>
      <c r="M49" s="1392"/>
      <c r="N49" s="1392"/>
      <c r="O49" s="1392"/>
      <c r="P49" s="1392"/>
      <c r="Q49" s="1392"/>
      <c r="R49" s="1392"/>
      <c r="S49" s="1392"/>
      <c r="T49" s="1392"/>
      <c r="U49" s="1392"/>
      <c r="V49" s="1392"/>
      <c r="W49" s="1392"/>
      <c r="X49" s="1392"/>
      <c r="Y49" s="1392"/>
      <c r="Z49" s="1392"/>
      <c r="AA49" s="1393"/>
      <c r="AB49" s="232"/>
    </row>
    <row r="50" spans="1:28" ht="78.75" customHeight="1" x14ac:dyDescent="0.2">
      <c r="A50" s="218"/>
      <c r="B50" s="233"/>
      <c r="C50" s="1391"/>
      <c r="D50" s="1392"/>
      <c r="E50" s="1392"/>
      <c r="F50" s="1392"/>
      <c r="G50" s="1392"/>
      <c r="H50" s="1392"/>
      <c r="I50" s="1392"/>
      <c r="J50" s="1392"/>
      <c r="K50" s="1392"/>
      <c r="L50" s="1392"/>
      <c r="M50" s="1392"/>
      <c r="N50" s="1392"/>
      <c r="O50" s="1392"/>
      <c r="P50" s="1392"/>
      <c r="Q50" s="1392"/>
      <c r="R50" s="1392"/>
      <c r="S50" s="1392"/>
      <c r="T50" s="1392"/>
      <c r="U50" s="1392"/>
      <c r="V50" s="1392"/>
      <c r="W50" s="1392"/>
      <c r="X50" s="1392"/>
      <c r="Y50" s="1392"/>
      <c r="Z50" s="1392"/>
      <c r="AA50" s="1393"/>
      <c r="AB50" s="232"/>
    </row>
    <row r="51" spans="1:28" ht="14.25" customHeight="1" x14ac:dyDescent="0.2">
      <c r="A51" s="218"/>
      <c r="B51" s="233"/>
      <c r="C51" s="1391"/>
      <c r="D51" s="1392"/>
      <c r="E51" s="1392"/>
      <c r="F51" s="1392"/>
      <c r="G51" s="1392"/>
      <c r="H51" s="1392"/>
      <c r="I51" s="1392"/>
      <c r="J51" s="1392"/>
      <c r="K51" s="1392"/>
      <c r="L51" s="1392"/>
      <c r="M51" s="1392"/>
      <c r="N51" s="1392"/>
      <c r="O51" s="1392"/>
      <c r="P51" s="1392"/>
      <c r="Q51" s="1392"/>
      <c r="R51" s="1392"/>
      <c r="S51" s="1392"/>
      <c r="T51" s="1392"/>
      <c r="U51" s="1392"/>
      <c r="V51" s="1392"/>
      <c r="W51" s="1392"/>
      <c r="X51" s="1392"/>
      <c r="Y51" s="1392"/>
      <c r="Z51" s="1392"/>
      <c r="AA51" s="1393"/>
      <c r="AB51" s="232"/>
    </row>
    <row r="52" spans="1:28" ht="14.25" customHeight="1" thickBot="1" x14ac:dyDescent="0.25">
      <c r="A52" s="218"/>
      <c r="B52" s="233"/>
      <c r="C52" s="1417"/>
      <c r="D52" s="1418"/>
      <c r="E52" s="1418"/>
      <c r="F52" s="1418"/>
      <c r="G52" s="1418"/>
      <c r="H52" s="1418"/>
      <c r="I52" s="1418"/>
      <c r="J52" s="1418"/>
      <c r="K52" s="1418"/>
      <c r="L52" s="1418"/>
      <c r="M52" s="1418"/>
      <c r="N52" s="1418"/>
      <c r="O52" s="1418"/>
      <c r="P52" s="1418"/>
      <c r="Q52" s="1418"/>
      <c r="R52" s="1418"/>
      <c r="S52" s="1418"/>
      <c r="T52" s="1418"/>
      <c r="U52" s="1418"/>
      <c r="V52" s="1418"/>
      <c r="W52" s="1418"/>
      <c r="X52" s="1418"/>
      <c r="Y52" s="1418"/>
      <c r="Z52" s="1418"/>
      <c r="AA52" s="1419"/>
      <c r="AB52" s="232"/>
    </row>
    <row r="53" spans="1:28" ht="14.25" customHeight="1" x14ac:dyDescent="0.2">
      <c r="A53" s="218"/>
      <c r="B53" s="23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30"/>
    </row>
    <row r="54" spans="1:28" ht="14.25" customHeight="1" thickBot="1" x14ac:dyDescent="0.25">
      <c r="A54" s="218"/>
      <c r="B54" s="229"/>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7"/>
    </row>
    <row r="55" spans="1:28" ht="14.25" customHeight="1" x14ac:dyDescent="0.2">
      <c r="A55" s="218"/>
      <c r="B55" s="224"/>
      <c r="C55" s="1388" t="s">
        <v>30</v>
      </c>
      <c r="D55" s="1389"/>
      <c r="E55" s="1389"/>
      <c r="F55" s="1389"/>
      <c r="G55" s="1390"/>
      <c r="H55" s="1388" t="s">
        <v>37</v>
      </c>
      <c r="I55" s="1390"/>
      <c r="J55" s="1388" t="s">
        <v>38</v>
      </c>
      <c r="K55" s="1389"/>
      <c r="L55" s="1389"/>
      <c r="M55" s="1390"/>
      <c r="N55" s="1388" t="s">
        <v>39</v>
      </c>
      <c r="O55" s="1389"/>
      <c r="P55" s="1389"/>
      <c r="Q55" s="1389"/>
      <c r="R55" s="1389"/>
      <c r="S55" s="1389"/>
      <c r="T55" s="1389"/>
      <c r="U55" s="1390"/>
      <c r="V55" s="1435" t="s">
        <v>40</v>
      </c>
      <c r="W55" s="1389"/>
      <c r="X55" s="1389"/>
      <c r="Y55" s="1389"/>
      <c r="Z55" s="1389"/>
      <c r="AA55" s="1390"/>
      <c r="AB55" s="225"/>
    </row>
    <row r="56" spans="1:28" ht="12" customHeight="1" thickBot="1" x14ac:dyDescent="0.25">
      <c r="A56" s="218"/>
      <c r="B56" s="226"/>
      <c r="C56" s="1391"/>
      <c r="D56" s="1392"/>
      <c r="E56" s="1392"/>
      <c r="F56" s="1392"/>
      <c r="G56" s="1393"/>
      <c r="H56" s="1391"/>
      <c r="I56" s="1393"/>
      <c r="J56" s="1391"/>
      <c r="K56" s="1392"/>
      <c r="L56" s="1392"/>
      <c r="M56" s="1393"/>
      <c r="N56" s="1391"/>
      <c r="O56" s="1392"/>
      <c r="P56" s="1392"/>
      <c r="Q56" s="1392"/>
      <c r="R56" s="1392"/>
      <c r="S56" s="1392"/>
      <c r="T56" s="1392"/>
      <c r="U56" s="1393"/>
      <c r="V56" s="1394"/>
      <c r="W56" s="1392"/>
      <c r="X56" s="1392"/>
      <c r="Y56" s="1392"/>
      <c r="Z56" s="1392"/>
      <c r="AA56" s="1393"/>
      <c r="AB56" s="225"/>
    </row>
    <row r="57" spans="1:28" ht="13.9" hidden="1" customHeight="1" x14ac:dyDescent="0.2">
      <c r="A57" s="218"/>
      <c r="B57" s="226"/>
      <c r="C57" s="1391"/>
      <c r="D57" s="1394"/>
      <c r="E57" s="1394"/>
      <c r="F57" s="1394"/>
      <c r="G57" s="1393"/>
      <c r="H57" s="1391"/>
      <c r="I57" s="1393"/>
      <c r="J57" s="1391"/>
      <c r="K57" s="1394"/>
      <c r="L57" s="1394"/>
      <c r="M57" s="1393"/>
      <c r="N57" s="1417"/>
      <c r="O57" s="1418"/>
      <c r="P57" s="1418"/>
      <c r="Q57" s="1418"/>
      <c r="R57" s="1418"/>
      <c r="S57" s="1418"/>
      <c r="T57" s="1418"/>
      <c r="U57" s="1419"/>
      <c r="V57" s="1418"/>
      <c r="W57" s="1418"/>
      <c r="X57" s="1418"/>
      <c r="Y57" s="1418"/>
      <c r="Z57" s="1418"/>
      <c r="AA57" s="1419"/>
      <c r="AB57" s="225"/>
    </row>
    <row r="58" spans="1:28" ht="15" customHeight="1" x14ac:dyDescent="0.2">
      <c r="A58" s="218"/>
      <c r="B58" s="224"/>
      <c r="C58" s="1407" t="s">
        <v>641</v>
      </c>
      <c r="D58" s="1383"/>
      <c r="E58" s="1383"/>
      <c r="F58" s="1383"/>
      <c r="G58" s="1405"/>
      <c r="H58" s="1547"/>
      <c r="I58" s="1405"/>
      <c r="J58" s="1548">
        <f>J37</f>
        <v>0.94117647058823528</v>
      </c>
      <c r="K58" s="1383"/>
      <c r="L58" s="1383"/>
      <c r="M58" s="1405"/>
      <c r="N58" s="1549"/>
      <c r="O58" s="1383"/>
      <c r="P58" s="1383"/>
      <c r="Q58" s="1383"/>
      <c r="R58" s="1383"/>
      <c r="S58" s="1383"/>
      <c r="T58" s="1383"/>
      <c r="U58" s="1405"/>
      <c r="V58" s="1493"/>
      <c r="W58" s="1429"/>
      <c r="X58" s="1429"/>
      <c r="Y58" s="1429"/>
      <c r="Z58" s="1429"/>
      <c r="AA58" s="1430"/>
      <c r="AB58" s="223"/>
    </row>
    <row r="59" spans="1:28" ht="14.25" customHeight="1" x14ac:dyDescent="0.2">
      <c r="A59" s="218"/>
      <c r="B59" s="224"/>
      <c r="C59" s="1409" t="s">
        <v>640</v>
      </c>
      <c r="D59" s="1396"/>
      <c r="E59" s="1396"/>
      <c r="F59" s="1396"/>
      <c r="G59" s="1410"/>
      <c r="H59" s="1507"/>
      <c r="I59" s="1410"/>
      <c r="J59" s="1548">
        <f>J38</f>
        <v>0.9943074003795066</v>
      </c>
      <c r="K59" s="1383"/>
      <c r="L59" s="1383"/>
      <c r="M59" s="1405"/>
      <c r="N59" s="1546"/>
      <c r="O59" s="1396"/>
      <c r="P59" s="1396"/>
      <c r="Q59" s="1396"/>
      <c r="R59" s="1396"/>
      <c r="S59" s="1396"/>
      <c r="T59" s="1396"/>
      <c r="U59" s="1410"/>
      <c r="V59" s="1546"/>
      <c r="W59" s="1396"/>
      <c r="X59" s="1396"/>
      <c r="Y59" s="1396"/>
      <c r="Z59" s="1396"/>
      <c r="AA59" s="1397"/>
      <c r="AB59" s="223"/>
    </row>
    <row r="60" spans="1:28" ht="14.25" customHeight="1" x14ac:dyDescent="0.2">
      <c r="A60" s="218"/>
      <c r="B60" s="224"/>
      <c r="C60" s="1409" t="s">
        <v>319</v>
      </c>
      <c r="D60" s="1396"/>
      <c r="E60" s="1396"/>
      <c r="F60" s="1396"/>
      <c r="G60" s="1410"/>
      <c r="H60" s="1507"/>
      <c r="I60" s="1410"/>
      <c r="J60" s="1548">
        <f>J39</f>
        <v>0.93670886075949367</v>
      </c>
      <c r="K60" s="1383"/>
      <c r="L60" s="1383"/>
      <c r="M60" s="1405"/>
      <c r="N60" s="1546"/>
      <c r="O60" s="1396"/>
      <c r="P60" s="1396"/>
      <c r="Q60" s="1396"/>
      <c r="R60" s="1396"/>
      <c r="S60" s="1396"/>
      <c r="T60" s="1396"/>
      <c r="U60" s="1410"/>
      <c r="V60" s="1546"/>
      <c r="W60" s="1396"/>
      <c r="X60" s="1396"/>
      <c r="Y60" s="1396"/>
      <c r="Z60" s="1396"/>
      <c r="AA60" s="1397"/>
      <c r="AB60" s="223"/>
    </row>
    <row r="61" spans="1:28" ht="14.25" customHeight="1" x14ac:dyDescent="0.2">
      <c r="A61" s="218"/>
      <c r="B61" s="224"/>
      <c r="C61" s="1409" t="s">
        <v>318</v>
      </c>
      <c r="D61" s="1396"/>
      <c r="E61" s="1396"/>
      <c r="F61" s="1396"/>
      <c r="G61" s="1410"/>
      <c r="H61" s="1507"/>
      <c r="I61" s="1410"/>
      <c r="J61" s="1548">
        <f>J40</f>
        <v>0.96875</v>
      </c>
      <c r="K61" s="1383"/>
      <c r="L61" s="1383"/>
      <c r="M61" s="1405"/>
      <c r="N61" s="1546"/>
      <c r="O61" s="1396"/>
      <c r="P61" s="1396"/>
      <c r="Q61" s="1396"/>
      <c r="R61" s="1396"/>
      <c r="S61" s="1396"/>
      <c r="T61" s="1396"/>
      <c r="U61" s="1410"/>
      <c r="V61" s="1546"/>
      <c r="W61" s="1396"/>
      <c r="X61" s="1396"/>
      <c r="Y61" s="1396"/>
      <c r="Z61" s="1396"/>
      <c r="AA61" s="1397"/>
      <c r="AB61" s="223"/>
    </row>
    <row r="62" spans="1:28" ht="15.75" customHeight="1" thickBot="1" x14ac:dyDescent="0.25">
      <c r="A62" s="218"/>
      <c r="B62" s="224"/>
      <c r="C62" s="1423"/>
      <c r="D62" s="1424"/>
      <c r="E62" s="1424"/>
      <c r="F62" s="1424"/>
      <c r="G62" s="1425"/>
      <c r="H62" s="1426"/>
      <c r="I62" s="1425"/>
      <c r="J62" s="1426"/>
      <c r="K62" s="1424"/>
      <c r="L62" s="1424"/>
      <c r="M62" s="1425"/>
      <c r="N62" s="1426"/>
      <c r="O62" s="1424"/>
      <c r="P62" s="1424"/>
      <c r="Q62" s="1424"/>
      <c r="R62" s="1424"/>
      <c r="S62" s="1424"/>
      <c r="T62" s="1424"/>
      <c r="U62" s="1425"/>
      <c r="V62" s="1426"/>
      <c r="W62" s="1424"/>
      <c r="X62" s="1424"/>
      <c r="Y62" s="1424"/>
      <c r="Z62" s="1424"/>
      <c r="AA62" s="1427"/>
      <c r="AB62" s="223"/>
    </row>
    <row r="63" spans="1:28" ht="14.25" customHeight="1" x14ac:dyDescent="0.2">
      <c r="A63" s="218"/>
      <c r="B63" s="222"/>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20"/>
    </row>
    <row r="64" spans="1:28" ht="14.25" customHeight="1" x14ac:dyDescent="0.2">
      <c r="A64" s="218"/>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218"/>
    </row>
    <row r="65" spans="1:28" ht="14.25" customHeight="1" x14ac:dyDescent="0.2">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8"/>
    </row>
    <row r="66" spans="1:28" ht="14.25" customHeight="1" x14ac:dyDescent="0.2">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8"/>
    </row>
    <row r="67" spans="1:28" ht="14.25" customHeight="1" x14ac:dyDescent="0.2">
      <c r="A67" s="218"/>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c r="AA67" s="218"/>
      <c r="AB67" s="218"/>
    </row>
    <row r="68" spans="1:28" ht="14.25" customHeight="1" x14ac:dyDescent="0.2">
      <c r="A68" s="218"/>
      <c r="B68" s="218"/>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8"/>
    </row>
    <row r="69" spans="1:28" ht="14.25" customHeight="1" x14ac:dyDescent="0.2">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8"/>
    </row>
    <row r="70" spans="1:28" ht="14.25" customHeight="1" x14ac:dyDescent="0.2">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c r="AA70" s="218"/>
      <c r="AB70" s="218"/>
    </row>
    <row r="71" spans="1:28" ht="14.25" customHeight="1" x14ac:dyDescent="0.2">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8"/>
    </row>
    <row r="72" spans="1:28" ht="14.25" customHeight="1" x14ac:dyDescent="0.2">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c r="AA72" s="218"/>
      <c r="AB72" s="218"/>
    </row>
    <row r="73" spans="1:28" ht="14.25" customHeight="1" x14ac:dyDescent="0.2">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8"/>
    </row>
    <row r="74" spans="1:28" ht="14.25" customHeight="1" x14ac:dyDescent="0.2">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8"/>
    </row>
    <row r="75" spans="1:28" ht="14.25" customHeight="1" x14ac:dyDescent="0.2">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8"/>
    </row>
    <row r="76" spans="1:28" ht="14.25" customHeight="1" x14ac:dyDescent="0.2">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8"/>
    </row>
    <row r="77" spans="1:28" ht="14.25" customHeight="1" x14ac:dyDescent="0.2">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row>
    <row r="78" spans="1:28" ht="14.25" customHeight="1" x14ac:dyDescent="0.2">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8"/>
    </row>
    <row r="79" spans="1:28" ht="14.25" customHeight="1" x14ac:dyDescent="0.2">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row>
    <row r="80" spans="1:28" ht="14.25" customHeight="1" x14ac:dyDescent="0.2">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8"/>
    </row>
    <row r="81" spans="1:28" ht="14.25" customHeight="1" x14ac:dyDescent="0.2">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8"/>
    </row>
    <row r="82" spans="1:28" ht="14.25" customHeight="1" x14ac:dyDescent="0.2">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8"/>
    </row>
    <row r="83" spans="1:28" ht="14.25" customHeight="1" x14ac:dyDescent="0.2">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row>
    <row r="84" spans="1:28" ht="14.25" customHeight="1" x14ac:dyDescent="0.2">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row>
    <row r="85" spans="1:28" ht="14.25" customHeight="1" x14ac:dyDescent="0.2">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8"/>
    </row>
    <row r="86" spans="1:28" ht="14.25" customHeight="1" x14ac:dyDescent="0.2">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8"/>
    </row>
    <row r="87" spans="1:28" ht="14.25" customHeight="1" x14ac:dyDescent="0.2">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row>
    <row r="88" spans="1:28" ht="14.25" customHeight="1" x14ac:dyDescent="0.2">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row>
    <row r="89" spans="1:28" ht="14.25" customHeight="1" x14ac:dyDescent="0.2">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row>
    <row r="90" spans="1:28" ht="14.25" customHeight="1" x14ac:dyDescent="0.2">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8"/>
    </row>
    <row r="91" spans="1:28" ht="14.25" customHeight="1" x14ac:dyDescent="0.2">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row>
    <row r="92" spans="1:28" ht="14.25" customHeight="1" x14ac:dyDescent="0.2">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row>
    <row r="93" spans="1:28" ht="14.25" customHeight="1" x14ac:dyDescent="0.2">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row>
    <row r="94" spans="1:28" ht="14.25" customHeight="1" x14ac:dyDescent="0.2">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row>
    <row r="95" spans="1:28" ht="14.25" customHeight="1" x14ac:dyDescent="0.2">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row>
    <row r="96" spans="1:28" ht="14.25" customHeight="1" x14ac:dyDescent="0.2">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row>
    <row r="97" spans="1:28" ht="14.25" customHeight="1" x14ac:dyDescent="0.2">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row>
    <row r="98" spans="1:28" ht="14.25" customHeight="1" x14ac:dyDescent="0.2">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row>
    <row r="99" spans="1:28" ht="14.25" customHeight="1" x14ac:dyDescent="0.2">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row>
    <row r="100" spans="1:28" ht="14.25" customHeight="1" x14ac:dyDescent="0.2">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row>
    <row r="101" spans="1:28" ht="14.25" customHeight="1" x14ac:dyDescent="0.2">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row>
    <row r="102" spans="1:28" ht="6" customHeight="1" x14ac:dyDescent="0.2">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row>
    <row r="103" spans="1:28" ht="14.25" customHeight="1" x14ac:dyDescent="0.2">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row>
    <row r="104" spans="1:28" ht="14.25" customHeight="1" x14ac:dyDescent="0.2">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row>
    <row r="105" spans="1:28" ht="14.25" customHeight="1" x14ac:dyDescent="0.2">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row>
    <row r="106" spans="1:28" ht="14.25" customHeight="1" x14ac:dyDescent="0.2">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row>
    <row r="107" spans="1:28" ht="14.25" customHeight="1" x14ac:dyDescent="0.2">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row>
    <row r="108" spans="1:28" ht="14.25" customHeight="1" x14ac:dyDescent="0.2">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row>
    <row r="109" spans="1:28" ht="14.25" customHeight="1" x14ac:dyDescent="0.2">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row>
    <row r="110" spans="1:28" ht="14.25" customHeight="1" x14ac:dyDescent="0.2">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row>
    <row r="111" spans="1:28" ht="14.25" customHeight="1" x14ac:dyDescent="0.2">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row>
    <row r="112" spans="1:28" ht="14.25" customHeight="1" x14ac:dyDescent="0.2">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row>
    <row r="113" spans="1:28" ht="14.25" customHeight="1" x14ac:dyDescent="0.2">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8"/>
    </row>
    <row r="114" spans="1:28" ht="14.25" customHeight="1" x14ac:dyDescent="0.2">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8"/>
    </row>
    <row r="115" spans="1:28" ht="14.25" customHeight="1" x14ac:dyDescent="0.2">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8"/>
    </row>
    <row r="116" spans="1:28" ht="14.25" customHeight="1" x14ac:dyDescent="0.2">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8"/>
    </row>
    <row r="117" spans="1:28" ht="14.25" customHeight="1" x14ac:dyDescent="0.2">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8"/>
    </row>
    <row r="118" spans="1:28" ht="14.25" customHeight="1" x14ac:dyDescent="0.2">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row>
    <row r="119" spans="1:28" ht="14.25" customHeight="1" x14ac:dyDescent="0.2">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8"/>
    </row>
    <row r="120" spans="1:28" ht="14.25" customHeight="1" x14ac:dyDescent="0.2">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8"/>
    </row>
    <row r="121" spans="1:28" ht="14.25" customHeight="1" x14ac:dyDescent="0.2">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row>
    <row r="122" spans="1:28" ht="14.25" customHeight="1" x14ac:dyDescent="0.2">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row>
    <row r="123" spans="1:28" ht="14.25" customHeight="1" x14ac:dyDescent="0.2">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row>
    <row r="124" spans="1:28" ht="14.25" customHeight="1" x14ac:dyDescent="0.2">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row>
    <row r="125" spans="1:28" ht="14.25" customHeight="1" x14ac:dyDescent="0.2">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row>
    <row r="126" spans="1:28" ht="14.25" customHeight="1" x14ac:dyDescent="0.2">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row>
    <row r="127" spans="1:28" ht="14.25" customHeight="1" x14ac:dyDescent="0.2">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row>
    <row r="128" spans="1:28" ht="14.25" customHeight="1" x14ac:dyDescent="0.2">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row>
    <row r="129" spans="1:28" ht="14.25" customHeight="1" x14ac:dyDescent="0.2">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row>
    <row r="130" spans="1:28" ht="14.25" customHeight="1" x14ac:dyDescent="0.2">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8"/>
    </row>
    <row r="131" spans="1:28" ht="14.25" customHeight="1" x14ac:dyDescent="0.2">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8"/>
    </row>
    <row r="132" spans="1:28" ht="14.25" customHeight="1" x14ac:dyDescent="0.2">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8"/>
    </row>
    <row r="133" spans="1:28" ht="14.25" customHeight="1" x14ac:dyDescent="0.2">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8"/>
    </row>
    <row r="134" spans="1:28" ht="14.25" customHeight="1" x14ac:dyDescent="0.2">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c r="AA134" s="218"/>
      <c r="AB134" s="218"/>
    </row>
    <row r="135" spans="1:28" ht="14.25" customHeight="1" x14ac:dyDescent="0.2">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8"/>
    </row>
    <row r="136" spans="1:28" ht="14.25" customHeight="1" x14ac:dyDescent="0.2">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c r="AA136" s="218"/>
      <c r="AB136" s="218"/>
    </row>
    <row r="137" spans="1:28" ht="14.25" customHeight="1" x14ac:dyDescent="0.2">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c r="AA137" s="218"/>
      <c r="AB137" s="218"/>
    </row>
    <row r="138" spans="1:28" ht="14.25" customHeight="1" x14ac:dyDescent="0.2">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8"/>
    </row>
    <row r="139" spans="1:28" ht="14.25" customHeight="1" x14ac:dyDescent="0.2">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8"/>
    </row>
    <row r="140" spans="1:28" ht="14.25" customHeight="1" x14ac:dyDescent="0.2">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8"/>
    </row>
    <row r="141" spans="1:28" ht="14.25" customHeight="1" x14ac:dyDescent="0.2">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8"/>
    </row>
    <row r="142" spans="1:28" ht="14.25" customHeight="1" x14ac:dyDescent="0.2">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8"/>
    </row>
    <row r="143" spans="1:28" ht="14.25" customHeight="1" x14ac:dyDescent="0.2">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8"/>
    </row>
    <row r="144" spans="1:28" ht="14.25" customHeight="1" x14ac:dyDescent="0.2">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row>
    <row r="145" spans="1:28" ht="14.25" customHeight="1" x14ac:dyDescent="0.2">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8"/>
    </row>
    <row r="146" spans="1:28" ht="14.25" customHeight="1" x14ac:dyDescent="0.2">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8"/>
    </row>
    <row r="147" spans="1:28" ht="14.25" customHeight="1" x14ac:dyDescent="0.2">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8"/>
    </row>
    <row r="148" spans="1:28" ht="14.25" customHeight="1" x14ac:dyDescent="0.2">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c r="AA148" s="218"/>
      <c r="AB148" s="218"/>
    </row>
    <row r="149" spans="1:28" ht="14.25" customHeight="1" x14ac:dyDescent="0.2">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c r="AA149" s="218"/>
      <c r="AB149" s="218"/>
    </row>
    <row r="150" spans="1:28" ht="14.25" customHeight="1" x14ac:dyDescent="0.2">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8"/>
    </row>
    <row r="151" spans="1:28" ht="14.25" customHeight="1" x14ac:dyDescent="0.2">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8"/>
    </row>
    <row r="152" spans="1:28" ht="14.25" customHeight="1" x14ac:dyDescent="0.2">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8"/>
    </row>
    <row r="153" spans="1:28" ht="14.25" customHeight="1" x14ac:dyDescent="0.2">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8"/>
    </row>
    <row r="154" spans="1:28" ht="14.25" customHeight="1" x14ac:dyDescent="0.2">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8"/>
    </row>
    <row r="155" spans="1:28" ht="14.25" customHeight="1" x14ac:dyDescent="0.2">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8"/>
    </row>
    <row r="156" spans="1:28" ht="14.25" customHeight="1" x14ac:dyDescent="0.2">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c r="AA156" s="218"/>
      <c r="AB156" s="218"/>
    </row>
    <row r="157" spans="1:28" ht="14.25" customHeight="1" x14ac:dyDescent="0.2">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c r="AA157" s="218"/>
      <c r="AB157" s="218"/>
    </row>
    <row r="158" spans="1:28" ht="14.25" customHeight="1" x14ac:dyDescent="0.2">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c r="AA158" s="218"/>
      <c r="AB158" s="218"/>
    </row>
    <row r="159" spans="1:28" ht="14.25" customHeight="1" x14ac:dyDescent="0.2">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c r="AA159" s="218"/>
      <c r="AB159" s="218"/>
    </row>
    <row r="160" spans="1:28" ht="14.25" customHeight="1" x14ac:dyDescent="0.2">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8"/>
    </row>
    <row r="161" spans="1:28" ht="14.25" customHeight="1" x14ac:dyDescent="0.2">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c r="AA161" s="218"/>
      <c r="AB161" s="218"/>
    </row>
    <row r="162" spans="1:28" ht="14.25" customHeight="1" x14ac:dyDescent="0.2">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c r="AA162" s="218"/>
      <c r="AB162" s="218"/>
    </row>
    <row r="163" spans="1:28" ht="14.25" customHeight="1" x14ac:dyDescent="0.2">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row>
    <row r="164" spans="1:28" ht="14.25" customHeight="1" x14ac:dyDescent="0.2">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c r="AA164" s="218"/>
      <c r="AB164" s="218"/>
    </row>
    <row r="165" spans="1:28" ht="14.25" customHeight="1" x14ac:dyDescent="0.2">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8"/>
    </row>
    <row r="166" spans="1:28" ht="14.25" customHeight="1" x14ac:dyDescent="0.2">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c r="AA166" s="218"/>
      <c r="AB166" s="218"/>
    </row>
    <row r="167" spans="1:28" ht="14.25" customHeight="1" x14ac:dyDescent="0.2">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c r="AA167" s="218"/>
      <c r="AB167" s="218"/>
    </row>
    <row r="168" spans="1:28" ht="14.25" customHeight="1" x14ac:dyDescent="0.2">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c r="AA168" s="218"/>
      <c r="AB168" s="218"/>
    </row>
    <row r="169" spans="1:28" ht="14.25" customHeight="1" x14ac:dyDescent="0.2">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c r="AA169" s="218"/>
      <c r="AB169" s="218"/>
    </row>
    <row r="170" spans="1:28" ht="14.25" customHeight="1" x14ac:dyDescent="0.2">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8"/>
    </row>
    <row r="171" spans="1:28" ht="14.25" customHeight="1" x14ac:dyDescent="0.2">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c r="AA171" s="218"/>
      <c r="AB171" s="218"/>
    </row>
    <row r="172" spans="1:28" ht="14.25" customHeight="1" x14ac:dyDescent="0.2">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8"/>
    </row>
    <row r="173" spans="1:28" ht="14.25" customHeight="1" x14ac:dyDescent="0.2">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c r="AA173" s="218"/>
      <c r="AB173" s="218"/>
    </row>
    <row r="174" spans="1:28" ht="14.25" customHeight="1" x14ac:dyDescent="0.2">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c r="AA174" s="218"/>
      <c r="AB174" s="218"/>
    </row>
    <row r="175" spans="1:28" ht="14.25" customHeight="1" x14ac:dyDescent="0.2">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row>
    <row r="176" spans="1:28" ht="14.25" customHeight="1" x14ac:dyDescent="0.2">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c r="AA176" s="218"/>
      <c r="AB176" s="218"/>
    </row>
    <row r="177" spans="1:28" ht="14.25" customHeight="1" x14ac:dyDescent="0.2">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8"/>
    </row>
    <row r="178" spans="1:28" ht="14.25" customHeight="1" x14ac:dyDescent="0.2">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8"/>
    </row>
    <row r="179" spans="1:28" ht="14.25" customHeight="1" x14ac:dyDescent="0.2">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c r="AA179" s="218"/>
      <c r="AB179" s="218"/>
    </row>
    <row r="180" spans="1:28" ht="14.25" customHeight="1" x14ac:dyDescent="0.2">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8"/>
    </row>
    <row r="181" spans="1:28" ht="14.25" customHeight="1" x14ac:dyDescent="0.2">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8"/>
    </row>
    <row r="182" spans="1:28" ht="14.25" customHeight="1" x14ac:dyDescent="0.2">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8"/>
    </row>
    <row r="183" spans="1:28" ht="14.25" customHeight="1" x14ac:dyDescent="0.2">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row>
    <row r="184" spans="1:28" ht="14.25" customHeight="1" x14ac:dyDescent="0.2">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8"/>
    </row>
    <row r="185" spans="1:28" ht="14.25" customHeight="1" x14ac:dyDescent="0.2">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8"/>
    </row>
    <row r="186" spans="1:28" ht="14.25" customHeight="1" x14ac:dyDescent="0.2">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row>
    <row r="187" spans="1:28" ht="14.25" customHeight="1" x14ac:dyDescent="0.2">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8"/>
    </row>
    <row r="188" spans="1:28" ht="14.25" customHeight="1" x14ac:dyDescent="0.2">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8"/>
    </row>
    <row r="189" spans="1:28" ht="14.25" customHeight="1" x14ac:dyDescent="0.2">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8"/>
    </row>
    <row r="190" spans="1:28" ht="14.25" customHeight="1" x14ac:dyDescent="0.2">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8"/>
    </row>
    <row r="191" spans="1:28" ht="14.25" customHeight="1" x14ac:dyDescent="0.2">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8"/>
    </row>
    <row r="192" spans="1:28" ht="14.25" customHeight="1" x14ac:dyDescent="0.2">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8"/>
    </row>
    <row r="193" spans="1:28" ht="14.25" customHeight="1" x14ac:dyDescent="0.2">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8"/>
    </row>
    <row r="194" spans="1:28" ht="14.25" customHeight="1" x14ac:dyDescent="0.2">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8"/>
    </row>
    <row r="195" spans="1:28" ht="14.25" customHeight="1" x14ac:dyDescent="0.2">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8"/>
    </row>
    <row r="196" spans="1:28" ht="14.25" customHeight="1" x14ac:dyDescent="0.2">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8"/>
    </row>
    <row r="197" spans="1:28" ht="14.25" customHeight="1" x14ac:dyDescent="0.2">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row>
    <row r="198" spans="1:28" ht="14.25" customHeight="1" x14ac:dyDescent="0.2">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8"/>
    </row>
    <row r="199" spans="1:28" ht="14.25" customHeight="1" x14ac:dyDescent="0.2">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218"/>
      <c r="AB199" s="218"/>
    </row>
    <row r="200" spans="1:28" ht="14.25" customHeight="1" x14ac:dyDescent="0.2">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218"/>
    </row>
    <row r="201" spans="1:28" ht="14.25" customHeight="1" x14ac:dyDescent="0.2">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8"/>
    </row>
    <row r="202" spans="1:28" ht="14.25" customHeight="1" x14ac:dyDescent="0.2">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8"/>
    </row>
    <row r="203" spans="1:28" ht="14.25" customHeight="1" x14ac:dyDescent="0.2">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8"/>
    </row>
    <row r="204" spans="1:28" ht="14.25" customHeight="1" x14ac:dyDescent="0.2">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8"/>
    </row>
    <row r="205" spans="1:28" ht="14.25" customHeight="1" x14ac:dyDescent="0.2">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8"/>
    </row>
    <row r="206" spans="1:28" ht="14.25" customHeight="1" x14ac:dyDescent="0.2">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8"/>
    </row>
    <row r="207" spans="1:28" ht="14.25" customHeight="1" x14ac:dyDescent="0.2">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8"/>
    </row>
    <row r="208" spans="1:28" ht="14.25" customHeight="1" x14ac:dyDescent="0.2">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c r="AA208" s="218"/>
      <c r="AB208" s="218"/>
    </row>
    <row r="209" spans="1:28" ht="14.25" customHeight="1" x14ac:dyDescent="0.2">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row>
    <row r="210" spans="1:28" ht="14.25" customHeight="1" x14ac:dyDescent="0.2">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8"/>
    </row>
    <row r="211" spans="1:28" ht="14.25" customHeight="1" x14ac:dyDescent="0.2">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8"/>
    </row>
    <row r="212" spans="1:28" ht="14.25" customHeight="1" x14ac:dyDescent="0.2">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8"/>
    </row>
    <row r="213" spans="1:28" ht="14.25" customHeight="1" x14ac:dyDescent="0.2">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8"/>
    </row>
    <row r="214" spans="1:28" ht="14.25" customHeight="1" x14ac:dyDescent="0.2">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8"/>
    </row>
    <row r="215" spans="1:28" ht="14.25" customHeight="1" x14ac:dyDescent="0.2">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8"/>
    </row>
    <row r="216" spans="1:28" ht="14.25" customHeight="1" x14ac:dyDescent="0.2">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8"/>
    </row>
    <row r="217" spans="1:28" ht="14.25" customHeight="1" x14ac:dyDescent="0.2">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218"/>
    </row>
    <row r="218" spans="1:28" ht="14.25" customHeight="1" x14ac:dyDescent="0.2">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8"/>
    </row>
    <row r="219" spans="1:28" ht="14.25" customHeight="1" x14ac:dyDescent="0.2">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8"/>
    </row>
    <row r="220" spans="1:28" ht="14.25" customHeight="1" x14ac:dyDescent="0.2">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8"/>
    </row>
    <row r="221" spans="1:28" ht="14.25" customHeight="1" x14ac:dyDescent="0.2">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8"/>
    </row>
    <row r="222" spans="1:28" ht="14.25" customHeight="1" x14ac:dyDescent="0.2">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8"/>
    </row>
    <row r="223" spans="1:28" ht="14.25" customHeight="1" x14ac:dyDescent="0.2">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8"/>
    </row>
    <row r="224" spans="1:28" ht="14.25" customHeight="1" x14ac:dyDescent="0.2">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8"/>
    </row>
    <row r="225" spans="1:28" ht="14.25" customHeight="1" x14ac:dyDescent="0.2">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c r="AA225" s="218"/>
      <c r="AB225" s="218"/>
    </row>
    <row r="226" spans="1:28" ht="14.25" customHeight="1" x14ac:dyDescent="0.2">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c r="AA226" s="218"/>
      <c r="AB226" s="218"/>
    </row>
    <row r="227" spans="1:28" ht="14.25" customHeight="1" x14ac:dyDescent="0.2">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c r="AA227" s="218"/>
      <c r="AB227" s="218"/>
    </row>
    <row r="228" spans="1:28" ht="14.25" customHeight="1" x14ac:dyDescent="0.2">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c r="AA228" s="218"/>
      <c r="AB228" s="218"/>
    </row>
    <row r="229" spans="1:28" ht="14.25" customHeight="1" x14ac:dyDescent="0.2">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c r="AA229" s="218"/>
      <c r="AB229" s="218"/>
    </row>
    <row r="230" spans="1:28" ht="14.25" customHeight="1" x14ac:dyDescent="0.2">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c r="AA230" s="218"/>
      <c r="AB230" s="218"/>
    </row>
    <row r="231" spans="1:28" ht="14.25" customHeight="1" x14ac:dyDescent="0.2">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c r="AA231" s="218"/>
      <c r="AB231" s="218"/>
    </row>
    <row r="232" spans="1:28" ht="14.25" customHeight="1" x14ac:dyDescent="0.2">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c r="AA232" s="218"/>
      <c r="AB232" s="218"/>
    </row>
    <row r="233" spans="1:28" ht="14.25" customHeight="1" x14ac:dyDescent="0.2">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c r="AA233" s="218"/>
      <c r="AB233" s="218"/>
    </row>
    <row r="234" spans="1:28" ht="14.25" customHeight="1" x14ac:dyDescent="0.2">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c r="AA234" s="218"/>
      <c r="AB234" s="218"/>
    </row>
    <row r="235" spans="1:28" ht="14.25" customHeight="1" x14ac:dyDescent="0.2">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c r="AA235" s="218"/>
      <c r="AB235" s="218"/>
    </row>
    <row r="236" spans="1:28" ht="14.25" customHeight="1" x14ac:dyDescent="0.2">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c r="AA236" s="218"/>
      <c r="AB236" s="218"/>
    </row>
    <row r="237" spans="1:28" ht="14.25" customHeight="1" x14ac:dyDescent="0.2">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c r="AA237" s="218"/>
      <c r="AB237" s="218"/>
    </row>
    <row r="238" spans="1:28" ht="14.25" customHeight="1" x14ac:dyDescent="0.2">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8"/>
      <c r="AB238" s="218"/>
    </row>
    <row r="239" spans="1:28" ht="14.25" customHeight="1" x14ac:dyDescent="0.2">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c r="AA239" s="218"/>
      <c r="AB239" s="218"/>
    </row>
    <row r="240" spans="1:28" ht="14.25" customHeight="1" x14ac:dyDescent="0.2">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c r="AA240" s="218"/>
      <c r="AB240" s="218"/>
    </row>
    <row r="241" spans="1:28" ht="14.25" customHeight="1" x14ac:dyDescent="0.2">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c r="AA241" s="218"/>
      <c r="AB241" s="218"/>
    </row>
    <row r="242" spans="1:28" ht="14.25" customHeight="1" x14ac:dyDescent="0.2">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c r="AA242" s="218"/>
      <c r="AB242" s="218"/>
    </row>
    <row r="243" spans="1:28" ht="14.25" customHeight="1" x14ac:dyDescent="0.2">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c r="AA243" s="218"/>
      <c r="AB243" s="218"/>
    </row>
    <row r="244" spans="1:28" ht="14.25" customHeight="1" x14ac:dyDescent="0.2">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c r="AA244" s="218"/>
      <c r="AB244" s="218"/>
    </row>
    <row r="245" spans="1:28" ht="14.25" customHeight="1" x14ac:dyDescent="0.2">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row>
    <row r="246" spans="1:28" ht="14.25" customHeight="1" x14ac:dyDescent="0.2">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row>
    <row r="247" spans="1:28" ht="14.25" customHeight="1" x14ac:dyDescent="0.2">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row>
    <row r="248" spans="1:28" ht="14.25" customHeight="1" x14ac:dyDescent="0.2">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row>
    <row r="249" spans="1:28" ht="14.25" customHeight="1" x14ac:dyDescent="0.2">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row>
    <row r="250" spans="1:28" ht="14.25" customHeight="1" x14ac:dyDescent="0.2">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row>
    <row r="251" spans="1:28" ht="14.25" customHeight="1" x14ac:dyDescent="0.2">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row>
    <row r="252" spans="1:28" ht="14.25" customHeight="1" x14ac:dyDescent="0.2">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row>
    <row r="253" spans="1:28" ht="14.25" customHeight="1" x14ac:dyDescent="0.2">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row>
    <row r="254" spans="1:28" ht="14.25" customHeight="1" x14ac:dyDescent="0.2">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row>
    <row r="255" spans="1:28" ht="14.25" customHeight="1" x14ac:dyDescent="0.2">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row>
    <row r="256" spans="1:28" ht="14.25" customHeight="1" x14ac:dyDescent="0.2">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row>
    <row r="257" spans="1:28" ht="14.25" customHeight="1" x14ac:dyDescent="0.2">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row>
    <row r="258" spans="1:28" ht="14.25" customHeight="1" x14ac:dyDescent="0.2">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row>
    <row r="259" spans="1:28" ht="14.25" customHeight="1" x14ac:dyDescent="0.2">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row>
    <row r="260" spans="1:28" ht="14.25" customHeight="1" x14ac:dyDescent="0.2">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row>
    <row r="261" spans="1:28" ht="14.25" customHeight="1" x14ac:dyDescent="0.2">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row>
    <row r="262" spans="1:28" ht="15.75" customHeight="1" x14ac:dyDescent="0.2"/>
    <row r="263" spans="1:28" ht="15.75" customHeight="1" x14ac:dyDescent="0.2"/>
    <row r="264" spans="1:28" ht="15.75" customHeight="1" x14ac:dyDescent="0.2"/>
    <row r="265" spans="1:28" ht="15.75" customHeight="1" x14ac:dyDescent="0.2"/>
    <row r="266" spans="1:28" ht="15.75" customHeight="1" x14ac:dyDescent="0.2"/>
    <row r="267" spans="1:28" ht="15.75" customHeight="1" x14ac:dyDescent="0.2"/>
    <row r="268" spans="1:28" ht="15.75" customHeight="1" x14ac:dyDescent="0.2"/>
    <row r="269" spans="1:28" ht="15.75" customHeight="1" x14ac:dyDescent="0.2"/>
    <row r="270" spans="1:28" ht="15.75" customHeight="1" x14ac:dyDescent="0.2"/>
    <row r="271" spans="1:28" ht="15.75" customHeight="1" x14ac:dyDescent="0.2"/>
    <row r="272" spans="1:28"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sheetData>
  <mergeCells count="105">
    <mergeCell ref="K32:N32"/>
    <mergeCell ref="O32:R32"/>
    <mergeCell ref="S32:T32"/>
    <mergeCell ref="U32:W32"/>
    <mergeCell ref="X32:Y32"/>
    <mergeCell ref="C34:AA34"/>
    <mergeCell ref="C30:J32"/>
    <mergeCell ref="C35:G36"/>
    <mergeCell ref="H35:H36"/>
    <mergeCell ref="I35:I36"/>
    <mergeCell ref="J35:J36"/>
    <mergeCell ref="Z32:AA32"/>
    <mergeCell ref="K31:N31"/>
    <mergeCell ref="O31:R31"/>
    <mergeCell ref="Z31:AA31"/>
    <mergeCell ref="S30:W30"/>
    <mergeCell ref="X30:AA30"/>
    <mergeCell ref="K35:AA36"/>
    <mergeCell ref="C62:G62"/>
    <mergeCell ref="H62:I62"/>
    <mergeCell ref="J62:M62"/>
    <mergeCell ref="N62:U62"/>
    <mergeCell ref="V62:AA62"/>
    <mergeCell ref="H61:I61"/>
    <mergeCell ref="J61:M61"/>
    <mergeCell ref="J59:M59"/>
    <mergeCell ref="N59:U59"/>
    <mergeCell ref="N61:U61"/>
    <mergeCell ref="V61:AA61"/>
    <mergeCell ref="C59:G59"/>
    <mergeCell ref="C60:G60"/>
    <mergeCell ref="H60:I60"/>
    <mergeCell ref="J60:M60"/>
    <mergeCell ref="N60:U60"/>
    <mergeCell ref="V60:AA60"/>
    <mergeCell ref="C61:G61"/>
    <mergeCell ref="V58:AA58"/>
    <mergeCell ref="H59:I59"/>
    <mergeCell ref="V59:AA59"/>
    <mergeCell ref="C58:G58"/>
    <mergeCell ref="H58:I58"/>
    <mergeCell ref="J58:M58"/>
    <mergeCell ref="N58:U58"/>
    <mergeCell ref="C37:G37"/>
    <mergeCell ref="C38:G38"/>
    <mergeCell ref="K37:AA37"/>
    <mergeCell ref="N55:U57"/>
    <mergeCell ref="V55:AA57"/>
    <mergeCell ref="C39:G39"/>
    <mergeCell ref="C40:G40"/>
    <mergeCell ref="C41:G41"/>
    <mergeCell ref="C55:G57"/>
    <mergeCell ref="H55:I57"/>
    <mergeCell ref="J55:M57"/>
    <mergeCell ref="K39:AA39"/>
    <mergeCell ref="K40:AA40"/>
    <mergeCell ref="K38:AA38"/>
    <mergeCell ref="R11:U11"/>
    <mergeCell ref="V11:AA11"/>
    <mergeCell ref="C13:H14"/>
    <mergeCell ref="Q23:AA23"/>
    <mergeCell ref="J24:P24"/>
    <mergeCell ref="Q24:AA24"/>
    <mergeCell ref="I26:AA26"/>
    <mergeCell ref="C44:AA45"/>
    <mergeCell ref="C46:AA52"/>
    <mergeCell ref="K41:AA41"/>
    <mergeCell ref="S31:T31"/>
    <mergeCell ref="U31:W31"/>
    <mergeCell ref="X31:Y31"/>
    <mergeCell ref="C23:I23"/>
    <mergeCell ref="C24:I24"/>
    <mergeCell ref="C26:H26"/>
    <mergeCell ref="C28:H28"/>
    <mergeCell ref="I28:J28"/>
    <mergeCell ref="K28:N28"/>
    <mergeCell ref="J23:P23"/>
    <mergeCell ref="O28:R28"/>
    <mergeCell ref="T28:V28"/>
    <mergeCell ref="X28:Z28"/>
    <mergeCell ref="K30:R30"/>
    <mergeCell ref="C18:H18"/>
    <mergeCell ref="I18:AA18"/>
    <mergeCell ref="I20:L21"/>
    <mergeCell ref="T20:AA20"/>
    <mergeCell ref="T21:AA21"/>
    <mergeCell ref="C20:H21"/>
    <mergeCell ref="M20:S20"/>
    <mergeCell ref="M21:S21"/>
    <mergeCell ref="B2:G4"/>
    <mergeCell ref="H2:AB2"/>
    <mergeCell ref="H3:O3"/>
    <mergeCell ref="P3:AB3"/>
    <mergeCell ref="H4:AB4"/>
    <mergeCell ref="C7:H8"/>
    <mergeCell ref="I7:AA8"/>
    <mergeCell ref="C16:H16"/>
    <mergeCell ref="I16:AA16"/>
    <mergeCell ref="I13:S14"/>
    <mergeCell ref="T13:AA13"/>
    <mergeCell ref="T14:AA14"/>
    <mergeCell ref="C10:H11"/>
    <mergeCell ref="I10:Q11"/>
    <mergeCell ref="R10:U10"/>
    <mergeCell ref="V10:AA10"/>
  </mergeCells>
  <pageMargins left="0.70866141732283472" right="0.70866141732283472" top="0.74803149606299213" bottom="1.1098214285714285" header="0" footer="0"/>
  <pageSetup scale="62"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J111"/>
  <sheetViews>
    <sheetView view="pageBreakPreview" topLeftCell="E45" zoomScale="90" zoomScaleNormal="100" zoomScaleSheetLayoutView="90" zoomScalePageLayoutView="70" workbookViewId="0">
      <selection activeCell="H45" sqref="H45:H47"/>
    </sheetView>
  </sheetViews>
  <sheetFormatPr baseColWidth="10" defaultColWidth="3.7109375" defaultRowHeight="14.25" x14ac:dyDescent="0.2"/>
  <cols>
    <col min="1" max="1" width="3.7109375" style="551"/>
    <col min="2" max="2" width="2.85546875" style="551" customWidth="1"/>
    <col min="3" max="6" width="2.7109375" style="551" customWidth="1"/>
    <col min="7" max="7" width="4.28515625" style="551" customWidth="1"/>
    <col min="8" max="8" width="14.28515625" style="551" customWidth="1"/>
    <col min="9" max="9" width="14.5703125" style="551" customWidth="1"/>
    <col min="10" max="10" width="16.5703125" style="551" customWidth="1"/>
    <col min="11" max="12" width="3.42578125" style="551" customWidth="1"/>
    <col min="13" max="15" width="2.7109375" style="551" customWidth="1"/>
    <col min="16" max="16" width="3.42578125" style="551" customWidth="1"/>
    <col min="17" max="17" width="3.5703125" style="551" customWidth="1"/>
    <col min="18" max="18" width="3.7109375" style="551"/>
    <col min="19" max="19" width="3.28515625" style="551" customWidth="1"/>
    <col min="20" max="20" width="7.42578125" style="551" customWidth="1"/>
    <col min="21" max="21" width="3.5703125" style="551" customWidth="1"/>
    <col min="22" max="22" width="3.7109375" style="551"/>
    <col min="23" max="25" width="5" style="551" customWidth="1"/>
    <col min="26" max="26" width="6.7109375" style="551" customWidth="1"/>
    <col min="27" max="27" width="58.140625" style="551" customWidth="1"/>
    <col min="28" max="28" width="1.85546875" style="551" customWidth="1"/>
    <col min="29" max="29" width="3.7109375" style="551" hidden="1" customWidth="1"/>
    <col min="30" max="31" width="3.7109375" style="551"/>
    <col min="32" max="32" width="10.28515625" style="551" bestFit="1" customWidth="1"/>
    <col min="33" max="33" width="8.42578125" style="551" bestFit="1" customWidth="1"/>
    <col min="34" max="16384" width="3.7109375" style="55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7.5" customHeight="1"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107</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7.5" customHeight="1"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1171" t="s">
        <v>106</v>
      </c>
      <c r="J10" s="1557"/>
      <c r="K10" s="1557"/>
      <c r="L10" s="1557"/>
      <c r="M10" s="1557"/>
      <c r="N10" s="1557"/>
      <c r="O10" s="1557"/>
      <c r="P10" s="1557"/>
      <c r="Q10" s="1558"/>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1559"/>
      <c r="J11" s="1560"/>
      <c r="K11" s="1560"/>
      <c r="L11" s="1560"/>
      <c r="M11" s="1560"/>
      <c r="N11" s="1560"/>
      <c r="O11" s="1560"/>
      <c r="P11" s="1560"/>
      <c r="Q11" s="1561"/>
      <c r="R11" s="681" t="s">
        <v>105</v>
      </c>
      <c r="S11" s="740"/>
      <c r="T11" s="740"/>
      <c r="U11" s="741"/>
      <c r="V11" s="715">
        <v>8</v>
      </c>
      <c r="W11" s="742"/>
      <c r="X11" s="742"/>
      <c r="Y11" s="742"/>
      <c r="Z11" s="742"/>
      <c r="AA11" s="743"/>
      <c r="AB11" s="77"/>
    </row>
    <row r="12" spans="1:28" ht="6" customHeight="1"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1562" t="s">
        <v>104</v>
      </c>
      <c r="J13" s="1563"/>
      <c r="K13" s="1563"/>
      <c r="L13" s="1563"/>
      <c r="M13" s="1563"/>
      <c r="N13" s="1563"/>
      <c r="O13" s="1563"/>
      <c r="P13" s="1563"/>
      <c r="Q13" s="1563"/>
      <c r="R13" s="1563"/>
      <c r="S13" s="1564"/>
      <c r="T13" s="716" t="s">
        <v>9</v>
      </c>
      <c r="U13" s="717"/>
      <c r="V13" s="717"/>
      <c r="W13" s="717"/>
      <c r="X13" s="717"/>
      <c r="Y13" s="717"/>
      <c r="Z13" s="717"/>
      <c r="AA13" s="718"/>
      <c r="AB13" s="66"/>
    </row>
    <row r="14" spans="1:28" ht="27" customHeight="1" thickBot="1" x14ac:dyDescent="0.25">
      <c r="B14" s="67"/>
      <c r="C14" s="719"/>
      <c r="D14" s="720"/>
      <c r="E14" s="720"/>
      <c r="F14" s="720"/>
      <c r="G14" s="720"/>
      <c r="H14" s="721"/>
      <c r="I14" s="1565"/>
      <c r="J14" s="1566"/>
      <c r="K14" s="1566"/>
      <c r="L14" s="1566"/>
      <c r="M14" s="1566"/>
      <c r="N14" s="1566"/>
      <c r="O14" s="1566"/>
      <c r="P14" s="1566"/>
      <c r="Q14" s="1566"/>
      <c r="R14" s="1566"/>
      <c r="S14" s="1567"/>
      <c r="T14" s="728" t="s">
        <v>10</v>
      </c>
      <c r="U14" s="729"/>
      <c r="V14" s="729"/>
      <c r="W14" s="729"/>
      <c r="X14" s="729"/>
      <c r="Y14" s="729"/>
      <c r="Z14" s="729"/>
      <c r="AA14" s="730"/>
      <c r="AB14" s="66"/>
    </row>
    <row r="15" spans="1:28" ht="6.75" customHeight="1"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103</v>
      </c>
      <c r="J16" s="679"/>
      <c r="K16" s="679"/>
      <c r="L16" s="679"/>
      <c r="M16" s="679"/>
      <c r="N16" s="679"/>
      <c r="O16" s="679"/>
      <c r="P16" s="679"/>
      <c r="Q16" s="679"/>
      <c r="R16" s="679"/>
      <c r="S16" s="679"/>
      <c r="T16" s="679"/>
      <c r="U16" s="679"/>
      <c r="V16" s="679"/>
      <c r="W16" s="679"/>
      <c r="X16" s="679"/>
      <c r="Y16" s="679"/>
      <c r="Z16" s="679"/>
      <c r="AA16" s="680"/>
      <c r="AB16" s="66"/>
    </row>
    <row r="17" spans="2:28" ht="7.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52.5" customHeight="1" thickBot="1" x14ac:dyDescent="0.25">
      <c r="B18" s="67"/>
      <c r="C18" s="675" t="s">
        <v>336</v>
      </c>
      <c r="D18" s="676"/>
      <c r="E18" s="676"/>
      <c r="F18" s="676"/>
      <c r="G18" s="676"/>
      <c r="H18" s="677"/>
      <c r="I18" s="678" t="s">
        <v>853</v>
      </c>
      <c r="J18" s="679"/>
      <c r="K18" s="679"/>
      <c r="L18" s="679"/>
      <c r="M18" s="679"/>
      <c r="N18" s="679"/>
      <c r="O18" s="679"/>
      <c r="P18" s="679"/>
      <c r="Q18" s="679"/>
      <c r="R18" s="679"/>
      <c r="S18" s="679"/>
      <c r="T18" s="679"/>
      <c r="U18" s="679"/>
      <c r="V18" s="679"/>
      <c r="W18" s="679"/>
      <c r="X18" s="679"/>
      <c r="Y18" s="679"/>
      <c r="Z18" s="679"/>
      <c r="AA18" s="680"/>
      <c r="AB18" s="66"/>
    </row>
    <row r="19" spans="2:28" ht="9"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852</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851</v>
      </c>
      <c r="N21" s="713"/>
      <c r="O21" s="713"/>
      <c r="P21" s="713"/>
      <c r="Q21" s="713"/>
      <c r="R21" s="713"/>
      <c r="S21" s="714"/>
      <c r="T21" s="715" t="s">
        <v>637</v>
      </c>
      <c r="U21" s="713"/>
      <c r="V21" s="713"/>
      <c r="W21" s="713"/>
      <c r="X21" s="713"/>
      <c r="Y21" s="713"/>
      <c r="Z21" s="713"/>
      <c r="AA21" s="714"/>
      <c r="AB21" s="66"/>
    </row>
    <row r="22" spans="2:28" ht="9"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24" customHeight="1" thickBot="1" x14ac:dyDescent="0.25">
      <c r="B24" s="67"/>
      <c r="C24" s="694" t="s">
        <v>850</v>
      </c>
      <c r="D24" s="695"/>
      <c r="E24" s="695"/>
      <c r="F24" s="695"/>
      <c r="G24" s="695"/>
      <c r="H24" s="695"/>
      <c r="I24" s="696"/>
      <c r="J24" s="694" t="s">
        <v>849</v>
      </c>
      <c r="K24" s="695"/>
      <c r="L24" s="695"/>
      <c r="M24" s="695"/>
      <c r="N24" s="695"/>
      <c r="O24" s="695"/>
      <c r="P24" s="696"/>
      <c r="Q24" s="697" t="s">
        <v>848</v>
      </c>
      <c r="R24" s="698"/>
      <c r="S24" s="698"/>
      <c r="T24" s="698"/>
      <c r="U24" s="698"/>
      <c r="V24" s="698"/>
      <c r="W24" s="698"/>
      <c r="X24" s="698"/>
      <c r="Y24" s="698"/>
      <c r="Z24" s="698"/>
      <c r="AA24" s="699"/>
      <c r="AB24" s="66"/>
    </row>
    <row r="25" spans="2:28" ht="9"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27" customHeight="1" thickBot="1" x14ac:dyDescent="0.25">
      <c r="B26" s="67"/>
      <c r="C26" s="675" t="s">
        <v>21</v>
      </c>
      <c r="D26" s="676"/>
      <c r="E26" s="676"/>
      <c r="F26" s="676"/>
      <c r="G26" s="676"/>
      <c r="H26" s="677"/>
      <c r="I26" s="678" t="s">
        <v>102</v>
      </c>
      <c r="J26" s="679"/>
      <c r="K26" s="679"/>
      <c r="L26" s="679"/>
      <c r="M26" s="679"/>
      <c r="N26" s="679"/>
      <c r="O26" s="679"/>
      <c r="P26" s="679"/>
      <c r="Q26" s="679"/>
      <c r="R26" s="679"/>
      <c r="S26" s="679"/>
      <c r="T26" s="679"/>
      <c r="U26" s="679"/>
      <c r="V26" s="679"/>
      <c r="W26" s="679"/>
      <c r="X26" s="679"/>
      <c r="Y26" s="679"/>
      <c r="Z26" s="679"/>
      <c r="AA26" s="680"/>
      <c r="AB26" s="66"/>
    </row>
    <row r="27" spans="2:28" ht="7.5"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34.5" customHeight="1" thickBot="1" x14ac:dyDescent="0.25">
      <c r="B28" s="67"/>
      <c r="C28" s="675" t="s">
        <v>23</v>
      </c>
      <c r="D28" s="676"/>
      <c r="E28" s="676"/>
      <c r="F28" s="676"/>
      <c r="G28" s="676"/>
      <c r="H28" s="677"/>
      <c r="I28" s="1568" t="s">
        <v>847</v>
      </c>
      <c r="J28" s="678"/>
      <c r="K28" s="682" t="s">
        <v>24</v>
      </c>
      <c r="L28" s="683"/>
      <c r="M28" s="683"/>
      <c r="N28" s="684"/>
      <c r="O28" s="685" t="s">
        <v>25</v>
      </c>
      <c r="P28" s="686"/>
      <c r="Q28" s="686"/>
      <c r="R28" s="687"/>
      <c r="S28" s="73" t="s">
        <v>28</v>
      </c>
      <c r="T28" s="686" t="s">
        <v>26</v>
      </c>
      <c r="U28" s="686"/>
      <c r="V28" s="687"/>
      <c r="W28" s="34"/>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6.5" customHeight="1" thickBot="1" x14ac:dyDescent="0.25">
      <c r="B32" s="67"/>
      <c r="C32" s="664"/>
      <c r="D32" s="665"/>
      <c r="E32" s="665"/>
      <c r="F32" s="665"/>
      <c r="G32" s="665"/>
      <c r="H32" s="665"/>
      <c r="I32" s="665"/>
      <c r="J32" s="666"/>
      <c r="K32" s="654">
        <v>0</v>
      </c>
      <c r="L32" s="655"/>
      <c r="M32" s="655"/>
      <c r="N32" s="655"/>
      <c r="O32" s="655">
        <v>89</v>
      </c>
      <c r="P32" s="655"/>
      <c r="Q32" s="655"/>
      <c r="R32" s="655"/>
      <c r="S32" s="655">
        <v>90</v>
      </c>
      <c r="T32" s="655"/>
      <c r="U32" s="655">
        <v>99</v>
      </c>
      <c r="V32" s="655"/>
      <c r="W32" s="655"/>
      <c r="X32" s="655">
        <v>100</v>
      </c>
      <c r="Y32" s="655"/>
      <c r="Z32" s="655">
        <v>100</v>
      </c>
      <c r="AA32" s="657"/>
      <c r="AB32" s="66"/>
    </row>
    <row r="33" spans="2:36" ht="12" customHeight="1"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36"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36" s="68" customFormat="1" ht="58.5" customHeight="1" thickBot="1" x14ac:dyDescent="0.25">
      <c r="B35" s="69"/>
      <c r="C35" s="1253" t="s">
        <v>30</v>
      </c>
      <c r="D35" s="1254"/>
      <c r="E35" s="1254"/>
      <c r="F35" s="1254"/>
      <c r="G35" s="1569"/>
      <c r="H35" s="301" t="s">
        <v>846</v>
      </c>
      <c r="I35" s="301" t="s">
        <v>845</v>
      </c>
      <c r="J35" s="301" t="s">
        <v>844</v>
      </c>
      <c r="K35" s="1570" t="s">
        <v>843</v>
      </c>
      <c r="L35" s="1571"/>
      <c r="M35" s="1571"/>
      <c r="N35" s="1571"/>
      <c r="O35" s="1571"/>
      <c r="P35" s="1572"/>
      <c r="Q35" s="1571" t="s">
        <v>34</v>
      </c>
      <c r="R35" s="1571"/>
      <c r="S35" s="1571"/>
      <c r="T35" s="1571"/>
      <c r="U35" s="1571"/>
      <c r="V35" s="1571"/>
      <c r="W35" s="1571"/>
      <c r="X35" s="1571"/>
      <c r="Y35" s="1571"/>
      <c r="Z35" s="1571"/>
      <c r="AA35" s="1572"/>
      <c r="AB35" s="66"/>
    </row>
    <row r="36" spans="2:36" s="68" customFormat="1" ht="65.25" customHeight="1" x14ac:dyDescent="0.2">
      <c r="B36" s="69"/>
      <c r="C36" s="778" t="s">
        <v>837</v>
      </c>
      <c r="D36" s="779"/>
      <c r="E36" s="779"/>
      <c r="F36" s="779"/>
      <c r="G36" s="780"/>
      <c r="H36" s="300">
        <v>27.04</v>
      </c>
      <c r="I36" s="299">
        <v>26.55</v>
      </c>
      <c r="J36" s="211">
        <f>+H36/I36</f>
        <v>1.0184557438794726</v>
      </c>
      <c r="K36" s="1573">
        <f>+H36/I49</f>
        <v>9.2182865714383125E-2</v>
      </c>
      <c r="L36" s="1574"/>
      <c r="M36" s="1574"/>
      <c r="N36" s="1574"/>
      <c r="O36" s="1574"/>
      <c r="P36" s="1575"/>
      <c r="Q36" s="1576" t="s">
        <v>842</v>
      </c>
      <c r="R36" s="1577"/>
      <c r="S36" s="1577"/>
      <c r="T36" s="1577"/>
      <c r="U36" s="1577"/>
      <c r="V36" s="1577"/>
      <c r="W36" s="1577"/>
      <c r="X36" s="1577"/>
      <c r="Y36" s="1577"/>
      <c r="Z36" s="1577"/>
      <c r="AA36" s="1578"/>
      <c r="AB36" s="66"/>
    </row>
    <row r="37" spans="2:36" s="68" customFormat="1" ht="63" customHeight="1" x14ac:dyDescent="0.2">
      <c r="B37" s="69"/>
      <c r="C37" s="778" t="s">
        <v>841</v>
      </c>
      <c r="D37" s="779"/>
      <c r="E37" s="779"/>
      <c r="F37" s="779"/>
      <c r="G37" s="780"/>
      <c r="H37" s="298">
        <v>26.16</v>
      </c>
      <c r="I37" s="288">
        <v>24.35</v>
      </c>
      <c r="J37" s="211">
        <f t="shared" ref="J37:J47" si="0">+H37/I37</f>
        <v>1.0743326488706364</v>
      </c>
      <c r="K37" s="1573">
        <f>+(H36+H37)/$I$49</f>
        <v>0.18136569733746977</v>
      </c>
      <c r="L37" s="1574"/>
      <c r="M37" s="1574"/>
      <c r="N37" s="1574"/>
      <c r="O37" s="1574"/>
      <c r="P37" s="1575"/>
      <c r="Q37" s="1579"/>
      <c r="R37" s="1580"/>
      <c r="S37" s="1580"/>
      <c r="T37" s="1580"/>
      <c r="U37" s="1580"/>
      <c r="V37" s="1580"/>
      <c r="W37" s="1580"/>
      <c r="X37" s="1580"/>
      <c r="Y37" s="1580"/>
      <c r="Z37" s="1580"/>
      <c r="AA37" s="1581"/>
      <c r="AB37" s="66"/>
      <c r="AF37" s="292"/>
    </row>
    <row r="38" spans="2:36" s="68" customFormat="1" ht="86.25" customHeight="1" x14ac:dyDescent="0.2">
      <c r="B38" s="69"/>
      <c r="C38" s="778" t="s">
        <v>834</v>
      </c>
      <c r="D38" s="779"/>
      <c r="E38" s="779"/>
      <c r="F38" s="779"/>
      <c r="G38" s="780"/>
      <c r="H38" s="298">
        <v>9.8699999999999992</v>
      </c>
      <c r="I38" s="288">
        <v>9.91</v>
      </c>
      <c r="J38" s="211">
        <f t="shared" si="0"/>
        <v>0.99596367305751754</v>
      </c>
      <c r="K38" s="1573">
        <f>+(H36+H37+H38)/$I$49</f>
        <v>0.21501380697507927</v>
      </c>
      <c r="L38" s="1574"/>
      <c r="M38" s="1574"/>
      <c r="N38" s="1574"/>
      <c r="O38" s="1574"/>
      <c r="P38" s="1575"/>
      <c r="Q38" s="1582"/>
      <c r="R38" s="1583"/>
      <c r="S38" s="1583"/>
      <c r="T38" s="1583"/>
      <c r="U38" s="1583"/>
      <c r="V38" s="1583"/>
      <c r="W38" s="1583"/>
      <c r="X38" s="1583"/>
      <c r="Y38" s="1583"/>
      <c r="Z38" s="1583"/>
      <c r="AA38" s="1584"/>
      <c r="AB38" s="66"/>
      <c r="AF38" s="297"/>
    </row>
    <row r="39" spans="2:36" s="68" customFormat="1" ht="70.5" customHeight="1" x14ac:dyDescent="0.2">
      <c r="B39" s="69"/>
      <c r="C39" s="778" t="s">
        <v>832</v>
      </c>
      <c r="D39" s="779"/>
      <c r="E39" s="779"/>
      <c r="F39" s="779"/>
      <c r="G39" s="780"/>
      <c r="H39" s="289">
        <v>1.1100000000000001</v>
      </c>
      <c r="I39" s="288">
        <v>1.77</v>
      </c>
      <c r="J39" s="211">
        <f t="shared" si="0"/>
        <v>0.6271186440677966</v>
      </c>
      <c r="K39" s="1573">
        <f>+(H36+H37+H38+H39)/$I$49</f>
        <v>0.21879794088569191</v>
      </c>
      <c r="L39" s="1574"/>
      <c r="M39" s="1574"/>
      <c r="N39" s="1574"/>
      <c r="O39" s="1574"/>
      <c r="P39" s="1575"/>
      <c r="Q39" s="1606" t="s">
        <v>840</v>
      </c>
      <c r="R39" s="1607"/>
      <c r="S39" s="1607"/>
      <c r="T39" s="1607"/>
      <c r="U39" s="1607"/>
      <c r="V39" s="1607"/>
      <c r="W39" s="1607"/>
      <c r="X39" s="1607"/>
      <c r="Y39" s="1607"/>
      <c r="Z39" s="1607"/>
      <c r="AA39" s="1608"/>
      <c r="AB39" s="66"/>
    </row>
    <row r="40" spans="2:36" s="68" customFormat="1" ht="54" customHeight="1" x14ac:dyDescent="0.2">
      <c r="B40" s="69"/>
      <c r="C40" s="778" t="s">
        <v>830</v>
      </c>
      <c r="D40" s="779"/>
      <c r="E40" s="779"/>
      <c r="F40" s="779"/>
      <c r="G40" s="780"/>
      <c r="H40" s="289">
        <v>10.49</v>
      </c>
      <c r="I40" s="288">
        <v>10.130000000000001</v>
      </c>
      <c r="J40" s="211">
        <f t="shared" si="0"/>
        <v>1.0355380059230008</v>
      </c>
      <c r="K40" s="1573">
        <f>+(H36+H37+H38+H39+H40)/$I$49</f>
        <v>0.25455971090580576</v>
      </c>
      <c r="L40" s="1574"/>
      <c r="M40" s="1574"/>
      <c r="N40" s="1574"/>
      <c r="O40" s="1574"/>
      <c r="P40" s="1575"/>
      <c r="Q40" s="1594"/>
      <c r="R40" s="1595"/>
      <c r="S40" s="1595"/>
      <c r="T40" s="1595"/>
      <c r="U40" s="1595"/>
      <c r="V40" s="1595"/>
      <c r="W40" s="1595"/>
      <c r="X40" s="1595"/>
      <c r="Y40" s="1595"/>
      <c r="Z40" s="1595"/>
      <c r="AA40" s="1596"/>
      <c r="AB40" s="66"/>
    </row>
    <row r="41" spans="2:36" s="68" customFormat="1" ht="52.5" customHeight="1" thickBot="1" x14ac:dyDescent="0.25">
      <c r="B41" s="69"/>
      <c r="C41" s="1609" t="s">
        <v>829</v>
      </c>
      <c r="D41" s="1610"/>
      <c r="E41" s="1610"/>
      <c r="F41" s="1610"/>
      <c r="G41" s="1611"/>
      <c r="H41" s="287">
        <v>40.520000000000003</v>
      </c>
      <c r="I41" s="296">
        <v>38.93</v>
      </c>
      <c r="J41" s="209">
        <f t="shared" si="0"/>
        <v>1.040842537888518</v>
      </c>
      <c r="K41" s="1612">
        <f>+(H36+H37+H38+H39+H40+H41)/$I$49</f>
        <v>0.39269764429141241</v>
      </c>
      <c r="L41" s="1613"/>
      <c r="M41" s="1613"/>
      <c r="N41" s="1613"/>
      <c r="O41" s="1613"/>
      <c r="P41" s="1614"/>
      <c r="Q41" s="1594"/>
      <c r="R41" s="1595"/>
      <c r="S41" s="1595"/>
      <c r="T41" s="1595"/>
      <c r="U41" s="1595"/>
      <c r="V41" s="1595"/>
      <c r="W41" s="1595"/>
      <c r="X41" s="1595"/>
      <c r="Y41" s="1595"/>
      <c r="Z41" s="1595"/>
      <c r="AA41" s="1596"/>
      <c r="AB41" s="66"/>
    </row>
    <row r="42" spans="2:36" s="68" customFormat="1" ht="60.75" customHeight="1" x14ac:dyDescent="0.2">
      <c r="B42" s="69"/>
      <c r="C42" s="1585" t="s">
        <v>827</v>
      </c>
      <c r="D42" s="1586"/>
      <c r="E42" s="1586"/>
      <c r="F42" s="1586"/>
      <c r="G42" s="1587"/>
      <c r="H42" s="295">
        <v>26</v>
      </c>
      <c r="I42" s="291">
        <v>25</v>
      </c>
      <c r="J42" s="290">
        <f t="shared" si="0"/>
        <v>1.04</v>
      </c>
      <c r="K42" s="1588">
        <f>+(H36+H37+H38+H39+H40+H41+H42)/$I$49</f>
        <v>0.48133501517062693</v>
      </c>
      <c r="L42" s="1589"/>
      <c r="M42" s="1589"/>
      <c r="N42" s="1589"/>
      <c r="O42" s="1589"/>
      <c r="P42" s="1590"/>
      <c r="Q42" s="1591" t="s">
        <v>839</v>
      </c>
      <c r="R42" s="1592"/>
      <c r="S42" s="1592"/>
      <c r="T42" s="1592"/>
      <c r="U42" s="1592"/>
      <c r="V42" s="1592"/>
      <c r="W42" s="1592"/>
      <c r="X42" s="1592"/>
      <c r="Y42" s="1592"/>
      <c r="Z42" s="1592"/>
      <c r="AA42" s="1593"/>
      <c r="AB42" s="66"/>
    </row>
    <row r="43" spans="2:36" s="68" customFormat="1" ht="60.75" customHeight="1" x14ac:dyDescent="0.2">
      <c r="B43" s="69"/>
      <c r="C43" s="778" t="s">
        <v>825</v>
      </c>
      <c r="D43" s="779"/>
      <c r="E43" s="779"/>
      <c r="F43" s="779"/>
      <c r="G43" s="780"/>
      <c r="H43" s="289">
        <v>39.369999999999997</v>
      </c>
      <c r="I43" s="288">
        <v>39.07</v>
      </c>
      <c r="J43" s="211">
        <f t="shared" si="0"/>
        <v>1.0076785257230612</v>
      </c>
      <c r="K43" s="1573">
        <f>+(H36+H37+H38+H39+H40+H41+H42+H43)/$I$49</f>
        <v>0.61555244945965304</v>
      </c>
      <c r="L43" s="1574"/>
      <c r="M43" s="1574"/>
      <c r="N43" s="1574"/>
      <c r="O43" s="1574"/>
      <c r="P43" s="1575"/>
      <c r="Q43" s="1594"/>
      <c r="R43" s="1595"/>
      <c r="S43" s="1595"/>
      <c r="T43" s="1595"/>
      <c r="U43" s="1595"/>
      <c r="V43" s="1595"/>
      <c r="W43" s="1595"/>
      <c r="X43" s="1595"/>
      <c r="Y43" s="1595"/>
      <c r="Z43" s="1595"/>
      <c r="AA43" s="1596"/>
      <c r="AB43" s="66"/>
    </row>
    <row r="44" spans="2:36" s="68" customFormat="1" ht="60.75" customHeight="1" thickBot="1" x14ac:dyDescent="0.25">
      <c r="B44" s="69"/>
      <c r="C44" s="1600" t="s">
        <v>824</v>
      </c>
      <c r="D44" s="1601"/>
      <c r="E44" s="1601"/>
      <c r="F44" s="1601"/>
      <c r="G44" s="1602"/>
      <c r="H44" s="294">
        <v>41.4</v>
      </c>
      <c r="I44" s="286">
        <v>40.97</v>
      </c>
      <c r="J44" s="285">
        <f t="shared" si="0"/>
        <v>1.0104954845008542</v>
      </c>
      <c r="K44" s="1603">
        <f>+(H36+H37+H38+H39+H40+H41+H42+H43+H44)/$I$49</f>
        <v>0.75669041693655614</v>
      </c>
      <c r="L44" s="1604"/>
      <c r="M44" s="1604"/>
      <c r="N44" s="1604"/>
      <c r="O44" s="1604"/>
      <c r="P44" s="1605"/>
      <c r="Q44" s="1597"/>
      <c r="R44" s="1598"/>
      <c r="S44" s="1598"/>
      <c r="T44" s="1598"/>
      <c r="U44" s="1598"/>
      <c r="V44" s="1598"/>
      <c r="W44" s="1598"/>
      <c r="X44" s="1598"/>
      <c r="Y44" s="1598"/>
      <c r="Z44" s="1598"/>
      <c r="AA44" s="1599"/>
      <c r="AB44" s="66"/>
      <c r="AF44" s="292"/>
      <c r="AG44" s="293"/>
      <c r="AJ44" s="292"/>
    </row>
    <row r="45" spans="2:36" s="68" customFormat="1" ht="59.25" customHeight="1" thickBot="1" x14ac:dyDescent="0.25">
      <c r="B45" s="69"/>
      <c r="C45" s="1585" t="s">
        <v>822</v>
      </c>
      <c r="D45" s="1586"/>
      <c r="E45" s="1586"/>
      <c r="F45" s="1586"/>
      <c r="G45" s="1587"/>
      <c r="H45" s="289">
        <v>29.78</v>
      </c>
      <c r="I45" s="291">
        <v>28.87</v>
      </c>
      <c r="J45" s="290">
        <f t="shared" si="0"/>
        <v>1.031520609629373</v>
      </c>
      <c r="K45" s="1588">
        <f>+(H36+H37+H38+H39+H40+H41+H42+H43+H44+H45)/$I$49</f>
        <v>0.85821429788974879</v>
      </c>
      <c r="L45" s="1589"/>
      <c r="M45" s="1589"/>
      <c r="N45" s="1589"/>
      <c r="O45" s="1589"/>
      <c r="P45" s="1590"/>
      <c r="Q45" s="1591" t="s">
        <v>1588</v>
      </c>
      <c r="R45" s="1592"/>
      <c r="S45" s="1592"/>
      <c r="T45" s="1592"/>
      <c r="U45" s="1592"/>
      <c r="V45" s="1592"/>
      <c r="W45" s="1592"/>
      <c r="X45" s="1592"/>
      <c r="Y45" s="1592"/>
      <c r="Z45" s="1592"/>
      <c r="AA45" s="1593"/>
      <c r="AB45" s="66"/>
    </row>
    <row r="46" spans="2:36" s="68" customFormat="1" ht="59.25" customHeight="1" thickBot="1" x14ac:dyDescent="0.25">
      <c r="B46" s="69"/>
      <c r="C46" s="778" t="s">
        <v>820</v>
      </c>
      <c r="D46" s="779"/>
      <c r="E46" s="779"/>
      <c r="F46" s="779"/>
      <c r="G46" s="780"/>
      <c r="H46" s="289">
        <v>19.62</v>
      </c>
      <c r="I46" s="288">
        <v>24.03</v>
      </c>
      <c r="J46" s="211">
        <f t="shared" si="0"/>
        <v>0.81647940074906367</v>
      </c>
      <c r="K46" s="1588">
        <f>+(H37+H38+H39+H40+H41+H42+H43+H44+H45+H46+H36)/$I$49</f>
        <v>0.92510142160706377</v>
      </c>
      <c r="L46" s="1589"/>
      <c r="M46" s="1589"/>
      <c r="N46" s="1589"/>
      <c r="O46" s="1589"/>
      <c r="P46" s="1590"/>
      <c r="Q46" s="1594"/>
      <c r="R46" s="1595"/>
      <c r="S46" s="1595"/>
      <c r="T46" s="1595"/>
      <c r="U46" s="1595"/>
      <c r="V46" s="1595"/>
      <c r="W46" s="1595"/>
      <c r="X46" s="1595"/>
      <c r="Y46" s="1595"/>
      <c r="Z46" s="1595"/>
      <c r="AA46" s="1596"/>
      <c r="AB46" s="66"/>
    </row>
    <row r="47" spans="2:36" s="68" customFormat="1" ht="161.25" customHeight="1" thickBot="1" x14ac:dyDescent="0.25">
      <c r="B47" s="69"/>
      <c r="C47" s="1600" t="s">
        <v>819</v>
      </c>
      <c r="D47" s="1601"/>
      <c r="E47" s="1601"/>
      <c r="F47" s="1601"/>
      <c r="G47" s="1602"/>
      <c r="H47" s="287">
        <v>31.85</v>
      </c>
      <c r="I47" s="286">
        <v>24.35</v>
      </c>
      <c r="J47" s="285">
        <f t="shared" si="0"/>
        <v>1.3080082135523614</v>
      </c>
      <c r="K47" s="1619">
        <f>+(H38+H39+H40+H41+H42+H43+H44+H45+H46+H47+H37+H36)/$I$49</f>
        <v>1.0336822009341018</v>
      </c>
      <c r="L47" s="1620"/>
      <c r="M47" s="1620"/>
      <c r="N47" s="1620"/>
      <c r="O47" s="1620"/>
      <c r="P47" s="1621"/>
      <c r="Q47" s="1597"/>
      <c r="R47" s="1598"/>
      <c r="S47" s="1598"/>
      <c r="T47" s="1598"/>
      <c r="U47" s="1598"/>
      <c r="V47" s="1598"/>
      <c r="W47" s="1598"/>
      <c r="X47" s="1598"/>
      <c r="Y47" s="1598"/>
      <c r="Z47" s="1598"/>
      <c r="AA47" s="1599"/>
      <c r="AB47" s="66"/>
    </row>
    <row r="48" spans="2:36" s="68" customFormat="1" ht="24" customHeight="1" thickBot="1" x14ac:dyDescent="0.25">
      <c r="B48" s="69"/>
      <c r="C48" s="1120" t="s">
        <v>35</v>
      </c>
      <c r="D48" s="1121"/>
      <c r="E48" s="1121"/>
      <c r="F48" s="1121"/>
      <c r="G48" s="1122"/>
      <c r="H48" s="284">
        <f>+SUM(H36:H47)</f>
        <v>303.21000000000004</v>
      </c>
      <c r="I48" s="283">
        <f>+SUM(I36:I47)</f>
        <v>293.93000000000006</v>
      </c>
      <c r="J48" s="282"/>
      <c r="K48" s="1615"/>
      <c r="L48" s="1616"/>
      <c r="M48" s="1616"/>
      <c r="N48" s="1616"/>
      <c r="O48" s="1616"/>
      <c r="P48" s="1617"/>
      <c r="Q48" s="1123">
        <v>8</v>
      </c>
      <c r="R48" s="1123"/>
      <c r="S48" s="1123"/>
      <c r="T48" s="1123"/>
      <c r="U48" s="1123"/>
      <c r="V48" s="1123"/>
      <c r="W48" s="1123"/>
      <c r="X48" s="1123"/>
      <c r="Y48" s="1123"/>
      <c r="Z48" s="1123"/>
      <c r="AA48" s="1124"/>
      <c r="AB48" s="66"/>
    </row>
    <row r="49" spans="1:32" s="68" customFormat="1" ht="18" customHeight="1" x14ac:dyDescent="0.2">
      <c r="B49" s="69"/>
      <c r="C49" s="1618" t="s">
        <v>838</v>
      </c>
      <c r="D49" s="1618"/>
      <c r="E49" s="1618"/>
      <c r="F49" s="1618"/>
      <c r="G49" s="1618"/>
      <c r="H49" s="1618"/>
      <c r="I49" s="281">
        <v>293.33</v>
      </c>
      <c r="J49" s="281"/>
      <c r="K49" s="280"/>
      <c r="L49" s="280"/>
      <c r="M49" s="280"/>
      <c r="N49" s="280"/>
      <c r="O49" s="280"/>
      <c r="P49" s="280"/>
      <c r="Q49" s="280"/>
      <c r="R49" s="280"/>
      <c r="S49" s="280"/>
      <c r="T49" s="280"/>
      <c r="U49" s="280"/>
      <c r="V49" s="280"/>
      <c r="W49" s="280"/>
      <c r="X49" s="280"/>
      <c r="Y49" s="280"/>
      <c r="Z49" s="280"/>
      <c r="AA49" s="280"/>
      <c r="AB49" s="66"/>
    </row>
    <row r="50" spans="1:32" s="68" customFormat="1" ht="3.75" customHeight="1" x14ac:dyDescent="0.2">
      <c r="B50" s="69"/>
      <c r="C50" s="203"/>
      <c r="D50" s="203"/>
      <c r="E50" s="203"/>
      <c r="F50" s="203"/>
      <c r="G50" s="203"/>
      <c r="H50" s="205"/>
      <c r="I50" s="205"/>
      <c r="J50" s="204"/>
      <c r="K50" s="203"/>
      <c r="L50" s="203"/>
      <c r="M50" s="203"/>
      <c r="N50" s="203"/>
      <c r="O50" s="203"/>
      <c r="P50" s="203"/>
      <c r="Q50" s="203"/>
      <c r="R50" s="203"/>
      <c r="S50" s="203"/>
      <c r="T50" s="203"/>
      <c r="U50" s="203"/>
      <c r="V50" s="203"/>
      <c r="W50" s="203"/>
      <c r="X50" s="203"/>
      <c r="Y50" s="203"/>
      <c r="Z50" s="203"/>
      <c r="AA50" s="203"/>
      <c r="AB50" s="66"/>
    </row>
    <row r="51" spans="1:32" s="68" customFormat="1" ht="6" customHeight="1" thickBot="1" x14ac:dyDescent="0.25">
      <c r="B51" s="69"/>
      <c r="C51" s="203"/>
      <c r="D51" s="203"/>
      <c r="E51" s="203"/>
      <c r="F51" s="203"/>
      <c r="G51" s="203"/>
      <c r="H51" s="205"/>
      <c r="I51" s="205"/>
      <c r="J51" s="204"/>
      <c r="K51" s="203"/>
      <c r="L51" s="203"/>
      <c r="M51" s="203"/>
      <c r="N51" s="203"/>
      <c r="O51" s="203"/>
      <c r="P51" s="203"/>
      <c r="Q51" s="203"/>
      <c r="R51" s="203"/>
      <c r="S51" s="203"/>
      <c r="T51" s="203"/>
      <c r="U51" s="203"/>
      <c r="V51" s="203"/>
      <c r="W51" s="203"/>
      <c r="X51" s="203"/>
      <c r="Y51" s="203"/>
      <c r="Z51" s="203"/>
      <c r="AA51" s="203"/>
      <c r="AB51" s="66"/>
    </row>
    <row r="52" spans="1:32" s="68" customFormat="1" ht="11.25" customHeight="1" x14ac:dyDescent="0.2">
      <c r="B52" s="69"/>
      <c r="C52" s="1125" t="s">
        <v>36</v>
      </c>
      <c r="D52" s="1126"/>
      <c r="E52" s="1126"/>
      <c r="F52" s="1126"/>
      <c r="G52" s="1126"/>
      <c r="H52" s="1126"/>
      <c r="I52" s="1126"/>
      <c r="J52" s="1126"/>
      <c r="K52" s="1126"/>
      <c r="L52" s="1126"/>
      <c r="M52" s="1126"/>
      <c r="N52" s="1126"/>
      <c r="O52" s="1126"/>
      <c r="P52" s="1126"/>
      <c r="Q52" s="1126"/>
      <c r="R52" s="1126"/>
      <c r="S52" s="1126"/>
      <c r="T52" s="1126"/>
      <c r="U52" s="1126"/>
      <c r="V52" s="1126"/>
      <c r="W52" s="1126"/>
      <c r="X52" s="1126"/>
      <c r="Y52" s="1126"/>
      <c r="Z52" s="1126"/>
      <c r="AA52" s="1127"/>
      <c r="AB52" s="66"/>
    </row>
    <row r="53" spans="1:32" ht="20.25" customHeight="1" x14ac:dyDescent="0.2">
      <c r="B53" s="67"/>
      <c r="C53" s="1128"/>
      <c r="D53" s="1129"/>
      <c r="E53" s="1129"/>
      <c r="F53" s="1129"/>
      <c r="G53" s="1129"/>
      <c r="H53" s="1129"/>
      <c r="I53" s="1129"/>
      <c r="J53" s="1129"/>
      <c r="K53" s="1129"/>
      <c r="L53" s="1129"/>
      <c r="M53" s="1129"/>
      <c r="N53" s="1129"/>
      <c r="O53" s="1129"/>
      <c r="P53" s="1129"/>
      <c r="Q53" s="1129"/>
      <c r="R53" s="1129"/>
      <c r="S53" s="1129"/>
      <c r="T53" s="1129"/>
      <c r="U53" s="1129"/>
      <c r="V53" s="1129"/>
      <c r="W53" s="1129"/>
      <c r="X53" s="1129"/>
      <c r="Y53" s="1129"/>
      <c r="Z53" s="1129"/>
      <c r="AA53" s="1130"/>
      <c r="AB53" s="66"/>
    </row>
    <row r="54" spans="1:32" ht="22.5" customHeight="1" x14ac:dyDescent="0.2">
      <c r="B54" s="67"/>
      <c r="C54" s="1134"/>
      <c r="D54" s="1135"/>
      <c r="E54" s="1135"/>
      <c r="F54" s="1135"/>
      <c r="G54" s="1135"/>
      <c r="H54" s="1135"/>
      <c r="I54" s="1135"/>
      <c r="J54" s="1135"/>
      <c r="K54" s="1135"/>
      <c r="L54" s="1135"/>
      <c r="M54" s="1135"/>
      <c r="N54" s="1135"/>
      <c r="O54" s="1135"/>
      <c r="P54" s="1135"/>
      <c r="Q54" s="1135"/>
      <c r="R54" s="1135"/>
      <c r="S54" s="1135"/>
      <c r="T54" s="1135"/>
      <c r="U54" s="1135"/>
      <c r="V54" s="1135"/>
      <c r="W54" s="1135"/>
      <c r="X54" s="1135"/>
      <c r="Y54" s="1135"/>
      <c r="Z54" s="1135"/>
      <c r="AA54" s="1136"/>
      <c r="AB54" s="66"/>
    </row>
    <row r="55" spans="1:32" ht="87" customHeight="1" x14ac:dyDescent="0.2">
      <c r="B55" s="67"/>
      <c r="C55" s="1134"/>
      <c r="D55" s="1135"/>
      <c r="E55" s="1135"/>
      <c r="F55" s="1135"/>
      <c r="G55" s="1135"/>
      <c r="H55" s="1135"/>
      <c r="I55" s="1135"/>
      <c r="J55" s="1135"/>
      <c r="K55" s="1135"/>
      <c r="L55" s="1135"/>
      <c r="M55" s="1135"/>
      <c r="N55" s="1135"/>
      <c r="O55" s="1135"/>
      <c r="P55" s="1135"/>
      <c r="Q55" s="1135"/>
      <c r="R55" s="1135"/>
      <c r="S55" s="1135"/>
      <c r="T55" s="1135"/>
      <c r="U55" s="1135"/>
      <c r="V55" s="1135"/>
      <c r="W55" s="1135"/>
      <c r="X55" s="1135"/>
      <c r="Y55" s="1135"/>
      <c r="Z55" s="1135"/>
      <c r="AA55" s="1136"/>
      <c r="AB55" s="66"/>
    </row>
    <row r="56" spans="1:32" ht="98.25" customHeight="1" thickBot="1" x14ac:dyDescent="0.25">
      <c r="B56" s="67"/>
      <c r="C56" s="1137"/>
      <c r="D56" s="1138"/>
      <c r="E56" s="1138"/>
      <c r="F56" s="1138"/>
      <c r="G56" s="1138"/>
      <c r="H56" s="1138"/>
      <c r="I56" s="1138"/>
      <c r="J56" s="1138"/>
      <c r="K56" s="1138"/>
      <c r="L56" s="1138"/>
      <c r="M56" s="1138"/>
      <c r="N56" s="1138"/>
      <c r="O56" s="1138"/>
      <c r="P56" s="1138"/>
      <c r="Q56" s="1138"/>
      <c r="R56" s="1138"/>
      <c r="S56" s="1138"/>
      <c r="T56" s="1138"/>
      <c r="U56" s="1138"/>
      <c r="V56" s="1138"/>
      <c r="W56" s="1138"/>
      <c r="X56" s="1138"/>
      <c r="Y56" s="1138"/>
      <c r="Z56" s="1138"/>
      <c r="AA56" s="1139"/>
      <c r="AB56" s="66"/>
    </row>
    <row r="57" spans="1:32" ht="8.25" customHeight="1" x14ac:dyDescent="0.2">
      <c r="B57" s="65"/>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64"/>
    </row>
    <row r="58" spans="1:32" ht="6" customHeight="1" thickBot="1" x14ac:dyDescent="0.25">
      <c r="B58" s="63"/>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61"/>
    </row>
    <row r="59" spans="1:32" ht="15.75" x14ac:dyDescent="0.2">
      <c r="B59" s="59"/>
      <c r="C59" s="1650" t="s">
        <v>30</v>
      </c>
      <c r="D59" s="1651"/>
      <c r="E59" s="1651"/>
      <c r="F59" s="1651"/>
      <c r="G59" s="1652"/>
      <c r="H59" s="1650" t="s">
        <v>37</v>
      </c>
      <c r="I59" s="1652"/>
      <c r="J59" s="1650" t="s">
        <v>38</v>
      </c>
      <c r="K59" s="1651"/>
      <c r="L59" s="1651"/>
      <c r="M59" s="1652"/>
      <c r="N59" s="1650" t="s">
        <v>39</v>
      </c>
      <c r="O59" s="1651"/>
      <c r="P59" s="1651"/>
      <c r="Q59" s="1651"/>
      <c r="R59" s="1651"/>
      <c r="S59" s="1651"/>
      <c r="T59" s="1651"/>
      <c r="U59" s="1652"/>
      <c r="V59" s="1622" t="s">
        <v>40</v>
      </c>
      <c r="W59" s="1622"/>
      <c r="X59" s="1622"/>
      <c r="Y59" s="1622"/>
      <c r="Z59" s="1622"/>
      <c r="AA59" s="1623"/>
      <c r="AB59" s="20"/>
    </row>
    <row r="60" spans="1:32" ht="16.5" thickBot="1" x14ac:dyDescent="0.25">
      <c r="A60" s="60"/>
      <c r="B60" s="21"/>
      <c r="C60" s="1653"/>
      <c r="D60" s="1654"/>
      <c r="E60" s="1654"/>
      <c r="F60" s="1654"/>
      <c r="G60" s="1655"/>
      <c r="H60" s="1653"/>
      <c r="I60" s="1655"/>
      <c r="J60" s="1656"/>
      <c r="K60" s="1657"/>
      <c r="L60" s="1657"/>
      <c r="M60" s="1658"/>
      <c r="N60" s="1653"/>
      <c r="O60" s="1654"/>
      <c r="P60" s="1654"/>
      <c r="Q60" s="1654"/>
      <c r="R60" s="1654"/>
      <c r="S60" s="1654"/>
      <c r="T60" s="1654"/>
      <c r="U60" s="1655"/>
      <c r="V60" s="1624"/>
      <c r="W60" s="1624"/>
      <c r="X60" s="1624"/>
      <c r="Y60" s="1624"/>
      <c r="Z60" s="1624"/>
      <c r="AA60" s="1625"/>
      <c r="AB60" s="20"/>
      <c r="AF60" s="279"/>
    </row>
    <row r="61" spans="1:32" ht="12" customHeight="1" x14ac:dyDescent="0.2">
      <c r="B61" s="59"/>
      <c r="C61" s="1626" t="s">
        <v>837</v>
      </c>
      <c r="D61" s="1627"/>
      <c r="E61" s="1627"/>
      <c r="F61" s="1627"/>
      <c r="G61" s="1627"/>
      <c r="H61" s="1627">
        <v>17.98</v>
      </c>
      <c r="I61" s="1627"/>
      <c r="J61" s="1628">
        <f>+H36</f>
        <v>27.04</v>
      </c>
      <c r="K61" s="1629"/>
      <c r="L61" s="1629"/>
      <c r="M61" s="1630"/>
      <c r="N61" s="1631">
        <f>+J61*1/H61</f>
        <v>1.5038932146829811</v>
      </c>
      <c r="O61" s="1632"/>
      <c r="P61" s="1632"/>
      <c r="Q61" s="1632"/>
      <c r="R61" s="1632"/>
      <c r="S61" s="1632"/>
      <c r="T61" s="1632"/>
      <c r="U61" s="1633"/>
      <c r="V61" s="1634" t="s">
        <v>836</v>
      </c>
      <c r="W61" s="1635"/>
      <c r="X61" s="1635"/>
      <c r="Y61" s="1635"/>
      <c r="Z61" s="1635"/>
      <c r="AA61" s="1636"/>
      <c r="AB61" s="58"/>
    </row>
    <row r="62" spans="1:32" x14ac:dyDescent="0.2">
      <c r="B62" s="59"/>
      <c r="C62" s="1640" t="s">
        <v>835</v>
      </c>
      <c r="D62" s="1641"/>
      <c r="E62" s="1641"/>
      <c r="F62" s="1641"/>
      <c r="G62" s="1641"/>
      <c r="H62" s="1641">
        <v>22.9</v>
      </c>
      <c r="I62" s="1641"/>
      <c r="J62" s="1646">
        <f>+H37</f>
        <v>26.16</v>
      </c>
      <c r="K62" s="1647"/>
      <c r="L62" s="1647"/>
      <c r="M62" s="1648"/>
      <c r="N62" s="1643">
        <f>+J62*1/H62</f>
        <v>1.1423580786026202</v>
      </c>
      <c r="O62" s="1644"/>
      <c r="P62" s="1644"/>
      <c r="Q62" s="1644"/>
      <c r="R62" s="1644"/>
      <c r="S62" s="1644"/>
      <c r="T62" s="1644"/>
      <c r="U62" s="1645"/>
      <c r="V62" s="1637"/>
      <c r="W62" s="1638"/>
      <c r="X62" s="1638"/>
      <c r="Y62" s="1638"/>
      <c r="Z62" s="1638"/>
      <c r="AA62" s="1639"/>
      <c r="AB62" s="58"/>
    </row>
    <row r="63" spans="1:32" x14ac:dyDescent="0.2">
      <c r="B63" s="59"/>
      <c r="C63" s="1640" t="s">
        <v>834</v>
      </c>
      <c r="D63" s="1641"/>
      <c r="E63" s="1641"/>
      <c r="F63" s="1641"/>
      <c r="G63" s="1641"/>
      <c r="H63" s="1649">
        <v>15</v>
      </c>
      <c r="I63" s="1649"/>
      <c r="J63" s="1646">
        <f>+H38</f>
        <v>9.8699999999999992</v>
      </c>
      <c r="K63" s="1647"/>
      <c r="L63" s="1647"/>
      <c r="M63" s="1648"/>
      <c r="N63" s="1643">
        <f>+J63*1/H63</f>
        <v>0.65799999999999992</v>
      </c>
      <c r="O63" s="1644"/>
      <c r="P63" s="1644"/>
      <c r="Q63" s="1644"/>
      <c r="R63" s="1644"/>
      <c r="S63" s="1644"/>
      <c r="T63" s="1644"/>
      <c r="U63" s="1645"/>
      <c r="V63" s="1637"/>
      <c r="W63" s="1638"/>
      <c r="X63" s="1638"/>
      <c r="Y63" s="1638"/>
      <c r="Z63" s="1638"/>
      <c r="AA63" s="1639"/>
      <c r="AB63" s="58"/>
    </row>
    <row r="64" spans="1:32" x14ac:dyDescent="0.2">
      <c r="B64" s="59"/>
      <c r="C64" s="1640" t="s">
        <v>833</v>
      </c>
      <c r="D64" s="1641"/>
      <c r="E64" s="1641"/>
      <c r="F64" s="1641"/>
      <c r="G64" s="1641"/>
      <c r="H64" s="1642">
        <f>SUM(H61:I63)</f>
        <v>55.879999999999995</v>
      </c>
      <c r="I64" s="1642"/>
      <c r="J64" s="1641">
        <f>SUM(J61:M63)</f>
        <v>63.07</v>
      </c>
      <c r="K64" s="1641"/>
      <c r="L64" s="1641"/>
      <c r="M64" s="1641"/>
      <c r="N64" s="1643">
        <f>+J64*1/H64</f>
        <v>1.1286685755189694</v>
      </c>
      <c r="O64" s="1644"/>
      <c r="P64" s="1644"/>
      <c r="Q64" s="1644"/>
      <c r="R64" s="1644"/>
      <c r="S64" s="1644"/>
      <c r="T64" s="1644"/>
      <c r="U64" s="1645"/>
      <c r="V64" s="1637"/>
      <c r="W64" s="1638"/>
      <c r="X64" s="1638"/>
      <c r="Y64" s="1638"/>
      <c r="Z64" s="1638"/>
      <c r="AA64" s="1639"/>
      <c r="AB64" s="58"/>
    </row>
    <row r="65" spans="2:28" x14ac:dyDescent="0.2">
      <c r="B65" s="59"/>
      <c r="C65" s="1659" t="s">
        <v>832</v>
      </c>
      <c r="D65" s="1660"/>
      <c r="E65" s="1660"/>
      <c r="F65" s="1660"/>
      <c r="G65" s="1660"/>
      <c r="H65" s="1641">
        <v>24.919999999999995</v>
      </c>
      <c r="I65" s="1641"/>
      <c r="J65" s="1646">
        <f>+H39</f>
        <v>1.1100000000000001</v>
      </c>
      <c r="K65" s="1647"/>
      <c r="L65" s="1647"/>
      <c r="M65" s="1648"/>
      <c r="N65" s="1643">
        <f>+J65/H65</f>
        <v>4.4542536115569839E-2</v>
      </c>
      <c r="O65" s="1644"/>
      <c r="P65" s="1644"/>
      <c r="Q65" s="1644"/>
      <c r="R65" s="1644"/>
      <c r="S65" s="1644"/>
      <c r="T65" s="1644"/>
      <c r="U65" s="1645"/>
      <c r="V65" s="1661" t="s">
        <v>831</v>
      </c>
      <c r="W65" s="1662"/>
      <c r="X65" s="1662"/>
      <c r="Y65" s="1662"/>
      <c r="Z65" s="1662"/>
      <c r="AA65" s="1663"/>
      <c r="AB65" s="58"/>
    </row>
    <row r="66" spans="2:28" x14ac:dyDescent="0.2">
      <c r="B66" s="59"/>
      <c r="C66" s="1659" t="s">
        <v>830</v>
      </c>
      <c r="D66" s="1660"/>
      <c r="E66" s="1660"/>
      <c r="F66" s="1660"/>
      <c r="G66" s="1660"/>
      <c r="H66" s="1641">
        <v>38.180000000000007</v>
      </c>
      <c r="I66" s="1641"/>
      <c r="J66" s="1646">
        <f>+H40</f>
        <v>10.49</v>
      </c>
      <c r="K66" s="1647"/>
      <c r="L66" s="1647"/>
      <c r="M66" s="1648"/>
      <c r="N66" s="1643">
        <f t="shared" ref="N66:N71" si="1">+J66*1/H66</f>
        <v>0.27475117862755366</v>
      </c>
      <c r="O66" s="1644"/>
      <c r="P66" s="1644"/>
      <c r="Q66" s="1644"/>
      <c r="R66" s="1644"/>
      <c r="S66" s="1644"/>
      <c r="T66" s="1644"/>
      <c r="U66" s="1645"/>
      <c r="V66" s="1637"/>
      <c r="W66" s="1638"/>
      <c r="X66" s="1638"/>
      <c r="Y66" s="1638"/>
      <c r="Z66" s="1638"/>
      <c r="AA66" s="1639"/>
      <c r="AB66" s="58"/>
    </row>
    <row r="67" spans="2:28" x14ac:dyDescent="0.2">
      <c r="B67" s="59"/>
      <c r="C67" s="1659" t="s">
        <v>829</v>
      </c>
      <c r="D67" s="1660"/>
      <c r="E67" s="1660"/>
      <c r="F67" s="1660"/>
      <c r="G67" s="1660"/>
      <c r="H67" s="1649">
        <v>23.499999999999986</v>
      </c>
      <c r="I67" s="1649"/>
      <c r="J67" s="1646">
        <f>+H41</f>
        <v>40.520000000000003</v>
      </c>
      <c r="K67" s="1647"/>
      <c r="L67" s="1647"/>
      <c r="M67" s="1648"/>
      <c r="N67" s="1643">
        <f t="shared" si="1"/>
        <v>1.7242553191489374</v>
      </c>
      <c r="O67" s="1644"/>
      <c r="P67" s="1644"/>
      <c r="Q67" s="1644"/>
      <c r="R67" s="1644"/>
      <c r="S67" s="1644"/>
      <c r="T67" s="1644"/>
      <c r="U67" s="1645"/>
      <c r="V67" s="1637"/>
      <c r="W67" s="1638"/>
      <c r="X67" s="1638"/>
      <c r="Y67" s="1638"/>
      <c r="Z67" s="1638"/>
      <c r="AA67" s="1639"/>
      <c r="AB67" s="58"/>
    </row>
    <row r="68" spans="2:28" x14ac:dyDescent="0.2">
      <c r="B68" s="59"/>
      <c r="C68" s="1659" t="s">
        <v>828</v>
      </c>
      <c r="D68" s="1660"/>
      <c r="E68" s="1660"/>
      <c r="F68" s="1660"/>
      <c r="G68" s="1660"/>
      <c r="H68" s="1649">
        <f>+SUM(H65:I67)</f>
        <v>86.6</v>
      </c>
      <c r="I68" s="1649"/>
      <c r="J68" s="1646">
        <f>+SUM(J65:M67)</f>
        <v>52.120000000000005</v>
      </c>
      <c r="K68" s="1647"/>
      <c r="L68" s="1647"/>
      <c r="M68" s="1648"/>
      <c r="N68" s="1643">
        <f t="shared" si="1"/>
        <v>0.60184757505773678</v>
      </c>
      <c r="O68" s="1644"/>
      <c r="P68" s="1644"/>
      <c r="Q68" s="1644"/>
      <c r="R68" s="1644"/>
      <c r="S68" s="1644"/>
      <c r="T68" s="1644"/>
      <c r="U68" s="1645"/>
      <c r="V68" s="1664"/>
      <c r="W68" s="1665"/>
      <c r="X68" s="1665"/>
      <c r="Y68" s="1665"/>
      <c r="Z68" s="1665"/>
      <c r="AA68" s="1666"/>
      <c r="AB68" s="58"/>
    </row>
    <row r="69" spans="2:28" ht="14.25" customHeight="1" x14ac:dyDescent="0.2">
      <c r="B69" s="59"/>
      <c r="C69" s="1659" t="s">
        <v>827</v>
      </c>
      <c r="D69" s="1660"/>
      <c r="E69" s="1660"/>
      <c r="F69" s="1660"/>
      <c r="G69" s="1660"/>
      <c r="H69" s="1660">
        <v>18.829999999999998</v>
      </c>
      <c r="I69" s="1660"/>
      <c r="J69" s="1646">
        <v>26.37</v>
      </c>
      <c r="K69" s="1647"/>
      <c r="L69" s="1647"/>
      <c r="M69" s="1648"/>
      <c r="N69" s="1643">
        <f t="shared" si="1"/>
        <v>1.4004248539564526</v>
      </c>
      <c r="O69" s="1644"/>
      <c r="P69" s="1644"/>
      <c r="Q69" s="1644"/>
      <c r="R69" s="1644"/>
      <c r="S69" s="1644"/>
      <c r="T69" s="1644"/>
      <c r="U69" s="1645"/>
      <c r="V69" s="1661" t="s">
        <v>826</v>
      </c>
      <c r="W69" s="1662"/>
      <c r="X69" s="1662"/>
      <c r="Y69" s="1662"/>
      <c r="Z69" s="1662"/>
      <c r="AA69" s="1663"/>
      <c r="AB69" s="58"/>
    </row>
    <row r="70" spans="2:28" x14ac:dyDescent="0.2">
      <c r="B70" s="59"/>
      <c r="C70" s="1659" t="s">
        <v>825</v>
      </c>
      <c r="D70" s="1660"/>
      <c r="E70" s="1660"/>
      <c r="F70" s="1660"/>
      <c r="G70" s="1660"/>
      <c r="H70" s="1660">
        <v>24.67</v>
      </c>
      <c r="I70" s="1660"/>
      <c r="J70" s="1646">
        <v>39.53</v>
      </c>
      <c r="K70" s="1647"/>
      <c r="L70" s="1647"/>
      <c r="M70" s="1648"/>
      <c r="N70" s="1643">
        <f t="shared" si="1"/>
        <v>1.602351033644102</v>
      </c>
      <c r="O70" s="1644"/>
      <c r="P70" s="1644"/>
      <c r="Q70" s="1644"/>
      <c r="R70" s="1644"/>
      <c r="S70" s="1644"/>
      <c r="T70" s="1644"/>
      <c r="U70" s="1645"/>
      <c r="V70" s="1637"/>
      <c r="W70" s="1638"/>
      <c r="X70" s="1638"/>
      <c r="Y70" s="1638"/>
      <c r="Z70" s="1638"/>
      <c r="AA70" s="1639"/>
      <c r="AB70" s="58"/>
    </row>
    <row r="71" spans="2:28" x14ac:dyDescent="0.2">
      <c r="B71" s="59"/>
      <c r="C71" s="1659" t="s">
        <v>824</v>
      </c>
      <c r="D71" s="1660"/>
      <c r="E71" s="1660"/>
      <c r="F71" s="1660"/>
      <c r="G71" s="1660"/>
      <c r="H71" s="1660">
        <v>28.01</v>
      </c>
      <c r="I71" s="1660"/>
      <c r="J71" s="1646">
        <v>41.36</v>
      </c>
      <c r="K71" s="1647"/>
      <c r="L71" s="1647"/>
      <c r="M71" s="1648"/>
      <c r="N71" s="1643">
        <f t="shared" si="1"/>
        <v>1.4766154944662619</v>
      </c>
      <c r="O71" s="1644"/>
      <c r="P71" s="1644"/>
      <c r="Q71" s="1644"/>
      <c r="R71" s="1644"/>
      <c r="S71" s="1644"/>
      <c r="T71" s="1644"/>
      <c r="U71" s="1645"/>
      <c r="V71" s="1637"/>
      <c r="W71" s="1638"/>
      <c r="X71" s="1638"/>
      <c r="Y71" s="1638"/>
      <c r="Z71" s="1638"/>
      <c r="AA71" s="1639"/>
      <c r="AB71" s="58"/>
    </row>
    <row r="72" spans="2:28" x14ac:dyDescent="0.2">
      <c r="B72" s="129"/>
      <c r="C72" s="1659" t="s">
        <v>823</v>
      </c>
      <c r="D72" s="1660"/>
      <c r="E72" s="1660"/>
      <c r="F72" s="1660"/>
      <c r="G72" s="1660"/>
      <c r="H72" s="1649">
        <f>+SUM(H69:I71)</f>
        <v>71.510000000000005</v>
      </c>
      <c r="I72" s="1649"/>
      <c r="J72" s="1646">
        <f>+SUM(J69:M71)</f>
        <v>107.26</v>
      </c>
      <c r="K72" s="1647"/>
      <c r="L72" s="1647"/>
      <c r="M72" s="1648"/>
      <c r="N72" s="1643">
        <f>+J72*1/H72</f>
        <v>1.4999300797091315</v>
      </c>
      <c r="O72" s="1644"/>
      <c r="P72" s="1644"/>
      <c r="Q72" s="1644"/>
      <c r="R72" s="1644"/>
      <c r="S72" s="1644"/>
      <c r="T72" s="1644"/>
      <c r="U72" s="1645"/>
      <c r="V72" s="1664"/>
      <c r="W72" s="1665"/>
      <c r="X72" s="1665"/>
      <c r="Y72" s="1665"/>
      <c r="Z72" s="1665"/>
      <c r="AA72" s="1666"/>
      <c r="AB72" s="130"/>
    </row>
    <row r="73" spans="2:28" x14ac:dyDescent="0.2">
      <c r="C73" s="1659" t="s">
        <v>822</v>
      </c>
      <c r="D73" s="1660"/>
      <c r="E73" s="1660"/>
      <c r="F73" s="1660"/>
      <c r="G73" s="1660"/>
      <c r="H73" s="1660">
        <v>33.47</v>
      </c>
      <c r="I73" s="1660"/>
      <c r="J73" s="1667">
        <f>+H45</f>
        <v>29.78</v>
      </c>
      <c r="K73" s="1647"/>
      <c r="L73" s="1647"/>
      <c r="M73" s="1648"/>
      <c r="N73" s="1643">
        <f t="shared" ref="N73:N75" si="2">+J73*1/H73</f>
        <v>0.88975201673140136</v>
      </c>
      <c r="O73" s="1644"/>
      <c r="P73" s="1644"/>
      <c r="Q73" s="1644"/>
      <c r="R73" s="1644"/>
      <c r="S73" s="1644"/>
      <c r="T73" s="1644"/>
      <c r="U73" s="1645"/>
      <c r="V73" s="1661" t="s">
        <v>821</v>
      </c>
      <c r="W73" s="1662"/>
      <c r="X73" s="1662"/>
      <c r="Y73" s="1662"/>
      <c r="Z73" s="1662"/>
      <c r="AA73" s="1663"/>
    </row>
    <row r="74" spans="2:28" x14ac:dyDescent="0.2">
      <c r="C74" s="1659" t="s">
        <v>820</v>
      </c>
      <c r="D74" s="1660"/>
      <c r="E74" s="1660"/>
      <c r="F74" s="1660"/>
      <c r="G74" s="1660"/>
      <c r="H74" s="1660">
        <v>35.369999999999997</v>
      </c>
      <c r="I74" s="1660"/>
      <c r="J74" s="1667">
        <f t="shared" ref="J74:J75" si="3">+H46</f>
        <v>19.62</v>
      </c>
      <c r="K74" s="1647"/>
      <c r="L74" s="1647"/>
      <c r="M74" s="1648"/>
      <c r="N74" s="1643">
        <f t="shared" si="2"/>
        <v>0.55470737913486012</v>
      </c>
      <c r="O74" s="1644"/>
      <c r="P74" s="1644"/>
      <c r="Q74" s="1644"/>
      <c r="R74" s="1644"/>
      <c r="S74" s="1644"/>
      <c r="T74" s="1644"/>
      <c r="U74" s="1645"/>
      <c r="V74" s="1637"/>
      <c r="W74" s="1638"/>
      <c r="X74" s="1638"/>
      <c r="Y74" s="1638"/>
      <c r="Z74" s="1638"/>
      <c r="AA74" s="1639"/>
    </row>
    <row r="75" spans="2:28" x14ac:dyDescent="0.2">
      <c r="C75" s="1659" t="s">
        <v>819</v>
      </c>
      <c r="D75" s="1660"/>
      <c r="E75" s="1660"/>
      <c r="F75" s="1660"/>
      <c r="G75" s="1660"/>
      <c r="H75" s="1660">
        <v>43.17</v>
      </c>
      <c r="I75" s="1660"/>
      <c r="J75" s="1667">
        <f t="shared" si="3"/>
        <v>31.85</v>
      </c>
      <c r="K75" s="1647"/>
      <c r="L75" s="1647"/>
      <c r="M75" s="1648"/>
      <c r="N75" s="1643">
        <f t="shared" si="2"/>
        <v>0.73778086634236739</v>
      </c>
      <c r="O75" s="1644"/>
      <c r="P75" s="1644"/>
      <c r="Q75" s="1644"/>
      <c r="R75" s="1644"/>
      <c r="S75" s="1644"/>
      <c r="T75" s="1644"/>
      <c r="U75" s="1645"/>
      <c r="V75" s="1637"/>
      <c r="W75" s="1638"/>
      <c r="X75" s="1638"/>
      <c r="Y75" s="1638"/>
      <c r="Z75" s="1638"/>
      <c r="AA75" s="1639"/>
    </row>
    <row r="76" spans="2:28" ht="15" thickBot="1" x14ac:dyDescent="0.25">
      <c r="C76" s="1678" t="s">
        <v>818</v>
      </c>
      <c r="D76" s="1679"/>
      <c r="E76" s="1679"/>
      <c r="F76" s="1679"/>
      <c r="G76" s="1679"/>
      <c r="H76" s="1668">
        <f>+SUM(H73:I75)</f>
        <v>112.01</v>
      </c>
      <c r="I76" s="1668"/>
      <c r="J76" s="1669">
        <f>+SUM(J73:M75)</f>
        <v>81.25</v>
      </c>
      <c r="K76" s="1670"/>
      <c r="L76" s="1670"/>
      <c r="M76" s="1671"/>
      <c r="N76" s="1672">
        <f>+J76*1/H76</f>
        <v>0.72538166235157575</v>
      </c>
      <c r="O76" s="1673"/>
      <c r="P76" s="1673"/>
      <c r="Q76" s="1673"/>
      <c r="R76" s="1673"/>
      <c r="S76" s="1673"/>
      <c r="T76" s="1673"/>
      <c r="U76" s="1674"/>
      <c r="V76" s="1675"/>
      <c r="W76" s="1676"/>
      <c r="X76" s="1676"/>
      <c r="Y76" s="1676"/>
      <c r="Z76" s="1676"/>
      <c r="AA76" s="1677"/>
    </row>
    <row r="111" ht="6" customHeight="1" x14ac:dyDescent="0.2"/>
  </sheetData>
  <mergeCells count="168">
    <mergeCell ref="H76:I76"/>
    <mergeCell ref="J76:M76"/>
    <mergeCell ref="N76:U76"/>
    <mergeCell ref="V73:AA76"/>
    <mergeCell ref="C74:G74"/>
    <mergeCell ref="H74:I74"/>
    <mergeCell ref="J74:M74"/>
    <mergeCell ref="N74:U74"/>
    <mergeCell ref="C75:G75"/>
    <mergeCell ref="H75:I75"/>
    <mergeCell ref="J75:M75"/>
    <mergeCell ref="N75:U75"/>
    <mergeCell ref="C76:G76"/>
    <mergeCell ref="H72:I72"/>
    <mergeCell ref="J72:M72"/>
    <mergeCell ref="N72:U72"/>
    <mergeCell ref="C73:G73"/>
    <mergeCell ref="H73:I73"/>
    <mergeCell ref="J73:M73"/>
    <mergeCell ref="N73:U73"/>
    <mergeCell ref="V69:AA72"/>
    <mergeCell ref="C70:G70"/>
    <mergeCell ref="H70:I70"/>
    <mergeCell ref="J70:M70"/>
    <mergeCell ref="N70:U70"/>
    <mergeCell ref="C71:G71"/>
    <mergeCell ref="H71:I71"/>
    <mergeCell ref="J71:M71"/>
    <mergeCell ref="N71:U71"/>
    <mergeCell ref="C72:G72"/>
    <mergeCell ref="H68:I68"/>
    <mergeCell ref="J68:M68"/>
    <mergeCell ref="N68:U68"/>
    <mergeCell ref="C69:G69"/>
    <mergeCell ref="H69:I69"/>
    <mergeCell ref="J69:M69"/>
    <mergeCell ref="N69:U69"/>
    <mergeCell ref="V65:AA68"/>
    <mergeCell ref="C66:G66"/>
    <mergeCell ref="H66:I66"/>
    <mergeCell ref="J66:M66"/>
    <mergeCell ref="N66:U66"/>
    <mergeCell ref="C67:G67"/>
    <mergeCell ref="H67:I67"/>
    <mergeCell ref="J67:M67"/>
    <mergeCell ref="N67:U67"/>
    <mergeCell ref="C68:G68"/>
    <mergeCell ref="C65:G65"/>
    <mergeCell ref="H65:I65"/>
    <mergeCell ref="J65:M65"/>
    <mergeCell ref="N65:U65"/>
    <mergeCell ref="V59:AA60"/>
    <mergeCell ref="C61:G61"/>
    <mergeCell ref="H61:I61"/>
    <mergeCell ref="J61:M61"/>
    <mergeCell ref="N61:U61"/>
    <mergeCell ref="V61:AA64"/>
    <mergeCell ref="C64:G64"/>
    <mergeCell ref="H64:I64"/>
    <mergeCell ref="J64:M64"/>
    <mergeCell ref="N64:U64"/>
    <mergeCell ref="C62:G62"/>
    <mergeCell ref="H62:I62"/>
    <mergeCell ref="J62:M62"/>
    <mergeCell ref="N62:U62"/>
    <mergeCell ref="C63:G63"/>
    <mergeCell ref="H63:I63"/>
    <mergeCell ref="J63:M63"/>
    <mergeCell ref="N63:U63"/>
    <mergeCell ref="C59:G60"/>
    <mergeCell ref="H59:I60"/>
    <mergeCell ref="J59:M60"/>
    <mergeCell ref="N59:U60"/>
    <mergeCell ref="C48:G48"/>
    <mergeCell ref="K48:P48"/>
    <mergeCell ref="Q48:AA48"/>
    <mergeCell ref="C49:H49"/>
    <mergeCell ref="C52:AA53"/>
    <mergeCell ref="C54:AA56"/>
    <mergeCell ref="C45:G45"/>
    <mergeCell ref="K45:P45"/>
    <mergeCell ref="Q45:AA47"/>
    <mergeCell ref="C46:G46"/>
    <mergeCell ref="K46:P46"/>
    <mergeCell ref="C47:G47"/>
    <mergeCell ref="K47:P47"/>
    <mergeCell ref="C42:G42"/>
    <mergeCell ref="K42:P42"/>
    <mergeCell ref="Q42:AA44"/>
    <mergeCell ref="C43:G43"/>
    <mergeCell ref="K43:P43"/>
    <mergeCell ref="C44:G44"/>
    <mergeCell ref="K44:P44"/>
    <mergeCell ref="K38:P38"/>
    <mergeCell ref="C39:G39"/>
    <mergeCell ref="K39:P39"/>
    <mergeCell ref="Q39:AA41"/>
    <mergeCell ref="C40:G40"/>
    <mergeCell ref="K40:P40"/>
    <mergeCell ref="C41:G41"/>
    <mergeCell ref="K41:P41"/>
    <mergeCell ref="C34:AA34"/>
    <mergeCell ref="C35:G35"/>
    <mergeCell ref="K35:P35"/>
    <mergeCell ref="Q35:AA35"/>
    <mergeCell ref="C36:G36"/>
    <mergeCell ref="K36:P36"/>
    <mergeCell ref="Q36:AA38"/>
    <mergeCell ref="C37:G37"/>
    <mergeCell ref="K37:P37"/>
    <mergeCell ref="C38:G38"/>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41" fitToHeight="0" orientation="portrait" r:id="rId1"/>
  <headerFooter>
    <oddFooter>&amp;LCalle 26 No.57-41 Torre 8, Pisos 7 y 8 CEMSA – C.P. 111321
PBX: 3779555 – Información: Línea 195
www.umv.gov.co&amp;CDESI-FM-007
&amp;P de &amp;N</oddFooter>
  </headerFooter>
  <rowBreaks count="1" manualBreakCount="1">
    <brk id="38" min="1" max="33"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pageSetUpPr fitToPage="1"/>
  </sheetPr>
  <dimension ref="A1:Z108"/>
  <sheetViews>
    <sheetView topLeftCell="A7" zoomScaleNormal="100" zoomScaleSheetLayoutView="70" zoomScalePageLayoutView="70" workbookViewId="0">
      <selection activeCell="H41" sqref="H41:J41"/>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8.5703125" style="131" customWidth="1"/>
    <col min="9" max="9" width="13.42578125" style="131" customWidth="1"/>
    <col min="10" max="10" width="15" style="131" customWidth="1"/>
    <col min="11" max="12" width="3.42578125" style="131" customWidth="1"/>
    <col min="13" max="15" width="2.7109375" style="131" customWidth="1"/>
    <col min="16" max="16" width="7.7109375" style="131" customWidth="1"/>
    <col min="17" max="17" width="3.5703125" style="131" customWidth="1"/>
    <col min="18" max="18" width="3.7109375" style="131"/>
    <col min="19" max="19" width="3.28515625" style="131" customWidth="1"/>
    <col min="20" max="21" width="6.42578125" style="131" customWidth="1"/>
    <col min="22" max="22" width="3.7109375" style="131"/>
    <col min="23" max="25" width="5" style="131" customWidth="1"/>
    <col min="26" max="26" width="2.85546875" style="131" customWidth="1"/>
    <col min="27" max="16384" width="3.7109375" style="131"/>
  </cols>
  <sheetData>
    <row r="1" spans="1:26" ht="15" thickBot="1" x14ac:dyDescent="0.25">
      <c r="A1" s="60"/>
      <c r="B1" s="87"/>
      <c r="C1" s="87"/>
      <c r="D1" s="87"/>
      <c r="E1" s="87"/>
      <c r="F1" s="87"/>
    </row>
    <row r="2" spans="1:26"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7"/>
    </row>
    <row r="3" spans="1:26"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9"/>
    </row>
    <row r="4" spans="1:26"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1"/>
    </row>
    <row r="5" spans="1:26"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row>
    <row r="6" spans="1:26"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1"/>
    </row>
    <row r="7" spans="1:26" ht="15" customHeight="1" x14ac:dyDescent="0.2">
      <c r="B7" s="78"/>
      <c r="C7" s="716" t="s">
        <v>2</v>
      </c>
      <c r="D7" s="717"/>
      <c r="E7" s="717"/>
      <c r="F7" s="717"/>
      <c r="G7" s="717"/>
      <c r="H7" s="718"/>
      <c r="I7" s="744" t="s">
        <v>107</v>
      </c>
      <c r="J7" s="745"/>
      <c r="K7" s="745"/>
      <c r="L7" s="745"/>
      <c r="M7" s="745"/>
      <c r="N7" s="745"/>
      <c r="O7" s="745"/>
      <c r="P7" s="745"/>
      <c r="Q7" s="745"/>
      <c r="R7" s="745"/>
      <c r="S7" s="745"/>
      <c r="T7" s="745"/>
      <c r="U7" s="745"/>
      <c r="V7" s="745"/>
      <c r="W7" s="745"/>
      <c r="X7" s="745"/>
      <c r="Y7" s="746"/>
      <c r="Z7" s="77"/>
    </row>
    <row r="8" spans="1:26"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9"/>
      <c r="Z8" s="77"/>
    </row>
    <row r="9" spans="1:26"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7"/>
    </row>
    <row r="10" spans="1:26" ht="15" customHeight="1" thickBot="1" x14ac:dyDescent="0.25">
      <c r="B10" s="78"/>
      <c r="C10" s="716" t="s">
        <v>3</v>
      </c>
      <c r="D10" s="717"/>
      <c r="E10" s="717"/>
      <c r="F10" s="717"/>
      <c r="G10" s="717"/>
      <c r="H10" s="718"/>
      <c r="I10" s="731" t="s">
        <v>215</v>
      </c>
      <c r="J10" s="732"/>
      <c r="K10" s="732"/>
      <c r="L10" s="732"/>
      <c r="M10" s="732"/>
      <c r="N10" s="732"/>
      <c r="O10" s="732"/>
      <c r="P10" s="732"/>
      <c r="Q10" s="733"/>
      <c r="R10" s="737" t="s">
        <v>4</v>
      </c>
      <c r="S10" s="738"/>
      <c r="T10" s="738"/>
      <c r="U10" s="739"/>
      <c r="V10" s="691" t="s">
        <v>5</v>
      </c>
      <c r="W10" s="692"/>
      <c r="X10" s="692"/>
      <c r="Y10" s="693"/>
      <c r="Z10" s="77"/>
    </row>
    <row r="11" spans="1:26" ht="28.5" customHeight="1" thickBot="1" x14ac:dyDescent="0.25">
      <c r="B11" s="78"/>
      <c r="C11" s="719"/>
      <c r="D11" s="720"/>
      <c r="E11" s="720"/>
      <c r="F11" s="720"/>
      <c r="G11" s="720"/>
      <c r="H11" s="721"/>
      <c r="I11" s="734"/>
      <c r="J11" s="735"/>
      <c r="K11" s="735"/>
      <c r="L11" s="735"/>
      <c r="M11" s="735"/>
      <c r="N11" s="735"/>
      <c r="O11" s="735"/>
      <c r="P11" s="735"/>
      <c r="Q11" s="736"/>
      <c r="R11" s="681" t="s">
        <v>216</v>
      </c>
      <c r="S11" s="740"/>
      <c r="T11" s="740"/>
      <c r="U11" s="741"/>
      <c r="V11" s="715">
        <v>8</v>
      </c>
      <c r="W11" s="742"/>
      <c r="X11" s="742"/>
      <c r="Y11" s="743"/>
      <c r="Z11" s="77"/>
    </row>
    <row r="12" spans="1:26"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66"/>
    </row>
    <row r="13" spans="1:26" ht="15" customHeight="1" x14ac:dyDescent="0.2">
      <c r="B13" s="67"/>
      <c r="C13" s="716" t="s">
        <v>7</v>
      </c>
      <c r="D13" s="717"/>
      <c r="E13" s="717"/>
      <c r="F13" s="717"/>
      <c r="G13" s="717"/>
      <c r="H13" s="718"/>
      <c r="I13" s="722" t="s">
        <v>221</v>
      </c>
      <c r="J13" s="723"/>
      <c r="K13" s="723"/>
      <c r="L13" s="723"/>
      <c r="M13" s="723"/>
      <c r="N13" s="723"/>
      <c r="O13" s="723"/>
      <c r="P13" s="723"/>
      <c r="Q13" s="723"/>
      <c r="R13" s="723"/>
      <c r="S13" s="724"/>
      <c r="T13" s="716" t="s">
        <v>9</v>
      </c>
      <c r="U13" s="717"/>
      <c r="V13" s="717"/>
      <c r="W13" s="717"/>
      <c r="X13" s="717"/>
      <c r="Y13" s="718"/>
      <c r="Z13" s="66"/>
    </row>
    <row r="14" spans="1:26" ht="30" customHeight="1" thickBot="1" x14ac:dyDescent="0.25">
      <c r="B14" s="67"/>
      <c r="C14" s="719"/>
      <c r="D14" s="720"/>
      <c r="E14" s="720"/>
      <c r="F14" s="720"/>
      <c r="G14" s="720"/>
      <c r="H14" s="721"/>
      <c r="I14" s="725"/>
      <c r="J14" s="726"/>
      <c r="K14" s="726"/>
      <c r="L14" s="726"/>
      <c r="M14" s="726"/>
      <c r="N14" s="726"/>
      <c r="O14" s="726"/>
      <c r="P14" s="726"/>
      <c r="Q14" s="726"/>
      <c r="R14" s="726"/>
      <c r="S14" s="727"/>
      <c r="T14" s="728" t="s">
        <v>61</v>
      </c>
      <c r="U14" s="729"/>
      <c r="V14" s="729"/>
      <c r="W14" s="729"/>
      <c r="X14" s="729"/>
      <c r="Y14" s="730"/>
      <c r="Z14" s="66"/>
    </row>
    <row r="15" spans="1:26"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66"/>
    </row>
    <row r="16" spans="1:26" ht="57.75" customHeight="1" thickBot="1" x14ac:dyDescent="0.25">
      <c r="B16" s="67"/>
      <c r="C16" s="675" t="s">
        <v>11</v>
      </c>
      <c r="D16" s="676"/>
      <c r="E16" s="676"/>
      <c r="F16" s="676"/>
      <c r="G16" s="676"/>
      <c r="H16" s="677"/>
      <c r="I16" s="678" t="s">
        <v>217</v>
      </c>
      <c r="J16" s="679"/>
      <c r="K16" s="679"/>
      <c r="L16" s="679"/>
      <c r="M16" s="679"/>
      <c r="N16" s="679"/>
      <c r="O16" s="679"/>
      <c r="P16" s="679"/>
      <c r="Q16" s="679"/>
      <c r="R16" s="679"/>
      <c r="S16" s="679"/>
      <c r="T16" s="679"/>
      <c r="U16" s="679"/>
      <c r="V16" s="679"/>
      <c r="W16" s="679"/>
      <c r="X16" s="679"/>
      <c r="Y16" s="680"/>
      <c r="Z16" s="66"/>
    </row>
    <row r="17" spans="2:26"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66"/>
    </row>
    <row r="18" spans="2:26" ht="74.25" customHeight="1" thickBot="1" x14ac:dyDescent="0.25">
      <c r="B18" s="67"/>
      <c r="C18" s="675" t="s">
        <v>336</v>
      </c>
      <c r="D18" s="676"/>
      <c r="E18" s="676"/>
      <c r="F18" s="676"/>
      <c r="G18" s="676"/>
      <c r="H18" s="677"/>
      <c r="I18" s="1147" t="s">
        <v>338</v>
      </c>
      <c r="J18" s="1719"/>
      <c r="K18" s="1719"/>
      <c r="L18" s="1719"/>
      <c r="M18" s="1719"/>
      <c r="N18" s="1719"/>
      <c r="O18" s="1719"/>
      <c r="P18" s="1719"/>
      <c r="Q18" s="1719"/>
      <c r="R18" s="1719"/>
      <c r="S18" s="1719"/>
      <c r="T18" s="1719"/>
      <c r="U18" s="1719"/>
      <c r="V18" s="1719"/>
      <c r="W18" s="1719"/>
      <c r="X18" s="1719"/>
      <c r="Y18" s="1720"/>
      <c r="Z18" s="66"/>
    </row>
    <row r="19" spans="2:26" ht="16.5" customHeight="1" x14ac:dyDescent="0.2">
      <c r="B19" s="67"/>
      <c r="C19" s="76"/>
      <c r="D19" s="76"/>
      <c r="E19" s="76"/>
      <c r="F19" s="76"/>
      <c r="G19" s="76"/>
      <c r="H19" s="76"/>
      <c r="I19" s="75"/>
      <c r="J19" s="75"/>
      <c r="K19" s="75"/>
      <c r="L19" s="75"/>
      <c r="M19" s="75"/>
      <c r="N19" s="75"/>
      <c r="O19" s="75"/>
      <c r="P19" s="75"/>
      <c r="Q19" s="75"/>
      <c r="R19" s="75"/>
      <c r="S19" s="75"/>
      <c r="T19" s="75"/>
      <c r="U19" s="75"/>
      <c r="V19" s="75"/>
      <c r="W19" s="75"/>
      <c r="X19" s="75"/>
      <c r="Y19" s="75"/>
      <c r="Z19" s="66"/>
    </row>
    <row r="20" spans="2:26" s="60" customFormat="1" ht="22.5" customHeight="1" x14ac:dyDescent="0.2">
      <c r="B20" s="67"/>
      <c r="C20" s="1713" t="s">
        <v>13</v>
      </c>
      <c r="D20" s="1713"/>
      <c r="E20" s="1713"/>
      <c r="F20" s="1713"/>
      <c r="G20" s="1713"/>
      <c r="H20" s="1713"/>
      <c r="I20" s="1714" t="s">
        <v>657</v>
      </c>
      <c r="J20" s="1714"/>
      <c r="K20" s="1714"/>
      <c r="L20" s="1714"/>
      <c r="M20" s="1715" t="s">
        <v>14</v>
      </c>
      <c r="N20" s="1715"/>
      <c r="O20" s="1715"/>
      <c r="P20" s="1715"/>
      <c r="Q20" s="1715"/>
      <c r="R20" s="1715"/>
      <c r="S20" s="1715"/>
      <c r="T20" s="1715" t="s">
        <v>15</v>
      </c>
      <c r="U20" s="1715"/>
      <c r="V20" s="1715"/>
      <c r="W20" s="1715"/>
      <c r="X20" s="1715"/>
      <c r="Y20" s="1715"/>
      <c r="Z20" s="66"/>
    </row>
    <row r="21" spans="2:26" s="60" customFormat="1" ht="30.75" customHeight="1" x14ac:dyDescent="0.2">
      <c r="B21" s="67"/>
      <c r="C21" s="1713"/>
      <c r="D21" s="1713"/>
      <c r="E21" s="1713"/>
      <c r="F21" s="1713"/>
      <c r="G21" s="1713"/>
      <c r="H21" s="1713"/>
      <c r="I21" s="1714"/>
      <c r="J21" s="1714"/>
      <c r="K21" s="1714"/>
      <c r="L21" s="1714"/>
      <c r="M21" s="1718" t="s">
        <v>310</v>
      </c>
      <c r="N21" s="1718"/>
      <c r="O21" s="1718"/>
      <c r="P21" s="1718"/>
      <c r="Q21" s="1718"/>
      <c r="R21" s="1718"/>
      <c r="S21" s="1718"/>
      <c r="T21" s="1718" t="s">
        <v>17</v>
      </c>
      <c r="U21" s="1718"/>
      <c r="V21" s="1718"/>
      <c r="W21" s="1718"/>
      <c r="X21" s="1718"/>
      <c r="Y21" s="1718"/>
      <c r="Z21" s="66"/>
    </row>
    <row r="22" spans="2:26"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66"/>
    </row>
    <row r="23" spans="2:26"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3"/>
      <c r="Z23" s="66"/>
    </row>
    <row r="24" spans="2:26" ht="30" customHeight="1" thickBot="1" x14ac:dyDescent="0.25">
      <c r="B24" s="67"/>
      <c r="C24" s="694" t="s">
        <v>874</v>
      </c>
      <c r="D24" s="695"/>
      <c r="E24" s="695"/>
      <c r="F24" s="695"/>
      <c r="G24" s="695"/>
      <c r="H24" s="695"/>
      <c r="I24" s="696"/>
      <c r="J24" s="694" t="s">
        <v>873</v>
      </c>
      <c r="K24" s="695"/>
      <c r="L24" s="695"/>
      <c r="M24" s="695"/>
      <c r="N24" s="695"/>
      <c r="O24" s="695"/>
      <c r="P24" s="696"/>
      <c r="Q24" s="1277" t="s">
        <v>872</v>
      </c>
      <c r="R24" s="1278"/>
      <c r="S24" s="1278"/>
      <c r="T24" s="1278"/>
      <c r="U24" s="1278"/>
      <c r="V24" s="1278"/>
      <c r="W24" s="1278"/>
      <c r="X24" s="1278"/>
      <c r="Y24" s="1279"/>
      <c r="Z24" s="66"/>
    </row>
    <row r="25" spans="2:26"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66"/>
    </row>
    <row r="26" spans="2:26" ht="33" customHeight="1" thickBot="1" x14ac:dyDescent="0.25">
      <c r="B26" s="67"/>
      <c r="C26" s="675" t="s">
        <v>21</v>
      </c>
      <c r="D26" s="676"/>
      <c r="E26" s="676"/>
      <c r="F26" s="676"/>
      <c r="G26" s="676"/>
      <c r="H26" s="677"/>
      <c r="I26" s="678" t="s">
        <v>218</v>
      </c>
      <c r="J26" s="679"/>
      <c r="K26" s="679"/>
      <c r="L26" s="679"/>
      <c r="M26" s="679"/>
      <c r="N26" s="679"/>
      <c r="O26" s="679"/>
      <c r="P26" s="679"/>
      <c r="Q26" s="679"/>
      <c r="R26" s="679"/>
      <c r="S26" s="679"/>
      <c r="T26" s="679"/>
      <c r="U26" s="679"/>
      <c r="V26" s="679"/>
      <c r="W26" s="679"/>
      <c r="X26" s="679"/>
      <c r="Y26" s="680"/>
      <c r="Z26" s="66"/>
    </row>
    <row r="27" spans="2:26"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66"/>
    </row>
    <row r="28" spans="2:26" ht="39.75" customHeight="1" thickBot="1" x14ac:dyDescent="0.25">
      <c r="B28" s="67"/>
      <c r="C28" s="675" t="s">
        <v>23</v>
      </c>
      <c r="D28" s="676"/>
      <c r="E28" s="676"/>
      <c r="F28" s="676"/>
      <c r="G28" s="676"/>
      <c r="H28" s="677"/>
      <c r="I28" s="681">
        <v>0.8</v>
      </c>
      <c r="J28" s="678"/>
      <c r="K28" s="950" t="s">
        <v>24</v>
      </c>
      <c r="L28" s="951"/>
      <c r="M28" s="951"/>
      <c r="N28" s="952"/>
      <c r="O28" s="1717" t="s">
        <v>25</v>
      </c>
      <c r="P28" s="686"/>
      <c r="Q28" s="686"/>
      <c r="R28" s="74"/>
      <c r="S28" s="685" t="s">
        <v>26</v>
      </c>
      <c r="T28" s="687"/>
      <c r="U28" s="306" t="s">
        <v>28</v>
      </c>
      <c r="V28" s="686" t="s">
        <v>27</v>
      </c>
      <c r="W28" s="686"/>
      <c r="X28" s="687"/>
      <c r="Y28" s="73"/>
      <c r="Z28" s="66"/>
    </row>
    <row r="29" spans="2:26"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66"/>
    </row>
    <row r="30" spans="2:26" ht="15" x14ac:dyDescent="0.25">
      <c r="B30" s="67"/>
      <c r="C30" s="658" t="s">
        <v>305</v>
      </c>
      <c r="D30" s="659"/>
      <c r="E30" s="659"/>
      <c r="F30" s="659"/>
      <c r="G30" s="659"/>
      <c r="H30" s="659"/>
      <c r="I30" s="659"/>
      <c r="J30" s="1712" t="s">
        <v>304</v>
      </c>
      <c r="K30" s="1712"/>
      <c r="L30" s="1712"/>
      <c r="M30" s="1712"/>
      <c r="N30" s="1712"/>
      <c r="O30" s="1711" t="s">
        <v>303</v>
      </c>
      <c r="P30" s="1711"/>
      <c r="Q30" s="1711"/>
      <c r="R30" s="1711"/>
      <c r="S30" s="1711"/>
      <c r="T30" s="1711"/>
      <c r="U30" s="1716" t="s">
        <v>302</v>
      </c>
      <c r="V30" s="1716"/>
      <c r="W30" s="1716"/>
      <c r="X30" s="1716"/>
      <c r="Y30" s="1716"/>
      <c r="Z30" s="66"/>
    </row>
    <row r="31" spans="2:26" x14ac:dyDescent="0.2">
      <c r="B31" s="67"/>
      <c r="C31" s="661"/>
      <c r="D31" s="662"/>
      <c r="E31" s="662"/>
      <c r="F31" s="662"/>
      <c r="G31" s="662"/>
      <c r="H31" s="662"/>
      <c r="I31" s="662"/>
      <c r="J31" s="180" t="s">
        <v>301</v>
      </c>
      <c r="K31" s="673" t="s">
        <v>300</v>
      </c>
      <c r="L31" s="673"/>
      <c r="M31" s="673"/>
      <c r="N31" s="673"/>
      <c r="O31" s="673" t="s">
        <v>301</v>
      </c>
      <c r="P31" s="673"/>
      <c r="Q31" s="673"/>
      <c r="R31" s="673" t="s">
        <v>300</v>
      </c>
      <c r="S31" s="673"/>
      <c r="T31" s="673"/>
      <c r="U31" s="673" t="s">
        <v>301</v>
      </c>
      <c r="V31" s="673"/>
      <c r="W31" s="673" t="s">
        <v>300</v>
      </c>
      <c r="X31" s="673"/>
      <c r="Y31" s="673"/>
      <c r="Z31" s="66"/>
    </row>
    <row r="32" spans="2:26" ht="15" thickBot="1" x14ac:dyDescent="0.25">
      <c r="B32" s="67"/>
      <c r="C32" s="664"/>
      <c r="D32" s="665"/>
      <c r="E32" s="665"/>
      <c r="F32" s="665"/>
      <c r="G32" s="665"/>
      <c r="H32" s="665"/>
      <c r="I32" s="665"/>
      <c r="J32" s="305">
        <v>0</v>
      </c>
      <c r="K32" s="1710">
        <v>0.69</v>
      </c>
      <c r="L32" s="1710"/>
      <c r="M32" s="1710"/>
      <c r="N32" s="1710"/>
      <c r="O32" s="1710">
        <v>0.7</v>
      </c>
      <c r="P32" s="1710"/>
      <c r="Q32" s="1710"/>
      <c r="R32" s="1710">
        <v>0.79</v>
      </c>
      <c r="S32" s="1710"/>
      <c r="T32" s="1710"/>
      <c r="U32" s="1710">
        <v>0.8</v>
      </c>
      <c r="V32" s="1710"/>
      <c r="W32" s="1710">
        <v>1</v>
      </c>
      <c r="X32" s="1710"/>
      <c r="Y32" s="1710"/>
      <c r="Z32" s="66"/>
    </row>
    <row r="33" spans="2:26"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66"/>
    </row>
    <row r="34" spans="2:26" s="68" customFormat="1" x14ac:dyDescent="0.2">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4"/>
      <c r="Z34" s="66"/>
    </row>
    <row r="35" spans="2:26" s="68" customFormat="1" ht="15" thickBot="1" x14ac:dyDescent="0.25">
      <c r="B35" s="69"/>
      <c r="C35" s="925"/>
      <c r="D35" s="926"/>
      <c r="E35" s="926"/>
      <c r="F35" s="926"/>
      <c r="G35" s="926"/>
      <c r="H35" s="926"/>
      <c r="I35" s="926"/>
      <c r="J35" s="926"/>
      <c r="K35" s="926"/>
      <c r="L35" s="926"/>
      <c r="M35" s="926"/>
      <c r="N35" s="926"/>
      <c r="O35" s="926"/>
      <c r="P35" s="926"/>
      <c r="Q35" s="926"/>
      <c r="R35" s="926"/>
      <c r="S35" s="926"/>
      <c r="T35" s="926"/>
      <c r="U35" s="926"/>
      <c r="V35" s="926"/>
      <c r="W35" s="926"/>
      <c r="X35" s="926"/>
      <c r="Y35" s="927"/>
      <c r="Z35" s="66"/>
    </row>
    <row r="36" spans="2:26" s="68" customFormat="1" ht="14.25" customHeight="1" x14ac:dyDescent="0.2">
      <c r="B36" s="69"/>
      <c r="C36" s="922" t="s">
        <v>30</v>
      </c>
      <c r="D36" s="923"/>
      <c r="E36" s="923"/>
      <c r="F36" s="923"/>
      <c r="G36" s="924"/>
      <c r="H36" s="1708" t="s">
        <v>219</v>
      </c>
      <c r="I36" s="1708" t="s">
        <v>220</v>
      </c>
      <c r="J36" s="1708" t="s">
        <v>871</v>
      </c>
      <c r="K36" s="932" t="s">
        <v>34</v>
      </c>
      <c r="L36" s="923"/>
      <c r="M36" s="923"/>
      <c r="N36" s="923"/>
      <c r="O36" s="923"/>
      <c r="P36" s="923"/>
      <c r="Q36" s="923"/>
      <c r="R36" s="923"/>
      <c r="S36" s="923"/>
      <c r="T36" s="923"/>
      <c r="U36" s="923"/>
      <c r="V36" s="923"/>
      <c r="W36" s="923"/>
      <c r="X36" s="923"/>
      <c r="Y36" s="924"/>
      <c r="Z36" s="66"/>
    </row>
    <row r="37" spans="2:26" s="68" customFormat="1" ht="31.5" customHeight="1" thickBot="1" x14ac:dyDescent="0.25">
      <c r="B37" s="69"/>
      <c r="C37" s="925"/>
      <c r="D37" s="926"/>
      <c r="E37" s="926"/>
      <c r="F37" s="926"/>
      <c r="G37" s="927"/>
      <c r="H37" s="1709"/>
      <c r="I37" s="1709"/>
      <c r="J37" s="1709"/>
      <c r="K37" s="933"/>
      <c r="L37" s="926"/>
      <c r="M37" s="926"/>
      <c r="N37" s="926"/>
      <c r="O37" s="926"/>
      <c r="P37" s="926"/>
      <c r="Q37" s="926"/>
      <c r="R37" s="926"/>
      <c r="S37" s="926"/>
      <c r="T37" s="926"/>
      <c r="U37" s="926"/>
      <c r="V37" s="926"/>
      <c r="W37" s="926"/>
      <c r="X37" s="926"/>
      <c r="Y37" s="927"/>
      <c r="Z37" s="66"/>
    </row>
    <row r="38" spans="2:26" s="68" customFormat="1" ht="141.75" customHeight="1" x14ac:dyDescent="0.2">
      <c r="B38" s="69"/>
      <c r="C38" s="1061" t="s">
        <v>65</v>
      </c>
      <c r="D38" s="1062"/>
      <c r="E38" s="1062"/>
      <c r="F38" s="1062"/>
      <c r="G38" s="1063"/>
      <c r="H38" s="38">
        <v>816</v>
      </c>
      <c r="I38" s="38">
        <v>975</v>
      </c>
      <c r="J38" s="304">
        <v>0.84</v>
      </c>
      <c r="K38" s="1705" t="s">
        <v>870</v>
      </c>
      <c r="L38" s="1706"/>
      <c r="M38" s="1706"/>
      <c r="N38" s="1706"/>
      <c r="O38" s="1706"/>
      <c r="P38" s="1706"/>
      <c r="Q38" s="1706"/>
      <c r="R38" s="1706"/>
      <c r="S38" s="1706"/>
      <c r="T38" s="1706"/>
      <c r="U38" s="1706"/>
      <c r="V38" s="1706"/>
      <c r="W38" s="1706"/>
      <c r="X38" s="1706"/>
      <c r="Y38" s="1707"/>
      <c r="Z38" s="66"/>
    </row>
    <row r="39" spans="2:26" s="68" customFormat="1" ht="190.5" customHeight="1" x14ac:dyDescent="0.2">
      <c r="B39" s="69"/>
      <c r="C39" s="1061" t="s">
        <v>66</v>
      </c>
      <c r="D39" s="1062"/>
      <c r="E39" s="1062"/>
      <c r="F39" s="1062"/>
      <c r="G39" s="1063"/>
      <c r="H39" s="38">
        <v>138</v>
      </c>
      <c r="I39" s="38">
        <v>147</v>
      </c>
      <c r="J39" s="36">
        <v>0.93799999999999994</v>
      </c>
      <c r="K39" s="1693" t="s">
        <v>869</v>
      </c>
      <c r="L39" s="1694"/>
      <c r="M39" s="1694"/>
      <c r="N39" s="1694"/>
      <c r="O39" s="1694"/>
      <c r="P39" s="1694"/>
      <c r="Q39" s="1694"/>
      <c r="R39" s="1694"/>
      <c r="S39" s="1694"/>
      <c r="T39" s="1694"/>
      <c r="U39" s="1694"/>
      <c r="V39" s="1694"/>
      <c r="W39" s="1694"/>
      <c r="X39" s="1694"/>
      <c r="Y39" s="1695"/>
      <c r="Z39" s="66"/>
    </row>
    <row r="40" spans="2:26" s="68" customFormat="1" ht="180" customHeight="1" x14ac:dyDescent="0.2">
      <c r="B40" s="69"/>
      <c r="C40" s="1061" t="s">
        <v>67</v>
      </c>
      <c r="D40" s="1062"/>
      <c r="E40" s="1062"/>
      <c r="F40" s="1062"/>
      <c r="G40" s="1063"/>
      <c r="H40" s="38">
        <v>855</v>
      </c>
      <c r="I40" s="38">
        <v>868</v>
      </c>
      <c r="J40" s="36">
        <v>0.98499999999999999</v>
      </c>
      <c r="K40" s="1699" t="s">
        <v>868</v>
      </c>
      <c r="L40" s="1700"/>
      <c r="M40" s="1700"/>
      <c r="N40" s="1700"/>
      <c r="O40" s="1700"/>
      <c r="P40" s="1700"/>
      <c r="Q40" s="1700"/>
      <c r="R40" s="1700"/>
      <c r="S40" s="1700"/>
      <c r="T40" s="1700"/>
      <c r="U40" s="1700"/>
      <c r="V40" s="1700"/>
      <c r="W40" s="1700"/>
      <c r="X40" s="1700"/>
      <c r="Y40" s="1701"/>
      <c r="Z40" s="66"/>
    </row>
    <row r="41" spans="2:26" s="68" customFormat="1" ht="146.25" customHeight="1" thickBot="1" x14ac:dyDescent="0.25">
      <c r="B41" s="69"/>
      <c r="C41" s="1061" t="s">
        <v>68</v>
      </c>
      <c r="D41" s="1062"/>
      <c r="E41" s="1062"/>
      <c r="F41" s="1062"/>
      <c r="G41" s="1063"/>
      <c r="H41" s="216">
        <v>497</v>
      </c>
      <c r="I41" s="216">
        <v>508</v>
      </c>
      <c r="J41" s="36">
        <v>0.98</v>
      </c>
      <c r="K41" s="1702" t="s">
        <v>867</v>
      </c>
      <c r="L41" s="1703"/>
      <c r="M41" s="1703"/>
      <c r="N41" s="1703"/>
      <c r="O41" s="1703"/>
      <c r="P41" s="1703"/>
      <c r="Q41" s="1703"/>
      <c r="R41" s="1703"/>
      <c r="S41" s="1703"/>
      <c r="T41" s="1703"/>
      <c r="U41" s="1703"/>
      <c r="V41" s="1703"/>
      <c r="W41" s="1703"/>
      <c r="X41" s="1703"/>
      <c r="Y41" s="1704"/>
      <c r="Z41" s="66"/>
    </row>
    <row r="42" spans="2:26" s="68" customFormat="1" ht="38.25" customHeight="1" thickBot="1" x14ac:dyDescent="0.3">
      <c r="B42" s="69"/>
      <c r="C42" s="908" t="s">
        <v>35</v>
      </c>
      <c r="D42" s="909"/>
      <c r="E42" s="909"/>
      <c r="F42" s="909"/>
      <c r="G42" s="910"/>
      <c r="H42" s="303">
        <v>2306</v>
      </c>
      <c r="I42" s="37">
        <v>2498</v>
      </c>
      <c r="J42" s="302">
        <v>0.92</v>
      </c>
      <c r="K42" s="1696" t="s">
        <v>866</v>
      </c>
      <c r="L42" s="1697"/>
      <c r="M42" s="1697"/>
      <c r="N42" s="1697"/>
      <c r="O42" s="1697"/>
      <c r="P42" s="1697"/>
      <c r="Q42" s="1697"/>
      <c r="R42" s="1697"/>
      <c r="S42" s="1697"/>
      <c r="T42" s="1697"/>
      <c r="U42" s="1697"/>
      <c r="V42" s="1697"/>
      <c r="W42" s="1697"/>
      <c r="X42" s="1697"/>
      <c r="Y42" s="1698"/>
      <c r="Z42" s="66"/>
    </row>
    <row r="43" spans="2:26" s="68" customFormat="1" ht="5.25" customHeight="1" x14ac:dyDescent="0.2">
      <c r="B43" s="69"/>
      <c r="C43" s="72"/>
      <c r="D43" s="72"/>
      <c r="E43" s="72"/>
      <c r="F43" s="72"/>
      <c r="G43" s="72"/>
      <c r="H43" s="145"/>
      <c r="I43" s="145"/>
      <c r="J43" s="35"/>
      <c r="K43" s="72"/>
      <c r="L43" s="72"/>
      <c r="M43" s="72"/>
      <c r="N43" s="72"/>
      <c r="O43" s="72"/>
      <c r="P43" s="72"/>
      <c r="Q43" s="72"/>
      <c r="R43" s="72"/>
      <c r="S43" s="72"/>
      <c r="T43" s="72"/>
      <c r="U43" s="72"/>
      <c r="V43" s="72"/>
      <c r="W43" s="72"/>
      <c r="X43" s="72"/>
      <c r="Y43" s="72"/>
      <c r="Z43" s="66"/>
    </row>
    <row r="44" spans="2:26" s="68" customFormat="1" ht="15" thickBot="1" x14ac:dyDescent="0.25">
      <c r="B44" s="69"/>
      <c r="C44" s="72"/>
      <c r="D44" s="72"/>
      <c r="E44" s="72"/>
      <c r="F44" s="72"/>
      <c r="G44" s="72"/>
      <c r="H44" s="145"/>
      <c r="I44" s="145"/>
      <c r="J44" s="35"/>
      <c r="K44" s="72"/>
      <c r="L44" s="72"/>
      <c r="M44" s="72"/>
      <c r="N44" s="72"/>
      <c r="O44" s="72"/>
      <c r="P44" s="72"/>
      <c r="Q44" s="72"/>
      <c r="R44" s="72"/>
      <c r="S44" s="72"/>
      <c r="T44" s="72"/>
      <c r="U44" s="72"/>
      <c r="V44" s="72"/>
      <c r="W44" s="72"/>
      <c r="X44" s="72"/>
      <c r="Y44" s="72"/>
      <c r="Z44" s="66"/>
    </row>
    <row r="45" spans="2:26" s="68" customFormat="1" x14ac:dyDescent="0.2">
      <c r="B45" s="69"/>
      <c r="C45" s="768" t="s">
        <v>36</v>
      </c>
      <c r="D45" s="769"/>
      <c r="E45" s="769"/>
      <c r="F45" s="769"/>
      <c r="G45" s="769"/>
      <c r="H45" s="769"/>
      <c r="I45" s="769"/>
      <c r="J45" s="769"/>
      <c r="K45" s="769"/>
      <c r="L45" s="769"/>
      <c r="M45" s="769"/>
      <c r="N45" s="769"/>
      <c r="O45" s="769"/>
      <c r="P45" s="769"/>
      <c r="Q45" s="769"/>
      <c r="R45" s="769"/>
      <c r="S45" s="769"/>
      <c r="T45" s="769"/>
      <c r="U45" s="769"/>
      <c r="V45" s="769"/>
      <c r="W45" s="769"/>
      <c r="X45" s="769"/>
      <c r="Y45" s="770"/>
      <c r="Z45" s="66"/>
    </row>
    <row r="46" spans="2:26" ht="15" thickBot="1" x14ac:dyDescent="0.25">
      <c r="B46" s="67"/>
      <c r="C46" s="1161"/>
      <c r="D46" s="1162"/>
      <c r="E46" s="1162"/>
      <c r="F46" s="1162"/>
      <c r="G46" s="1162"/>
      <c r="H46" s="1162"/>
      <c r="I46" s="1162"/>
      <c r="J46" s="1162"/>
      <c r="K46" s="1162"/>
      <c r="L46" s="1162"/>
      <c r="M46" s="1162"/>
      <c r="N46" s="1162"/>
      <c r="O46" s="1162"/>
      <c r="P46" s="1162"/>
      <c r="Q46" s="1162"/>
      <c r="R46" s="1162"/>
      <c r="S46" s="1162"/>
      <c r="T46" s="1162"/>
      <c r="U46" s="1162"/>
      <c r="V46" s="1162"/>
      <c r="W46" s="1162"/>
      <c r="X46" s="1162"/>
      <c r="Y46" s="1163"/>
      <c r="Z46" s="66"/>
    </row>
    <row r="47" spans="2:26" x14ac:dyDescent="0.2">
      <c r="B47" s="67"/>
      <c r="C47" s="1171" t="s">
        <v>337</v>
      </c>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3"/>
      <c r="Z47" s="66"/>
    </row>
    <row r="48" spans="2:26"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6"/>
      <c r="Z48" s="66"/>
    </row>
    <row r="49" spans="1:26"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6"/>
      <c r="Z49" s="66"/>
    </row>
    <row r="50" spans="1:26"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6"/>
      <c r="Z50" s="66"/>
    </row>
    <row r="51" spans="1:26"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6"/>
      <c r="Z51" s="66"/>
    </row>
    <row r="52" spans="1:26"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6"/>
      <c r="Z52" s="66"/>
    </row>
    <row r="53" spans="1:26"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6"/>
      <c r="Z53" s="66"/>
    </row>
    <row r="54" spans="1:26"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6"/>
      <c r="Z54" s="66"/>
    </row>
    <row r="55" spans="1:26"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6"/>
      <c r="Z55" s="66"/>
    </row>
    <row r="56" spans="1:26"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6"/>
      <c r="Z56" s="66"/>
    </row>
    <row r="57" spans="1:26" x14ac:dyDescent="0.2">
      <c r="B57" s="67"/>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6"/>
      <c r="Z57" s="66"/>
    </row>
    <row r="58" spans="1:26" x14ac:dyDescent="0.2">
      <c r="B58" s="67"/>
      <c r="C58" s="1174"/>
      <c r="D58" s="1175"/>
      <c r="E58" s="1175"/>
      <c r="F58" s="1175"/>
      <c r="G58" s="1175"/>
      <c r="H58" s="1175"/>
      <c r="I58" s="1175"/>
      <c r="J58" s="1175"/>
      <c r="K58" s="1175"/>
      <c r="L58" s="1175"/>
      <c r="M58" s="1175"/>
      <c r="N58" s="1175"/>
      <c r="O58" s="1175"/>
      <c r="P58" s="1175"/>
      <c r="Q58" s="1175"/>
      <c r="R58" s="1175"/>
      <c r="S58" s="1175"/>
      <c r="T58" s="1175"/>
      <c r="U58" s="1175"/>
      <c r="V58" s="1175"/>
      <c r="W58" s="1175"/>
      <c r="X58" s="1175"/>
      <c r="Y58" s="1176"/>
      <c r="Z58" s="66"/>
    </row>
    <row r="59" spans="1:26" ht="15" thickBot="1" x14ac:dyDescent="0.25">
      <c r="B59" s="67"/>
      <c r="C59" s="1177"/>
      <c r="D59" s="1178"/>
      <c r="E59" s="1178"/>
      <c r="F59" s="1178"/>
      <c r="G59" s="1178"/>
      <c r="H59" s="1178"/>
      <c r="I59" s="1178"/>
      <c r="J59" s="1178"/>
      <c r="K59" s="1178"/>
      <c r="L59" s="1178"/>
      <c r="M59" s="1178"/>
      <c r="N59" s="1178"/>
      <c r="O59" s="1178"/>
      <c r="P59" s="1178"/>
      <c r="Q59" s="1178"/>
      <c r="R59" s="1178"/>
      <c r="S59" s="1178"/>
      <c r="T59" s="1178"/>
      <c r="U59" s="1178"/>
      <c r="V59" s="1178"/>
      <c r="W59" s="1178"/>
      <c r="X59" s="1178"/>
      <c r="Y59" s="1179"/>
      <c r="Z59" s="66"/>
    </row>
    <row r="60" spans="1:26" x14ac:dyDescent="0.2">
      <c r="B60" s="65"/>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64"/>
    </row>
    <row r="61" spans="1:26" ht="15" thickBot="1" x14ac:dyDescent="0.25">
      <c r="B61" s="63"/>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61"/>
    </row>
    <row r="62" spans="1:26" ht="14.25" customHeight="1" x14ac:dyDescent="0.2">
      <c r="B62" s="59"/>
      <c r="C62" s="1072" t="s">
        <v>30</v>
      </c>
      <c r="D62" s="1073"/>
      <c r="E62" s="1073"/>
      <c r="F62" s="1073"/>
      <c r="G62" s="1074"/>
      <c r="H62" s="1072" t="s">
        <v>37</v>
      </c>
      <c r="I62" s="1074"/>
      <c r="J62" s="1072" t="s">
        <v>38</v>
      </c>
      <c r="K62" s="1073"/>
      <c r="L62" s="1073"/>
      <c r="M62" s="1074"/>
      <c r="N62" s="1072" t="s">
        <v>865</v>
      </c>
      <c r="O62" s="1073"/>
      <c r="P62" s="1073"/>
      <c r="Q62" s="1073"/>
      <c r="R62" s="1073"/>
      <c r="S62" s="1073"/>
      <c r="T62" s="1074"/>
      <c r="U62" s="1073" t="s">
        <v>40</v>
      </c>
      <c r="V62" s="1073"/>
      <c r="W62" s="1073"/>
      <c r="X62" s="1073"/>
      <c r="Y62" s="1074"/>
      <c r="Z62" s="20"/>
    </row>
    <row r="63" spans="1:26" ht="14.25" customHeight="1" x14ac:dyDescent="0.2">
      <c r="A63" s="60"/>
      <c r="B63" s="21"/>
      <c r="C63" s="1075"/>
      <c r="D63" s="1164"/>
      <c r="E63" s="1164"/>
      <c r="F63" s="1164"/>
      <c r="G63" s="1077"/>
      <c r="H63" s="1075"/>
      <c r="I63" s="1077"/>
      <c r="J63" s="1075"/>
      <c r="K63" s="1164"/>
      <c r="L63" s="1164"/>
      <c r="M63" s="1077"/>
      <c r="N63" s="1075"/>
      <c r="O63" s="1164"/>
      <c r="P63" s="1164"/>
      <c r="Q63" s="1164"/>
      <c r="R63" s="1164"/>
      <c r="S63" s="1164"/>
      <c r="T63" s="1077"/>
      <c r="U63" s="1164"/>
      <c r="V63" s="1164"/>
      <c r="W63" s="1164"/>
      <c r="X63" s="1164"/>
      <c r="Y63" s="1077"/>
      <c r="Z63" s="20"/>
    </row>
    <row r="64" spans="1:26" ht="15" customHeight="1" x14ac:dyDescent="0.2">
      <c r="A64" s="60"/>
      <c r="B64" s="21"/>
      <c r="C64" s="1075"/>
      <c r="D64" s="1164"/>
      <c r="E64" s="1164"/>
      <c r="F64" s="1164"/>
      <c r="G64" s="1077"/>
      <c r="H64" s="1075"/>
      <c r="I64" s="1077"/>
      <c r="J64" s="1075"/>
      <c r="K64" s="1164"/>
      <c r="L64" s="1164"/>
      <c r="M64" s="1077"/>
      <c r="N64" s="1075"/>
      <c r="O64" s="1164"/>
      <c r="P64" s="1164"/>
      <c r="Q64" s="1164"/>
      <c r="R64" s="1164"/>
      <c r="S64" s="1164"/>
      <c r="T64" s="1077"/>
      <c r="U64" s="1164"/>
      <c r="V64" s="1164"/>
      <c r="W64" s="1164"/>
      <c r="X64" s="1164"/>
      <c r="Y64" s="1077"/>
      <c r="Z64" s="20"/>
    </row>
    <row r="65" spans="2:26" ht="50.25" customHeight="1" x14ac:dyDescent="0.2">
      <c r="B65" s="59"/>
      <c r="C65" s="1680" t="s">
        <v>65</v>
      </c>
      <c r="D65" s="1681"/>
      <c r="E65" s="1681"/>
      <c r="F65" s="1681"/>
      <c r="G65" s="1681"/>
      <c r="H65" s="1682" t="s">
        <v>864</v>
      </c>
      <c r="I65" s="1683"/>
      <c r="J65" s="1682" t="s">
        <v>863</v>
      </c>
      <c r="K65" s="1684"/>
      <c r="L65" s="1684"/>
      <c r="M65" s="1683"/>
      <c r="N65" s="1685" t="s">
        <v>326</v>
      </c>
      <c r="O65" s="1686"/>
      <c r="P65" s="1686"/>
      <c r="Q65" s="1686"/>
      <c r="R65" s="1686"/>
      <c r="S65" s="1686"/>
      <c r="T65" s="1687"/>
      <c r="U65" s="1688" t="s">
        <v>862</v>
      </c>
      <c r="V65" s="1689"/>
      <c r="W65" s="1689"/>
      <c r="X65" s="1689"/>
      <c r="Y65" s="1690"/>
      <c r="Z65" s="58"/>
    </row>
    <row r="66" spans="2:26" ht="51" customHeight="1" x14ac:dyDescent="0.2">
      <c r="B66" s="59"/>
      <c r="C66" s="1680" t="s">
        <v>66</v>
      </c>
      <c r="D66" s="1681"/>
      <c r="E66" s="1681"/>
      <c r="F66" s="1681"/>
      <c r="G66" s="1681"/>
      <c r="H66" s="1275" t="s">
        <v>861</v>
      </c>
      <c r="I66" s="753"/>
      <c r="J66" s="1691" t="s">
        <v>860</v>
      </c>
      <c r="K66" s="1273"/>
      <c r="L66" s="1273"/>
      <c r="M66" s="1273"/>
      <c r="N66" s="1685" t="s">
        <v>326</v>
      </c>
      <c r="O66" s="1686"/>
      <c r="P66" s="1686"/>
      <c r="Q66" s="1686"/>
      <c r="R66" s="1686"/>
      <c r="S66" s="1686"/>
      <c r="T66" s="1687"/>
      <c r="U66" s="1688" t="s">
        <v>857</v>
      </c>
      <c r="V66" s="1689"/>
      <c r="W66" s="1689"/>
      <c r="X66" s="1689"/>
      <c r="Y66" s="1690"/>
      <c r="Z66" s="58"/>
    </row>
    <row r="67" spans="2:26" ht="45" customHeight="1" x14ac:dyDescent="0.2">
      <c r="B67" s="59"/>
      <c r="C67" s="1680" t="s">
        <v>67</v>
      </c>
      <c r="D67" s="1681"/>
      <c r="E67" s="1681"/>
      <c r="F67" s="1681"/>
      <c r="G67" s="1681"/>
      <c r="H67" s="1221" t="s">
        <v>859</v>
      </c>
      <c r="I67" s="1273"/>
      <c r="J67" s="1691" t="s">
        <v>858</v>
      </c>
      <c r="K67" s="1273"/>
      <c r="L67" s="1273"/>
      <c r="M67" s="1273"/>
      <c r="N67" s="1685" t="s">
        <v>326</v>
      </c>
      <c r="O67" s="1686"/>
      <c r="P67" s="1686"/>
      <c r="Q67" s="1686"/>
      <c r="R67" s="1686"/>
      <c r="S67" s="1686"/>
      <c r="T67" s="1687"/>
      <c r="U67" s="1688" t="s">
        <v>857</v>
      </c>
      <c r="V67" s="1689"/>
      <c r="W67" s="1689"/>
      <c r="X67" s="1689"/>
      <c r="Y67" s="1690"/>
      <c r="Z67" s="58"/>
    </row>
    <row r="68" spans="2:26" ht="57" customHeight="1" x14ac:dyDescent="0.2">
      <c r="B68" s="59"/>
      <c r="C68" s="1680" t="s">
        <v>68</v>
      </c>
      <c r="D68" s="1681"/>
      <c r="E68" s="1681"/>
      <c r="F68" s="1681"/>
      <c r="G68" s="1681"/>
      <c r="H68" s="1221" t="s">
        <v>856</v>
      </c>
      <c r="I68" s="1273"/>
      <c r="J68" s="1691" t="s">
        <v>855</v>
      </c>
      <c r="K68" s="1273"/>
      <c r="L68" s="1273"/>
      <c r="M68" s="1273"/>
      <c r="N68" s="1685" t="s">
        <v>326</v>
      </c>
      <c r="O68" s="1686"/>
      <c r="P68" s="1686"/>
      <c r="Q68" s="1686"/>
      <c r="R68" s="1686"/>
      <c r="S68" s="1686"/>
      <c r="T68" s="1687"/>
      <c r="U68" s="1692" t="s">
        <v>854</v>
      </c>
      <c r="V68" s="1692"/>
      <c r="W68" s="1692"/>
      <c r="X68" s="1692"/>
      <c r="Y68" s="1692"/>
      <c r="Z68" s="58"/>
    </row>
    <row r="69" spans="2:26" x14ac:dyDescent="0.2">
      <c r="B69" s="129"/>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30"/>
    </row>
    <row r="108" ht="6" customHeight="1" x14ac:dyDescent="0.2"/>
  </sheetData>
  <mergeCells count="98">
    <mergeCell ref="C10:H11"/>
    <mergeCell ref="B2:G4"/>
    <mergeCell ref="H2:Z2"/>
    <mergeCell ref="H3:O3"/>
    <mergeCell ref="P3:Z3"/>
    <mergeCell ref="H4:Z4"/>
    <mergeCell ref="C7:H8"/>
    <mergeCell ref="I7:Y8"/>
    <mergeCell ref="V10:Y10"/>
    <mergeCell ref="V11:Y11"/>
    <mergeCell ref="R10:U10"/>
    <mergeCell ref="I10:Q11"/>
    <mergeCell ref="R11:U11"/>
    <mergeCell ref="T20:Y20"/>
    <mergeCell ref="M21:S21"/>
    <mergeCell ref="T21:Y21"/>
    <mergeCell ref="C16:H16"/>
    <mergeCell ref="I16:Y16"/>
    <mergeCell ref="C18:H18"/>
    <mergeCell ref="I18:Y18"/>
    <mergeCell ref="I26:Y26"/>
    <mergeCell ref="C28:H28"/>
    <mergeCell ref="I28:J28"/>
    <mergeCell ref="K28:N28"/>
    <mergeCell ref="O28:Q28"/>
    <mergeCell ref="S28:T28"/>
    <mergeCell ref="C13:H14"/>
    <mergeCell ref="I13:S14"/>
    <mergeCell ref="T13:Y13"/>
    <mergeCell ref="T14:Y14"/>
    <mergeCell ref="C30:I32"/>
    <mergeCell ref="J30:N30"/>
    <mergeCell ref="C20:H21"/>
    <mergeCell ref="I20:L21"/>
    <mergeCell ref="M20:S20"/>
    <mergeCell ref="C26:H26"/>
    <mergeCell ref="U30:Y30"/>
    <mergeCell ref="K31:N31"/>
    <mergeCell ref="O31:Q31"/>
    <mergeCell ref="R31:T31"/>
    <mergeCell ref="U31:V31"/>
    <mergeCell ref="K32:N32"/>
    <mergeCell ref="O32:Q32"/>
    <mergeCell ref="R32:T32"/>
    <mergeCell ref="U32:V32"/>
    <mergeCell ref="W32:Y32"/>
    <mergeCell ref="V28:X28"/>
    <mergeCell ref="W31:Y31"/>
    <mergeCell ref="O30:T30"/>
    <mergeCell ref="C23:I23"/>
    <mergeCell ref="J23:P23"/>
    <mergeCell ref="Q23:Y23"/>
    <mergeCell ref="C24:I24"/>
    <mergeCell ref="J24:P24"/>
    <mergeCell ref="Q24:Y24"/>
    <mergeCell ref="C38:G38"/>
    <mergeCell ref="K38:Y38"/>
    <mergeCell ref="C34:Y35"/>
    <mergeCell ref="C36:G37"/>
    <mergeCell ref="H36:H37"/>
    <mergeCell ref="I36:I37"/>
    <mergeCell ref="J36:J37"/>
    <mergeCell ref="K36:Y37"/>
    <mergeCell ref="C39:G39"/>
    <mergeCell ref="K39:Y39"/>
    <mergeCell ref="C42:G42"/>
    <mergeCell ref="K42:Y42"/>
    <mergeCell ref="C45:Y46"/>
    <mergeCell ref="C40:G40"/>
    <mergeCell ref="K40:Y40"/>
    <mergeCell ref="C41:G41"/>
    <mergeCell ref="K41:Y41"/>
    <mergeCell ref="N68:T68"/>
    <mergeCell ref="U68:Y68"/>
    <mergeCell ref="C47:Y59"/>
    <mergeCell ref="C62:G64"/>
    <mergeCell ref="H62:I64"/>
    <mergeCell ref="J62:M64"/>
    <mergeCell ref="N62:T64"/>
    <mergeCell ref="U62:Y64"/>
    <mergeCell ref="C66:G66"/>
    <mergeCell ref="H66:I66"/>
    <mergeCell ref="J66:M66"/>
    <mergeCell ref="C68:G68"/>
    <mergeCell ref="H68:I68"/>
    <mergeCell ref="J68:M68"/>
    <mergeCell ref="N65:T65"/>
    <mergeCell ref="U65:Y65"/>
    <mergeCell ref="C65:G65"/>
    <mergeCell ref="H65:I65"/>
    <mergeCell ref="J65:M65"/>
    <mergeCell ref="N67:T67"/>
    <mergeCell ref="U67:Y67"/>
    <mergeCell ref="N66:T66"/>
    <mergeCell ref="U66:Y66"/>
    <mergeCell ref="C67:G67"/>
    <mergeCell ref="H67:I67"/>
    <mergeCell ref="J67:M67"/>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pageSetUpPr fitToPage="1"/>
  </sheetPr>
  <dimension ref="A1:AA108"/>
  <sheetViews>
    <sheetView topLeftCell="A40" zoomScale="80" zoomScaleNormal="80" zoomScalePageLayoutView="70" workbookViewId="0">
      <selection activeCell="H41" sqref="H41:J41"/>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9" style="131" customWidth="1"/>
    <col min="9" max="9" width="13.42578125" style="131" customWidth="1"/>
    <col min="10" max="10" width="15" style="131" customWidth="1"/>
    <col min="11" max="14" width="3.85546875" style="131" customWidth="1"/>
    <col min="15" max="15" width="2.7109375" style="131" customWidth="1"/>
    <col min="16" max="16" width="7.7109375" style="131" customWidth="1"/>
    <col min="17" max="17" width="3.5703125" style="131" customWidth="1"/>
    <col min="18" max="18" width="3.7109375" style="131"/>
    <col min="19" max="19" width="4.85546875" style="131" customWidth="1"/>
    <col min="20" max="21" width="6.42578125" style="131" customWidth="1"/>
    <col min="22" max="22" width="3.7109375" style="131"/>
    <col min="23" max="25" width="5" style="131" customWidth="1"/>
    <col min="26" max="31" width="3.7109375" style="131"/>
    <col min="32" max="32" width="7.28515625" style="131" bestFit="1" customWidth="1"/>
    <col min="33" max="33" width="5" style="131" bestFit="1" customWidth="1"/>
    <col min="34" max="16384" width="3.7109375" style="131"/>
  </cols>
  <sheetData>
    <row r="1" spans="1:26" ht="15" thickBot="1" x14ac:dyDescent="0.25">
      <c r="A1" s="60"/>
      <c r="B1" s="87"/>
      <c r="C1" s="87"/>
      <c r="D1" s="87"/>
      <c r="E1" s="87"/>
      <c r="F1" s="87"/>
    </row>
    <row r="2" spans="1:26"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row>
    <row r="3" spans="1:26"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row>
    <row r="4" spans="1:26"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row>
    <row r="5" spans="1:26" ht="15" x14ac:dyDescent="0.2">
      <c r="A5" s="60"/>
      <c r="B5" s="60"/>
      <c r="C5" s="60"/>
      <c r="D5" s="60"/>
      <c r="E5" s="60"/>
      <c r="F5" s="60"/>
      <c r="G5" s="60"/>
      <c r="H5" s="86"/>
      <c r="I5" s="86"/>
      <c r="J5" s="86"/>
      <c r="K5" s="86"/>
      <c r="L5" s="86"/>
      <c r="M5" s="86"/>
      <c r="N5" s="86"/>
      <c r="O5" s="86"/>
      <c r="P5" s="86"/>
      <c r="Q5" s="86"/>
      <c r="R5" s="86"/>
      <c r="S5" s="86"/>
      <c r="T5" s="86"/>
      <c r="U5" s="86"/>
      <c r="V5" s="86"/>
      <c r="W5" s="86"/>
      <c r="X5" s="86"/>
      <c r="Y5" s="86"/>
    </row>
    <row r="6" spans="1:26"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319"/>
    </row>
    <row r="7" spans="1:26" ht="15" customHeight="1" x14ac:dyDescent="0.2">
      <c r="B7" s="78"/>
      <c r="C7" s="716" t="s">
        <v>2</v>
      </c>
      <c r="D7" s="717"/>
      <c r="E7" s="717"/>
      <c r="F7" s="717"/>
      <c r="G7" s="717"/>
      <c r="H7" s="718"/>
      <c r="I7" s="744" t="s">
        <v>107</v>
      </c>
      <c r="J7" s="745"/>
      <c r="K7" s="745"/>
      <c r="L7" s="745"/>
      <c r="M7" s="745"/>
      <c r="N7" s="745"/>
      <c r="O7" s="745"/>
      <c r="P7" s="745"/>
      <c r="Q7" s="745"/>
      <c r="R7" s="745"/>
      <c r="S7" s="745"/>
      <c r="T7" s="745"/>
      <c r="U7" s="745"/>
      <c r="V7" s="745"/>
      <c r="W7" s="745"/>
      <c r="X7" s="745"/>
      <c r="Y7" s="746"/>
      <c r="Z7" s="58"/>
    </row>
    <row r="8" spans="1:26"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9"/>
      <c r="Z8" s="58"/>
    </row>
    <row r="9" spans="1:26"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58"/>
    </row>
    <row r="10" spans="1:26" ht="15" customHeight="1" thickBot="1" x14ac:dyDescent="0.25">
      <c r="B10" s="78"/>
      <c r="C10" s="716" t="s">
        <v>3</v>
      </c>
      <c r="D10" s="717"/>
      <c r="E10" s="717"/>
      <c r="F10" s="717"/>
      <c r="G10" s="717"/>
      <c r="H10" s="718"/>
      <c r="I10" s="1721" t="s">
        <v>212</v>
      </c>
      <c r="J10" s="1722"/>
      <c r="K10" s="1722"/>
      <c r="L10" s="1722"/>
      <c r="M10" s="1722"/>
      <c r="N10" s="1722"/>
      <c r="O10" s="1722"/>
      <c r="P10" s="1722"/>
      <c r="Q10" s="1723"/>
      <c r="R10" s="737" t="s">
        <v>4</v>
      </c>
      <c r="S10" s="738"/>
      <c r="T10" s="738"/>
      <c r="U10" s="739"/>
      <c r="V10" s="691" t="s">
        <v>5</v>
      </c>
      <c r="W10" s="692"/>
      <c r="X10" s="692"/>
      <c r="Y10" s="693"/>
      <c r="Z10" s="58"/>
    </row>
    <row r="11" spans="1:26" ht="28.5" customHeight="1" thickBot="1" x14ac:dyDescent="0.25">
      <c r="B11" s="78"/>
      <c r="C11" s="719"/>
      <c r="D11" s="720"/>
      <c r="E11" s="720"/>
      <c r="F11" s="720"/>
      <c r="G11" s="720"/>
      <c r="H11" s="721"/>
      <c r="I11" s="1724"/>
      <c r="J11" s="1725"/>
      <c r="K11" s="1725"/>
      <c r="L11" s="1725"/>
      <c r="M11" s="1725"/>
      <c r="N11" s="1725"/>
      <c r="O11" s="1725"/>
      <c r="P11" s="1725"/>
      <c r="Q11" s="1726"/>
      <c r="R11" s="681" t="s">
        <v>213</v>
      </c>
      <c r="S11" s="740"/>
      <c r="T11" s="740"/>
      <c r="U11" s="741"/>
      <c r="V11" s="715">
        <v>3</v>
      </c>
      <c r="W11" s="742"/>
      <c r="X11" s="742"/>
      <c r="Y11" s="743"/>
      <c r="Z11" s="58"/>
    </row>
    <row r="12" spans="1:26"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58"/>
    </row>
    <row r="13" spans="1:26" ht="15" customHeight="1" x14ac:dyDescent="0.2">
      <c r="B13" s="67"/>
      <c r="C13" s="716" t="s">
        <v>7</v>
      </c>
      <c r="D13" s="717"/>
      <c r="E13" s="717"/>
      <c r="F13" s="717"/>
      <c r="G13" s="717"/>
      <c r="H13" s="718"/>
      <c r="I13" s="1727" t="s">
        <v>343</v>
      </c>
      <c r="J13" s="1728"/>
      <c r="K13" s="1728"/>
      <c r="L13" s="1728"/>
      <c r="M13" s="1728"/>
      <c r="N13" s="1728"/>
      <c r="O13" s="1728"/>
      <c r="P13" s="1728"/>
      <c r="Q13" s="1728"/>
      <c r="R13" s="1728"/>
      <c r="S13" s="1729"/>
      <c r="T13" s="716" t="s">
        <v>9</v>
      </c>
      <c r="U13" s="717"/>
      <c r="V13" s="717"/>
      <c r="W13" s="717"/>
      <c r="X13" s="717"/>
      <c r="Y13" s="718"/>
      <c r="Z13" s="58"/>
    </row>
    <row r="14" spans="1:26" ht="50.25" customHeight="1" thickBot="1" x14ac:dyDescent="0.25">
      <c r="B14" s="67"/>
      <c r="C14" s="719"/>
      <c r="D14" s="720"/>
      <c r="E14" s="720"/>
      <c r="F14" s="720"/>
      <c r="G14" s="720"/>
      <c r="H14" s="721"/>
      <c r="I14" s="1730"/>
      <c r="J14" s="1731"/>
      <c r="K14" s="1731"/>
      <c r="L14" s="1731"/>
      <c r="M14" s="1731"/>
      <c r="N14" s="1731"/>
      <c r="O14" s="1731"/>
      <c r="P14" s="1731"/>
      <c r="Q14" s="1731"/>
      <c r="R14" s="1731"/>
      <c r="S14" s="1732"/>
      <c r="T14" s="728" t="s">
        <v>895</v>
      </c>
      <c r="U14" s="729"/>
      <c r="V14" s="729"/>
      <c r="W14" s="729"/>
      <c r="X14" s="729"/>
      <c r="Y14" s="730"/>
      <c r="Z14" s="58"/>
    </row>
    <row r="15" spans="1:26"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58"/>
    </row>
    <row r="16" spans="1:26" ht="57.75" customHeight="1" thickBot="1" x14ac:dyDescent="0.25">
      <c r="B16" s="67"/>
      <c r="C16" s="675" t="s">
        <v>11</v>
      </c>
      <c r="D16" s="676"/>
      <c r="E16" s="676"/>
      <c r="F16" s="676"/>
      <c r="G16" s="676"/>
      <c r="H16" s="677"/>
      <c r="I16" s="1147" t="s">
        <v>342</v>
      </c>
      <c r="J16" s="1719"/>
      <c r="K16" s="1719"/>
      <c r="L16" s="1719"/>
      <c r="M16" s="1719"/>
      <c r="N16" s="1719"/>
      <c r="O16" s="1719"/>
      <c r="P16" s="1719"/>
      <c r="Q16" s="1719"/>
      <c r="R16" s="1719"/>
      <c r="S16" s="1719"/>
      <c r="T16" s="1719"/>
      <c r="U16" s="1719"/>
      <c r="V16" s="1719"/>
      <c r="W16" s="1719"/>
      <c r="X16" s="1719"/>
      <c r="Y16" s="1720"/>
      <c r="Z16" s="58"/>
    </row>
    <row r="17" spans="2:27"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58"/>
    </row>
    <row r="18" spans="2:27" ht="89.25" customHeight="1" thickBot="1" x14ac:dyDescent="0.25">
      <c r="B18" s="67"/>
      <c r="C18" s="675" t="s">
        <v>336</v>
      </c>
      <c r="D18" s="676"/>
      <c r="E18" s="676"/>
      <c r="F18" s="676"/>
      <c r="G18" s="676"/>
      <c r="H18" s="677"/>
      <c r="I18" s="1147" t="s">
        <v>894</v>
      </c>
      <c r="J18" s="1719"/>
      <c r="K18" s="1719"/>
      <c r="L18" s="1719"/>
      <c r="M18" s="1719"/>
      <c r="N18" s="1719"/>
      <c r="O18" s="1719"/>
      <c r="P18" s="1719"/>
      <c r="Q18" s="1719"/>
      <c r="R18" s="1719"/>
      <c r="S18" s="1719"/>
      <c r="T18" s="1719"/>
      <c r="U18" s="1719"/>
      <c r="V18" s="1719"/>
      <c r="W18" s="1719"/>
      <c r="X18" s="1719"/>
      <c r="Y18" s="1720"/>
      <c r="Z18" s="58"/>
    </row>
    <row r="19" spans="2:27"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58"/>
    </row>
    <row r="20" spans="2:27" s="60" customFormat="1" ht="22.5" customHeight="1" x14ac:dyDescent="0.2">
      <c r="B20" s="67"/>
      <c r="C20" s="700" t="s">
        <v>13</v>
      </c>
      <c r="D20" s="701"/>
      <c r="E20" s="701"/>
      <c r="F20" s="701"/>
      <c r="G20" s="701"/>
      <c r="H20" s="702"/>
      <c r="I20" s="706" t="s">
        <v>657</v>
      </c>
      <c r="J20" s="707"/>
      <c r="K20" s="707"/>
      <c r="L20" s="708"/>
      <c r="M20" s="691" t="s">
        <v>14</v>
      </c>
      <c r="N20" s="692"/>
      <c r="O20" s="692"/>
      <c r="P20" s="692"/>
      <c r="Q20" s="692"/>
      <c r="R20" s="692"/>
      <c r="S20" s="693"/>
      <c r="T20" s="691" t="s">
        <v>15</v>
      </c>
      <c r="U20" s="692"/>
      <c r="V20" s="692"/>
      <c r="W20" s="692"/>
      <c r="X20" s="692"/>
      <c r="Y20" s="693"/>
      <c r="Z20" s="58"/>
    </row>
    <row r="21" spans="2:27" s="60" customFormat="1" ht="30.75" customHeight="1" thickBot="1" x14ac:dyDescent="0.25">
      <c r="B21" s="67"/>
      <c r="C21" s="703"/>
      <c r="D21" s="704"/>
      <c r="E21" s="704"/>
      <c r="F21" s="704"/>
      <c r="G21" s="704"/>
      <c r="H21" s="705"/>
      <c r="I21" s="709"/>
      <c r="J21" s="710"/>
      <c r="K21" s="710"/>
      <c r="L21" s="711"/>
      <c r="M21" s="712" t="s">
        <v>310</v>
      </c>
      <c r="N21" s="713"/>
      <c r="O21" s="713"/>
      <c r="P21" s="713"/>
      <c r="Q21" s="713"/>
      <c r="R21" s="713"/>
      <c r="S21" s="714"/>
      <c r="T21" s="712" t="s">
        <v>893</v>
      </c>
      <c r="U21" s="713"/>
      <c r="V21" s="713"/>
      <c r="W21" s="713"/>
      <c r="X21" s="713"/>
      <c r="Y21" s="713"/>
      <c r="Z21" s="58"/>
    </row>
    <row r="22" spans="2:27"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58"/>
    </row>
    <row r="23" spans="2:27"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3"/>
      <c r="Z23" s="58"/>
    </row>
    <row r="24" spans="2:27" ht="30" customHeight="1" thickBot="1" x14ac:dyDescent="0.25">
      <c r="B24" s="67"/>
      <c r="C24" s="694" t="s">
        <v>874</v>
      </c>
      <c r="D24" s="695"/>
      <c r="E24" s="695"/>
      <c r="F24" s="695"/>
      <c r="G24" s="695"/>
      <c r="H24" s="695"/>
      <c r="I24" s="696"/>
      <c r="J24" s="694" t="s">
        <v>892</v>
      </c>
      <c r="K24" s="695"/>
      <c r="L24" s="695"/>
      <c r="M24" s="695"/>
      <c r="N24" s="695"/>
      <c r="O24" s="695"/>
      <c r="P24" s="696"/>
      <c r="Q24" s="1277" t="s">
        <v>872</v>
      </c>
      <c r="R24" s="1278"/>
      <c r="S24" s="1278"/>
      <c r="T24" s="1278"/>
      <c r="U24" s="1278"/>
      <c r="V24" s="1278"/>
      <c r="W24" s="1278"/>
      <c r="X24" s="1278"/>
      <c r="Y24" s="1279"/>
      <c r="Z24" s="58"/>
    </row>
    <row r="25" spans="2:27"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58"/>
    </row>
    <row r="26" spans="2:27" ht="46.5" customHeight="1" thickBot="1" x14ac:dyDescent="0.25">
      <c r="B26" s="67"/>
      <c r="C26" s="675" t="s">
        <v>21</v>
      </c>
      <c r="D26" s="676"/>
      <c r="E26" s="676"/>
      <c r="F26" s="676"/>
      <c r="G26" s="676"/>
      <c r="H26" s="677"/>
      <c r="I26" s="1147" t="s">
        <v>891</v>
      </c>
      <c r="J26" s="1719"/>
      <c r="K26" s="1719"/>
      <c r="L26" s="1719"/>
      <c r="M26" s="1719"/>
      <c r="N26" s="1719"/>
      <c r="O26" s="1719"/>
      <c r="P26" s="1719"/>
      <c r="Q26" s="1719"/>
      <c r="R26" s="1719"/>
      <c r="S26" s="1719"/>
      <c r="T26" s="1719"/>
      <c r="U26" s="1719"/>
      <c r="V26" s="1719"/>
      <c r="W26" s="1719"/>
      <c r="X26" s="1719"/>
      <c r="Y26" s="1720"/>
      <c r="Z26" s="58"/>
    </row>
    <row r="27" spans="2:27"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58"/>
    </row>
    <row r="28" spans="2:27" ht="39.75" customHeight="1" thickBot="1" x14ac:dyDescent="0.25">
      <c r="B28" s="67"/>
      <c r="C28" s="675" t="s">
        <v>23</v>
      </c>
      <c r="D28" s="676"/>
      <c r="E28" s="676"/>
      <c r="F28" s="676"/>
      <c r="G28" s="676"/>
      <c r="H28" s="677"/>
      <c r="I28" s="1733">
        <v>4</v>
      </c>
      <c r="J28" s="1734"/>
      <c r="K28" s="950" t="s">
        <v>24</v>
      </c>
      <c r="L28" s="951"/>
      <c r="M28" s="951"/>
      <c r="N28" s="952"/>
      <c r="O28" s="1717" t="s">
        <v>25</v>
      </c>
      <c r="P28" s="686"/>
      <c r="Q28" s="686"/>
      <c r="R28" s="74"/>
      <c r="S28" s="685" t="s">
        <v>26</v>
      </c>
      <c r="T28" s="687"/>
      <c r="U28" s="318" t="s">
        <v>340</v>
      </c>
      <c r="V28" s="686" t="s">
        <v>27</v>
      </c>
      <c r="W28" s="686"/>
      <c r="X28" s="687"/>
      <c r="Y28" s="73"/>
      <c r="Z28" s="58"/>
    </row>
    <row r="29" spans="2:27"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58"/>
    </row>
    <row r="30" spans="2:27" ht="15" x14ac:dyDescent="0.25">
      <c r="B30" s="67"/>
      <c r="C30" s="658" t="s">
        <v>305</v>
      </c>
      <c r="D30" s="659"/>
      <c r="E30" s="659"/>
      <c r="F30" s="659"/>
      <c r="G30" s="659"/>
      <c r="H30" s="659"/>
      <c r="I30" s="659"/>
      <c r="J30" s="1712" t="s">
        <v>304</v>
      </c>
      <c r="K30" s="1712"/>
      <c r="L30" s="1712"/>
      <c r="M30" s="1712"/>
      <c r="N30" s="1712"/>
      <c r="O30" s="1711" t="s">
        <v>303</v>
      </c>
      <c r="P30" s="1711"/>
      <c r="Q30" s="1711"/>
      <c r="R30" s="1711"/>
      <c r="S30" s="1711"/>
      <c r="T30" s="1711"/>
      <c r="U30" s="1716" t="s">
        <v>302</v>
      </c>
      <c r="V30" s="1716"/>
      <c r="W30" s="1716"/>
      <c r="X30" s="1716"/>
      <c r="Y30" s="1716"/>
      <c r="Z30" s="317"/>
      <c r="AA30" s="60"/>
    </row>
    <row r="31" spans="2:27" ht="14.25" customHeight="1" x14ac:dyDescent="0.2">
      <c r="B31" s="67"/>
      <c r="C31" s="661"/>
      <c r="D31" s="662"/>
      <c r="E31" s="662"/>
      <c r="F31" s="662"/>
      <c r="G31" s="662"/>
      <c r="H31" s="662"/>
      <c r="I31" s="662"/>
      <c r="J31" s="180" t="s">
        <v>301</v>
      </c>
      <c r="K31" s="673" t="s">
        <v>300</v>
      </c>
      <c r="L31" s="673"/>
      <c r="M31" s="673"/>
      <c r="N31" s="673"/>
      <c r="O31" s="673" t="s">
        <v>301</v>
      </c>
      <c r="P31" s="673"/>
      <c r="Q31" s="673"/>
      <c r="R31" s="673" t="s">
        <v>300</v>
      </c>
      <c r="S31" s="673"/>
      <c r="T31" s="673"/>
      <c r="U31" s="673" t="s">
        <v>301</v>
      </c>
      <c r="V31" s="673"/>
      <c r="W31" s="673" t="s">
        <v>300</v>
      </c>
      <c r="X31" s="673"/>
      <c r="Y31" s="673"/>
      <c r="Z31" s="316"/>
      <c r="AA31" s="60"/>
    </row>
    <row r="32" spans="2:27" ht="15" customHeight="1" thickBot="1" x14ac:dyDescent="0.25">
      <c r="B32" s="67"/>
      <c r="C32" s="664"/>
      <c r="D32" s="665"/>
      <c r="E32" s="665"/>
      <c r="F32" s="665"/>
      <c r="G32" s="665"/>
      <c r="H32" s="665"/>
      <c r="I32" s="665"/>
      <c r="J32" s="305" t="s">
        <v>890</v>
      </c>
      <c r="K32" s="1710" t="s">
        <v>889</v>
      </c>
      <c r="L32" s="1710"/>
      <c r="M32" s="1710"/>
      <c r="N32" s="1710"/>
      <c r="O32" s="1710" t="s">
        <v>888</v>
      </c>
      <c r="P32" s="1710"/>
      <c r="Q32" s="1710"/>
      <c r="R32" s="1710" t="s">
        <v>887</v>
      </c>
      <c r="S32" s="1710"/>
      <c r="T32" s="1710"/>
      <c r="U32" s="1710" t="s">
        <v>886</v>
      </c>
      <c r="V32" s="1710"/>
      <c r="W32" s="1710" t="s">
        <v>885</v>
      </c>
      <c r="X32" s="1710"/>
      <c r="Y32" s="1710"/>
      <c r="Z32" s="315"/>
      <c r="AA32" s="60"/>
    </row>
    <row r="33" spans="2:26" ht="15.75" customHeight="1"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58"/>
    </row>
    <row r="34" spans="2:26" s="68" customFormat="1" x14ac:dyDescent="0.2">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4"/>
      <c r="Z34" s="307"/>
    </row>
    <row r="35" spans="2:26" s="68" customFormat="1" ht="15" thickBot="1" x14ac:dyDescent="0.25">
      <c r="B35" s="69"/>
      <c r="C35" s="925"/>
      <c r="D35" s="926"/>
      <c r="E35" s="926"/>
      <c r="F35" s="926"/>
      <c r="G35" s="926"/>
      <c r="H35" s="926"/>
      <c r="I35" s="926"/>
      <c r="J35" s="926"/>
      <c r="K35" s="926"/>
      <c r="L35" s="926"/>
      <c r="M35" s="926"/>
      <c r="N35" s="926"/>
      <c r="O35" s="926"/>
      <c r="P35" s="926"/>
      <c r="Q35" s="926"/>
      <c r="R35" s="926"/>
      <c r="S35" s="926"/>
      <c r="T35" s="926"/>
      <c r="U35" s="926"/>
      <c r="V35" s="926"/>
      <c r="W35" s="926"/>
      <c r="X35" s="926"/>
      <c r="Y35" s="927"/>
      <c r="Z35" s="307"/>
    </row>
    <row r="36" spans="2:26" s="68" customFormat="1" ht="14.25" customHeight="1" x14ac:dyDescent="0.2">
      <c r="B36" s="69"/>
      <c r="C36" s="922" t="s">
        <v>30</v>
      </c>
      <c r="D36" s="923"/>
      <c r="E36" s="923"/>
      <c r="F36" s="923"/>
      <c r="G36" s="924"/>
      <c r="H36" s="1708" t="s">
        <v>339</v>
      </c>
      <c r="I36" s="1708" t="s">
        <v>884</v>
      </c>
      <c r="J36" s="1708" t="s">
        <v>883</v>
      </c>
      <c r="K36" s="932" t="s">
        <v>34</v>
      </c>
      <c r="L36" s="923"/>
      <c r="M36" s="923"/>
      <c r="N36" s="923"/>
      <c r="O36" s="923"/>
      <c r="P36" s="923"/>
      <c r="Q36" s="923"/>
      <c r="R36" s="923"/>
      <c r="S36" s="923"/>
      <c r="T36" s="923"/>
      <c r="U36" s="923"/>
      <c r="V36" s="923"/>
      <c r="W36" s="923"/>
      <c r="X36" s="923"/>
      <c r="Y36" s="924"/>
      <c r="Z36" s="307"/>
    </row>
    <row r="37" spans="2:26" s="68" customFormat="1" ht="60" customHeight="1" thickBot="1" x14ac:dyDescent="0.25">
      <c r="B37" s="69"/>
      <c r="C37" s="925"/>
      <c r="D37" s="926"/>
      <c r="E37" s="926"/>
      <c r="F37" s="926"/>
      <c r="G37" s="927"/>
      <c r="H37" s="1709"/>
      <c r="I37" s="1709"/>
      <c r="J37" s="1709"/>
      <c r="K37" s="933"/>
      <c r="L37" s="926"/>
      <c r="M37" s="926"/>
      <c r="N37" s="926"/>
      <c r="O37" s="926"/>
      <c r="P37" s="926"/>
      <c r="Q37" s="926"/>
      <c r="R37" s="926"/>
      <c r="S37" s="926"/>
      <c r="T37" s="926"/>
      <c r="U37" s="926"/>
      <c r="V37" s="926"/>
      <c r="W37" s="926"/>
      <c r="X37" s="926"/>
      <c r="Y37" s="927"/>
      <c r="Z37" s="307"/>
    </row>
    <row r="38" spans="2:26" s="68" customFormat="1" ht="190.5" customHeight="1" x14ac:dyDescent="0.2">
      <c r="B38" s="69"/>
      <c r="C38" s="1061" t="s">
        <v>65</v>
      </c>
      <c r="D38" s="1062"/>
      <c r="E38" s="1062"/>
      <c r="F38" s="1062"/>
      <c r="G38" s="1063"/>
      <c r="H38" s="312" t="s">
        <v>86</v>
      </c>
      <c r="I38" s="313">
        <v>975</v>
      </c>
      <c r="J38" s="314">
        <v>0.9</v>
      </c>
      <c r="K38" s="1735" t="s">
        <v>882</v>
      </c>
      <c r="L38" s="1736"/>
      <c r="M38" s="1736"/>
      <c r="N38" s="1736"/>
      <c r="O38" s="1736"/>
      <c r="P38" s="1736"/>
      <c r="Q38" s="1736"/>
      <c r="R38" s="1736"/>
      <c r="S38" s="1736"/>
      <c r="T38" s="1736"/>
      <c r="U38" s="1736"/>
      <c r="V38" s="1736"/>
      <c r="W38" s="1736"/>
      <c r="X38" s="1736"/>
      <c r="Y38" s="1737"/>
      <c r="Z38" s="307"/>
    </row>
    <row r="39" spans="2:26" s="68" customFormat="1" ht="150.75" customHeight="1" x14ac:dyDescent="0.2">
      <c r="B39" s="69"/>
      <c r="C39" s="1061" t="s">
        <v>66</v>
      </c>
      <c r="D39" s="1062"/>
      <c r="E39" s="1062"/>
      <c r="F39" s="1062"/>
      <c r="G39" s="1063"/>
      <c r="H39" s="313">
        <v>647</v>
      </c>
      <c r="I39" s="313">
        <v>147</v>
      </c>
      <c r="J39" s="312">
        <v>4.4000000000000004</v>
      </c>
      <c r="K39" s="1738" t="s">
        <v>881</v>
      </c>
      <c r="L39" s="1739"/>
      <c r="M39" s="1739"/>
      <c r="N39" s="1739"/>
      <c r="O39" s="1739"/>
      <c r="P39" s="1739"/>
      <c r="Q39" s="1739"/>
      <c r="R39" s="1739"/>
      <c r="S39" s="1739"/>
      <c r="T39" s="1739"/>
      <c r="U39" s="1739"/>
      <c r="V39" s="1739"/>
      <c r="W39" s="1739"/>
      <c r="X39" s="1739"/>
      <c r="Y39" s="1740"/>
      <c r="Z39" s="307"/>
    </row>
    <row r="40" spans="2:26" s="68" customFormat="1" ht="120" customHeight="1" x14ac:dyDescent="0.2">
      <c r="B40" s="69"/>
      <c r="C40" s="1061" t="s">
        <v>67</v>
      </c>
      <c r="D40" s="1062"/>
      <c r="E40" s="1062"/>
      <c r="F40" s="1062"/>
      <c r="G40" s="1063"/>
      <c r="H40" s="313">
        <v>3964</v>
      </c>
      <c r="I40" s="313">
        <v>868</v>
      </c>
      <c r="J40" s="312">
        <v>4.5599999999999996</v>
      </c>
      <c r="K40" s="1738" t="s">
        <v>880</v>
      </c>
      <c r="L40" s="1739"/>
      <c r="M40" s="1739"/>
      <c r="N40" s="1739"/>
      <c r="O40" s="1739"/>
      <c r="P40" s="1739"/>
      <c r="Q40" s="1739"/>
      <c r="R40" s="1739"/>
      <c r="S40" s="1739"/>
      <c r="T40" s="1739"/>
      <c r="U40" s="1739"/>
      <c r="V40" s="1739"/>
      <c r="W40" s="1739"/>
      <c r="X40" s="1739"/>
      <c r="Y40" s="1740"/>
      <c r="Z40" s="307"/>
    </row>
    <row r="41" spans="2:26" s="68" customFormat="1" ht="123.75" customHeight="1" thickBot="1" x14ac:dyDescent="0.25">
      <c r="B41" s="69"/>
      <c r="C41" s="1061" t="s">
        <v>68</v>
      </c>
      <c r="D41" s="1062"/>
      <c r="E41" s="1062"/>
      <c r="F41" s="1062"/>
      <c r="G41" s="1063"/>
      <c r="H41" s="38">
        <v>2356</v>
      </c>
      <c r="I41" s="38">
        <v>508</v>
      </c>
      <c r="J41" s="311">
        <v>4.5999999999999996</v>
      </c>
      <c r="K41" s="1699" t="s">
        <v>879</v>
      </c>
      <c r="L41" s="1700"/>
      <c r="M41" s="1700"/>
      <c r="N41" s="1700"/>
      <c r="O41" s="1700"/>
      <c r="P41" s="1700"/>
      <c r="Q41" s="1700"/>
      <c r="R41" s="1700"/>
      <c r="S41" s="1700"/>
      <c r="T41" s="1700"/>
      <c r="U41" s="1700"/>
      <c r="V41" s="1700"/>
      <c r="W41" s="1700"/>
      <c r="X41" s="1700"/>
      <c r="Y41" s="1701"/>
      <c r="Z41" s="307"/>
    </row>
    <row r="42" spans="2:26" s="68" customFormat="1" ht="66.75" customHeight="1" thickBot="1" x14ac:dyDescent="0.3">
      <c r="B42" s="69"/>
      <c r="C42" s="908" t="s">
        <v>35</v>
      </c>
      <c r="D42" s="909"/>
      <c r="E42" s="909"/>
      <c r="F42" s="909"/>
      <c r="G42" s="910"/>
      <c r="H42" s="310">
        <v>6967</v>
      </c>
      <c r="I42" s="309">
        <v>1523</v>
      </c>
      <c r="J42" s="308">
        <v>4.5</v>
      </c>
      <c r="K42" s="1741" t="s">
        <v>878</v>
      </c>
      <c r="L42" s="1742"/>
      <c r="M42" s="1742"/>
      <c r="N42" s="1742"/>
      <c r="O42" s="1742"/>
      <c r="P42" s="1742"/>
      <c r="Q42" s="1742"/>
      <c r="R42" s="1742"/>
      <c r="S42" s="1742"/>
      <c r="T42" s="1742"/>
      <c r="U42" s="1742"/>
      <c r="V42" s="1742"/>
      <c r="W42" s="1742"/>
      <c r="X42" s="1742"/>
      <c r="Y42" s="1743"/>
      <c r="Z42" s="307"/>
    </row>
    <row r="43" spans="2:26" s="68" customFormat="1" ht="5.25" customHeight="1" x14ac:dyDescent="0.2">
      <c r="B43" s="69"/>
      <c r="C43" s="72"/>
      <c r="D43" s="72"/>
      <c r="E43" s="72"/>
      <c r="F43" s="72"/>
      <c r="G43" s="72"/>
      <c r="H43" s="145"/>
      <c r="I43" s="145"/>
      <c r="J43" s="35"/>
      <c r="K43" s="72"/>
      <c r="L43" s="72"/>
      <c r="M43" s="72"/>
      <c r="N43" s="72"/>
      <c r="O43" s="72"/>
      <c r="P43" s="72"/>
      <c r="Q43" s="72"/>
      <c r="R43" s="72"/>
      <c r="S43" s="72"/>
      <c r="T43" s="72"/>
      <c r="U43" s="72"/>
      <c r="V43" s="72"/>
      <c r="W43" s="72"/>
      <c r="X43" s="72"/>
      <c r="Y43" s="72"/>
      <c r="Z43" s="307"/>
    </row>
    <row r="44" spans="2:26" s="68" customFormat="1" ht="15" thickBot="1" x14ac:dyDescent="0.25">
      <c r="B44" s="69"/>
      <c r="C44" s="72"/>
      <c r="D44" s="72"/>
      <c r="E44" s="72"/>
      <c r="F44" s="72"/>
      <c r="G44" s="72"/>
      <c r="H44" s="145"/>
      <c r="I44" s="145"/>
      <c r="J44" s="35"/>
      <c r="K44" s="72"/>
      <c r="L44" s="72"/>
      <c r="M44" s="72"/>
      <c r="N44" s="72"/>
      <c r="O44" s="72"/>
      <c r="P44" s="72"/>
      <c r="Q44" s="72"/>
      <c r="R44" s="72"/>
      <c r="S44" s="72"/>
      <c r="T44" s="72"/>
      <c r="U44" s="72"/>
      <c r="V44" s="72"/>
      <c r="W44" s="72"/>
      <c r="X44" s="72"/>
      <c r="Y44" s="72"/>
      <c r="Z44" s="307"/>
    </row>
    <row r="45" spans="2:26" s="68" customFormat="1" x14ac:dyDescent="0.2">
      <c r="B45" s="69"/>
      <c r="C45" s="768" t="s">
        <v>36</v>
      </c>
      <c r="D45" s="769"/>
      <c r="E45" s="769"/>
      <c r="F45" s="769"/>
      <c r="G45" s="769"/>
      <c r="H45" s="769"/>
      <c r="I45" s="769"/>
      <c r="J45" s="769"/>
      <c r="K45" s="769"/>
      <c r="L45" s="769"/>
      <c r="M45" s="769"/>
      <c r="N45" s="769"/>
      <c r="O45" s="769"/>
      <c r="P45" s="769"/>
      <c r="Q45" s="769"/>
      <c r="R45" s="769"/>
      <c r="S45" s="769"/>
      <c r="T45" s="769"/>
      <c r="U45" s="769"/>
      <c r="V45" s="769"/>
      <c r="W45" s="769"/>
      <c r="X45" s="769"/>
      <c r="Y45" s="770"/>
      <c r="Z45" s="307"/>
    </row>
    <row r="46" spans="2:26" ht="15" thickBot="1" x14ac:dyDescent="0.25">
      <c r="B46" s="67"/>
      <c r="C46" s="1161"/>
      <c r="D46" s="1162"/>
      <c r="E46" s="1162"/>
      <c r="F46" s="1162"/>
      <c r="G46" s="1162"/>
      <c r="H46" s="1162"/>
      <c r="I46" s="1162"/>
      <c r="J46" s="1162"/>
      <c r="K46" s="1162"/>
      <c r="L46" s="1162"/>
      <c r="M46" s="1162"/>
      <c r="N46" s="1162"/>
      <c r="O46" s="1162"/>
      <c r="P46" s="1162"/>
      <c r="Q46" s="1162"/>
      <c r="R46" s="1162"/>
      <c r="S46" s="1162"/>
      <c r="T46" s="1162"/>
      <c r="U46" s="1162"/>
      <c r="V46" s="1162"/>
      <c r="W46" s="1162"/>
      <c r="X46" s="1162"/>
      <c r="Y46" s="1163"/>
      <c r="Z46" s="58"/>
    </row>
    <row r="47" spans="2:26" x14ac:dyDescent="0.2">
      <c r="B47" s="67"/>
      <c r="C47" s="1171" t="s">
        <v>337</v>
      </c>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3"/>
      <c r="Z47" s="58"/>
    </row>
    <row r="48" spans="2:26"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6"/>
      <c r="Z48" s="58"/>
    </row>
    <row r="49" spans="1:26"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6"/>
      <c r="Z49" s="58"/>
    </row>
    <row r="50" spans="1:26"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6"/>
      <c r="Z50" s="58"/>
    </row>
    <row r="51" spans="1:26"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6"/>
      <c r="Z51" s="58"/>
    </row>
    <row r="52" spans="1:26"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6"/>
      <c r="Z52" s="58"/>
    </row>
    <row r="53" spans="1:26"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6"/>
      <c r="Z53" s="58"/>
    </row>
    <row r="54" spans="1:26"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6"/>
      <c r="Z54" s="58"/>
    </row>
    <row r="55" spans="1:26"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6"/>
      <c r="Z55" s="58"/>
    </row>
    <row r="56" spans="1:26"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6"/>
      <c r="Z56" s="58"/>
    </row>
    <row r="57" spans="1:26" x14ac:dyDescent="0.2">
      <c r="B57" s="67"/>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6"/>
      <c r="Z57" s="58"/>
    </row>
    <row r="58" spans="1:26" x14ac:dyDescent="0.2">
      <c r="B58" s="67"/>
      <c r="C58" s="1174"/>
      <c r="D58" s="1175"/>
      <c r="E58" s="1175"/>
      <c r="F58" s="1175"/>
      <c r="G58" s="1175"/>
      <c r="H58" s="1175"/>
      <c r="I58" s="1175"/>
      <c r="J58" s="1175"/>
      <c r="K58" s="1175"/>
      <c r="L58" s="1175"/>
      <c r="M58" s="1175"/>
      <c r="N58" s="1175"/>
      <c r="O58" s="1175"/>
      <c r="P58" s="1175"/>
      <c r="Q58" s="1175"/>
      <c r="R58" s="1175"/>
      <c r="S58" s="1175"/>
      <c r="T58" s="1175"/>
      <c r="U58" s="1175"/>
      <c r="V58" s="1175"/>
      <c r="W58" s="1175"/>
      <c r="X58" s="1175"/>
      <c r="Y58" s="1176"/>
      <c r="Z58" s="58"/>
    </row>
    <row r="59" spans="1:26" ht="15" thickBot="1" x14ac:dyDescent="0.25">
      <c r="B59" s="67"/>
      <c r="C59" s="1177"/>
      <c r="D59" s="1178"/>
      <c r="E59" s="1178"/>
      <c r="F59" s="1178"/>
      <c r="G59" s="1178"/>
      <c r="H59" s="1178"/>
      <c r="I59" s="1178"/>
      <c r="J59" s="1178"/>
      <c r="K59" s="1178"/>
      <c r="L59" s="1178"/>
      <c r="M59" s="1178"/>
      <c r="N59" s="1178"/>
      <c r="O59" s="1178"/>
      <c r="P59" s="1178"/>
      <c r="Q59" s="1178"/>
      <c r="R59" s="1178"/>
      <c r="S59" s="1178"/>
      <c r="T59" s="1178"/>
      <c r="U59" s="1178"/>
      <c r="V59" s="1178"/>
      <c r="W59" s="1178"/>
      <c r="X59" s="1178"/>
      <c r="Y59" s="1179"/>
      <c r="Z59" s="58"/>
    </row>
    <row r="60" spans="1:26" x14ac:dyDescent="0.2">
      <c r="B60" s="65"/>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58"/>
    </row>
    <row r="61" spans="1:26" ht="15" thickBot="1" x14ac:dyDescent="0.25">
      <c r="B61" s="63"/>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58"/>
    </row>
    <row r="62" spans="1:26" ht="14.25" customHeight="1" x14ac:dyDescent="0.2">
      <c r="B62" s="59"/>
      <c r="C62" s="1072" t="s">
        <v>30</v>
      </c>
      <c r="D62" s="1073"/>
      <c r="E62" s="1073"/>
      <c r="F62" s="1073"/>
      <c r="G62" s="1074"/>
      <c r="H62" s="1072" t="s">
        <v>37</v>
      </c>
      <c r="I62" s="1074"/>
      <c r="J62" s="1072" t="s">
        <v>38</v>
      </c>
      <c r="K62" s="1073"/>
      <c r="L62" s="1073"/>
      <c r="M62" s="1074"/>
      <c r="N62" s="1072" t="s">
        <v>865</v>
      </c>
      <c r="O62" s="1073"/>
      <c r="P62" s="1073"/>
      <c r="Q62" s="1073"/>
      <c r="R62" s="1073"/>
      <c r="S62" s="1073"/>
      <c r="T62" s="1074"/>
      <c r="U62" s="1073" t="s">
        <v>40</v>
      </c>
      <c r="V62" s="1073"/>
      <c r="W62" s="1073"/>
      <c r="X62" s="1073"/>
      <c r="Y62" s="1074"/>
      <c r="Z62" s="58"/>
    </row>
    <row r="63" spans="1:26" ht="14.25" customHeight="1" x14ac:dyDescent="0.2">
      <c r="A63" s="60"/>
      <c r="B63" s="21"/>
      <c r="C63" s="1075"/>
      <c r="D63" s="1164"/>
      <c r="E63" s="1164"/>
      <c r="F63" s="1164"/>
      <c r="G63" s="1077"/>
      <c r="H63" s="1075"/>
      <c r="I63" s="1077"/>
      <c r="J63" s="1075"/>
      <c r="K63" s="1164"/>
      <c r="L63" s="1164"/>
      <c r="M63" s="1077"/>
      <c r="N63" s="1075"/>
      <c r="O63" s="1164"/>
      <c r="P63" s="1164"/>
      <c r="Q63" s="1164"/>
      <c r="R63" s="1164"/>
      <c r="S63" s="1164"/>
      <c r="T63" s="1077"/>
      <c r="U63" s="1164"/>
      <c r="V63" s="1164"/>
      <c r="W63" s="1164"/>
      <c r="X63" s="1164"/>
      <c r="Y63" s="1077"/>
      <c r="Z63" s="58"/>
    </row>
    <row r="64" spans="1:26" ht="15" customHeight="1" thickBot="1" x14ac:dyDescent="0.25">
      <c r="A64" s="60"/>
      <c r="B64" s="21"/>
      <c r="C64" s="1078"/>
      <c r="D64" s="1079"/>
      <c r="E64" s="1079"/>
      <c r="F64" s="1079"/>
      <c r="G64" s="1080"/>
      <c r="H64" s="1075"/>
      <c r="I64" s="1077"/>
      <c r="J64" s="1075"/>
      <c r="K64" s="1164"/>
      <c r="L64" s="1164"/>
      <c r="M64" s="1077"/>
      <c r="N64" s="1078"/>
      <c r="O64" s="1079"/>
      <c r="P64" s="1079"/>
      <c r="Q64" s="1079"/>
      <c r="R64" s="1079"/>
      <c r="S64" s="1079"/>
      <c r="T64" s="1080"/>
      <c r="U64" s="1164"/>
      <c r="V64" s="1164"/>
      <c r="W64" s="1164"/>
      <c r="X64" s="1164"/>
      <c r="Y64" s="1077"/>
      <c r="Z64" s="58"/>
    </row>
    <row r="65" spans="2:26" ht="29.25" customHeight="1" thickBot="1" x14ac:dyDescent="0.25">
      <c r="B65" s="59"/>
      <c r="C65" s="1744" t="s">
        <v>65</v>
      </c>
      <c r="D65" s="1745"/>
      <c r="E65" s="1745"/>
      <c r="F65" s="1745"/>
      <c r="G65" s="1746"/>
      <c r="H65" s="1748" t="s">
        <v>86</v>
      </c>
      <c r="I65" s="1749"/>
      <c r="J65" s="1750">
        <v>0.9</v>
      </c>
      <c r="K65" s="1751"/>
      <c r="L65" s="1751"/>
      <c r="M65" s="1749"/>
      <c r="N65" s="1752" t="s">
        <v>86</v>
      </c>
      <c r="O65" s="1753"/>
      <c r="P65" s="1753"/>
      <c r="Q65" s="1753"/>
      <c r="R65" s="1753"/>
      <c r="S65" s="1753"/>
      <c r="T65" s="1754"/>
      <c r="U65" s="1758" t="s">
        <v>86</v>
      </c>
      <c r="V65" s="1759"/>
      <c r="W65" s="1759"/>
      <c r="X65" s="1759"/>
      <c r="Y65" s="1760"/>
      <c r="Z65" s="58"/>
    </row>
    <row r="66" spans="2:26" ht="78" customHeight="1" thickBot="1" x14ac:dyDescent="0.25">
      <c r="B66" s="59"/>
      <c r="C66" s="1744" t="s">
        <v>66</v>
      </c>
      <c r="D66" s="1745"/>
      <c r="E66" s="1745"/>
      <c r="F66" s="1745"/>
      <c r="G66" s="1746"/>
      <c r="H66" s="1747" t="s">
        <v>86</v>
      </c>
      <c r="I66" s="1306"/>
      <c r="J66" s="1304">
        <v>4.4000000000000004</v>
      </c>
      <c r="K66" s="1305"/>
      <c r="L66" s="1305"/>
      <c r="M66" s="1306"/>
      <c r="N66" s="1755" t="s">
        <v>876</v>
      </c>
      <c r="O66" s="1756"/>
      <c r="P66" s="1756"/>
      <c r="Q66" s="1756"/>
      <c r="R66" s="1756"/>
      <c r="S66" s="1756"/>
      <c r="T66" s="1757"/>
      <c r="U66" s="1758"/>
      <c r="V66" s="1759"/>
      <c r="W66" s="1759"/>
      <c r="X66" s="1759"/>
      <c r="Y66" s="1760"/>
      <c r="Z66" s="58"/>
    </row>
    <row r="67" spans="2:26" ht="77.25" customHeight="1" thickBot="1" x14ac:dyDescent="0.25">
      <c r="B67" s="59"/>
      <c r="C67" s="1744" t="s">
        <v>67</v>
      </c>
      <c r="D67" s="1745"/>
      <c r="E67" s="1745"/>
      <c r="F67" s="1745"/>
      <c r="G67" s="1746"/>
      <c r="H67" s="1304" t="s">
        <v>86</v>
      </c>
      <c r="I67" s="1306"/>
      <c r="J67" s="1304">
        <v>4.5999999999999996</v>
      </c>
      <c r="K67" s="1305"/>
      <c r="L67" s="1305"/>
      <c r="M67" s="1306"/>
      <c r="N67" s="1755" t="s">
        <v>876</v>
      </c>
      <c r="O67" s="1756"/>
      <c r="P67" s="1756"/>
      <c r="Q67" s="1756"/>
      <c r="R67" s="1756"/>
      <c r="S67" s="1756"/>
      <c r="T67" s="1757"/>
      <c r="U67" s="1758"/>
      <c r="V67" s="1759"/>
      <c r="W67" s="1759"/>
      <c r="X67" s="1759"/>
      <c r="Y67" s="1760"/>
      <c r="Z67" s="58"/>
    </row>
    <row r="68" spans="2:26" ht="80.25" customHeight="1" x14ac:dyDescent="0.2">
      <c r="B68" s="59"/>
      <c r="C68" s="1744" t="s">
        <v>68</v>
      </c>
      <c r="D68" s="1745"/>
      <c r="E68" s="1745"/>
      <c r="F68" s="1745"/>
      <c r="G68" s="1746"/>
      <c r="H68" s="1304" t="s">
        <v>877</v>
      </c>
      <c r="I68" s="1306"/>
      <c r="J68" s="1304">
        <v>4.5999999999999996</v>
      </c>
      <c r="K68" s="1305"/>
      <c r="L68" s="1305"/>
      <c r="M68" s="1306"/>
      <c r="N68" s="1755" t="s">
        <v>876</v>
      </c>
      <c r="O68" s="1756"/>
      <c r="P68" s="1756"/>
      <c r="Q68" s="1756"/>
      <c r="R68" s="1756"/>
      <c r="S68" s="1756"/>
      <c r="T68" s="1757"/>
      <c r="U68" s="1761" t="s">
        <v>875</v>
      </c>
      <c r="V68" s="1762"/>
      <c r="W68" s="1762"/>
      <c r="X68" s="1762"/>
      <c r="Y68" s="1763"/>
      <c r="Z68" s="58"/>
    </row>
    <row r="69" spans="2:26" x14ac:dyDescent="0.2">
      <c r="B69" s="129"/>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30"/>
    </row>
    <row r="108" ht="6" customHeight="1" x14ac:dyDescent="0.2"/>
  </sheetData>
  <mergeCells count="98">
    <mergeCell ref="N68:T68"/>
    <mergeCell ref="U68:Y68"/>
    <mergeCell ref="C67:G67"/>
    <mergeCell ref="H67:I67"/>
    <mergeCell ref="J67:M67"/>
    <mergeCell ref="C68:G68"/>
    <mergeCell ref="H68:I68"/>
    <mergeCell ref="J68:M68"/>
    <mergeCell ref="N65:T65"/>
    <mergeCell ref="N66:T66"/>
    <mergeCell ref="N67:T67"/>
    <mergeCell ref="U65:Y65"/>
    <mergeCell ref="U66:Y66"/>
    <mergeCell ref="U67:Y67"/>
    <mergeCell ref="C66:G66"/>
    <mergeCell ref="H66:I66"/>
    <mergeCell ref="J66:M66"/>
    <mergeCell ref="C65:G65"/>
    <mergeCell ref="H65:I65"/>
    <mergeCell ref="J65:M65"/>
    <mergeCell ref="C42:G42"/>
    <mergeCell ref="K42:Y42"/>
    <mergeCell ref="C45:Y46"/>
    <mergeCell ref="C47:Y59"/>
    <mergeCell ref="C62:G64"/>
    <mergeCell ref="H62:I64"/>
    <mergeCell ref="J62:M64"/>
    <mergeCell ref="N62:T64"/>
    <mergeCell ref="U62:Y64"/>
    <mergeCell ref="C38:G38"/>
    <mergeCell ref="K38:Y38"/>
    <mergeCell ref="C41:G41"/>
    <mergeCell ref="K41:Y41"/>
    <mergeCell ref="C34:Y35"/>
    <mergeCell ref="C36:G37"/>
    <mergeCell ref="H36:H37"/>
    <mergeCell ref="I36:I37"/>
    <mergeCell ref="J36:J37"/>
    <mergeCell ref="K36:Y37"/>
    <mergeCell ref="C40:G40"/>
    <mergeCell ref="K40:Y40"/>
    <mergeCell ref="C39:G39"/>
    <mergeCell ref="K39:Y39"/>
    <mergeCell ref="C26:H26"/>
    <mergeCell ref="I26:Y26"/>
    <mergeCell ref="C28:H28"/>
    <mergeCell ref="I28:J28"/>
    <mergeCell ref="K28:N28"/>
    <mergeCell ref="O28:Q28"/>
    <mergeCell ref="S28:T28"/>
    <mergeCell ref="V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B2:G4"/>
    <mergeCell ref="H2:Y2"/>
    <mergeCell ref="H3:O3"/>
    <mergeCell ref="P3:Y3"/>
    <mergeCell ref="H4:Y4"/>
    <mergeCell ref="C7:H8"/>
    <mergeCell ref="I7:Y8"/>
    <mergeCell ref="V10:Y10"/>
    <mergeCell ref="V11:Y11"/>
    <mergeCell ref="R10:U10"/>
    <mergeCell ref="I10:Q11"/>
    <mergeCell ref="R11:U11"/>
    <mergeCell ref="C10:H11"/>
    <mergeCell ref="U30:Y30"/>
    <mergeCell ref="U31:V31"/>
    <mergeCell ref="W31:Y31"/>
    <mergeCell ref="U32:V32"/>
    <mergeCell ref="W32:Y32"/>
    <mergeCell ref="C30:I32"/>
    <mergeCell ref="K31:N31"/>
    <mergeCell ref="K32:N32"/>
    <mergeCell ref="J30:N30"/>
    <mergeCell ref="O32:Q32"/>
    <mergeCell ref="O31:Q31"/>
    <mergeCell ref="O30:T30"/>
    <mergeCell ref="R31:T31"/>
    <mergeCell ref="R32:T32"/>
  </mergeCells>
  <pageMargins left="0.70866141732283472" right="0.70866141732283472" top="0.74803149606299213" bottom="1.102362204724409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pageSetUpPr fitToPage="1"/>
  </sheetPr>
  <dimension ref="A1:AB106"/>
  <sheetViews>
    <sheetView topLeftCell="A38" zoomScale="85" zoomScaleNormal="85" zoomScaleSheetLayoutView="85" zoomScalePageLayoutView="70" workbookViewId="0">
      <selection activeCell="H39" sqref="H39:J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19" width="4.5703125" style="131" customWidth="1"/>
    <col min="20" max="21" width="8.285156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116</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115</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114</v>
      </c>
      <c r="S11" s="740"/>
      <c r="T11" s="740"/>
      <c r="U11" s="741"/>
      <c r="V11" s="715">
        <v>4</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113</v>
      </c>
      <c r="J13" s="723"/>
      <c r="K13" s="723"/>
      <c r="L13" s="723"/>
      <c r="M13" s="723"/>
      <c r="N13" s="723"/>
      <c r="O13" s="723"/>
      <c r="P13" s="723"/>
      <c r="Q13" s="723"/>
      <c r="R13" s="723"/>
      <c r="S13" s="724"/>
      <c r="T13" s="716" t="s">
        <v>9</v>
      </c>
      <c r="U13" s="717"/>
      <c r="V13" s="717"/>
      <c r="W13" s="717"/>
      <c r="X13" s="717"/>
      <c r="Y13" s="717"/>
      <c r="Z13" s="717"/>
      <c r="AA13" s="718"/>
      <c r="AB13" s="66"/>
    </row>
    <row r="14" spans="1:28" ht="64.5" customHeight="1" thickBot="1" x14ac:dyDescent="0.25">
      <c r="B14" s="67"/>
      <c r="C14" s="719"/>
      <c r="D14" s="720"/>
      <c r="E14" s="720"/>
      <c r="F14" s="720"/>
      <c r="G14" s="720"/>
      <c r="H14" s="721"/>
      <c r="I14" s="725"/>
      <c r="J14" s="726"/>
      <c r="K14" s="726"/>
      <c r="L14" s="726"/>
      <c r="M14" s="726"/>
      <c r="N14" s="726"/>
      <c r="O14" s="726"/>
      <c r="P14" s="726"/>
      <c r="Q14" s="726"/>
      <c r="R14" s="726"/>
      <c r="S14" s="727"/>
      <c r="T14" s="728" t="s">
        <v>61</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112</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62.25" customHeight="1" thickBot="1" x14ac:dyDescent="0.25">
      <c r="B18" s="67"/>
      <c r="C18" s="675" t="s">
        <v>12</v>
      </c>
      <c r="D18" s="676"/>
      <c r="E18" s="676"/>
      <c r="F18" s="676"/>
      <c r="G18" s="676"/>
      <c r="H18" s="677"/>
      <c r="I18" s="678" t="s">
        <v>912</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638</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62</v>
      </c>
      <c r="N21" s="713"/>
      <c r="O21" s="713"/>
      <c r="P21" s="713"/>
      <c r="Q21" s="713"/>
      <c r="R21" s="713"/>
      <c r="S21" s="714"/>
      <c r="T21" s="715" t="s">
        <v>69</v>
      </c>
      <c r="U21" s="713"/>
      <c r="V21" s="713"/>
      <c r="W21" s="713"/>
      <c r="X21" s="713"/>
      <c r="Y21" s="713"/>
      <c r="Z21" s="713"/>
      <c r="AA21" s="714"/>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s="56" customFormat="1" ht="30.75" customHeight="1" thickBot="1" x14ac:dyDescent="0.25">
      <c r="B24" s="10"/>
      <c r="C24" s="1764" t="s">
        <v>911</v>
      </c>
      <c r="D24" s="1765"/>
      <c r="E24" s="1765"/>
      <c r="F24" s="1765"/>
      <c r="G24" s="1765"/>
      <c r="H24" s="1765"/>
      <c r="I24" s="1766"/>
      <c r="J24" s="1764" t="s">
        <v>910</v>
      </c>
      <c r="K24" s="1765"/>
      <c r="L24" s="1765"/>
      <c r="M24" s="1765"/>
      <c r="N24" s="1765"/>
      <c r="O24" s="1765"/>
      <c r="P24" s="1766"/>
      <c r="Q24" s="1767" t="s">
        <v>551</v>
      </c>
      <c r="R24" s="1768"/>
      <c r="S24" s="1768"/>
      <c r="T24" s="1768"/>
      <c r="U24" s="1768"/>
      <c r="V24" s="1768"/>
      <c r="W24" s="1768"/>
      <c r="X24" s="1768"/>
      <c r="Y24" s="1768"/>
      <c r="Z24" s="1768"/>
      <c r="AA24" s="1769"/>
      <c r="AB24" s="12"/>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s="56" customFormat="1" ht="66" customHeight="1" thickBot="1" x14ac:dyDescent="0.25">
      <c r="B26" s="10"/>
      <c r="C26" s="675" t="s">
        <v>21</v>
      </c>
      <c r="D26" s="676"/>
      <c r="E26" s="676"/>
      <c r="F26" s="676"/>
      <c r="G26" s="676"/>
      <c r="H26" s="677"/>
      <c r="I26" s="1770" t="s">
        <v>110</v>
      </c>
      <c r="J26" s="1771"/>
      <c r="K26" s="1771"/>
      <c r="L26" s="1771"/>
      <c r="M26" s="1771"/>
      <c r="N26" s="1771"/>
      <c r="O26" s="1771"/>
      <c r="P26" s="1771"/>
      <c r="Q26" s="1771"/>
      <c r="R26" s="1771"/>
      <c r="S26" s="1771"/>
      <c r="T26" s="1771"/>
      <c r="U26" s="1771"/>
      <c r="V26" s="1771"/>
      <c r="W26" s="1771"/>
      <c r="X26" s="1771"/>
      <c r="Y26" s="1771"/>
      <c r="Z26" s="1771"/>
      <c r="AA26" s="1772"/>
      <c r="AB26" s="12"/>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681">
        <v>0.48</v>
      </c>
      <c r="J28" s="678"/>
      <c r="K28" s="682" t="s">
        <v>24</v>
      </c>
      <c r="L28" s="683"/>
      <c r="M28" s="683"/>
      <c r="N28" s="684"/>
      <c r="O28" s="688" t="s">
        <v>25</v>
      </c>
      <c r="P28" s="689"/>
      <c r="Q28" s="689"/>
      <c r="R28" s="690"/>
      <c r="S28" s="155"/>
      <c r="T28" s="689" t="s">
        <v>26</v>
      </c>
      <c r="U28" s="689"/>
      <c r="V28" s="690"/>
      <c r="W28" s="34" t="s">
        <v>28</v>
      </c>
      <c r="X28" s="688" t="s">
        <v>27</v>
      </c>
      <c r="Y28" s="689"/>
      <c r="Z28" s="690"/>
      <c r="AA28" s="154"/>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654">
        <v>0</v>
      </c>
      <c r="L32" s="655"/>
      <c r="M32" s="655"/>
      <c r="N32" s="655"/>
      <c r="O32" s="655">
        <v>54</v>
      </c>
      <c r="P32" s="655"/>
      <c r="Q32" s="655"/>
      <c r="R32" s="655"/>
      <c r="S32" s="655">
        <v>55</v>
      </c>
      <c r="T32" s="655"/>
      <c r="U32" s="655">
        <v>59</v>
      </c>
      <c r="V32" s="655"/>
      <c r="W32" s="655"/>
      <c r="X32" s="655">
        <v>60</v>
      </c>
      <c r="Y32" s="655"/>
      <c r="Z32" s="655">
        <v>100</v>
      </c>
      <c r="AA32" s="657"/>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1250" t="s">
        <v>29</v>
      </c>
      <c r="D34" s="1251"/>
      <c r="E34" s="1251"/>
      <c r="F34" s="1251"/>
      <c r="G34" s="1251"/>
      <c r="H34" s="1251"/>
      <c r="I34" s="1251"/>
      <c r="J34" s="1251"/>
      <c r="K34" s="1251"/>
      <c r="L34" s="1251"/>
      <c r="M34" s="1251"/>
      <c r="N34" s="1251"/>
      <c r="O34" s="1251"/>
      <c r="P34" s="1251"/>
      <c r="Q34" s="1251"/>
      <c r="R34" s="1251"/>
      <c r="S34" s="1251"/>
      <c r="T34" s="1251"/>
      <c r="U34" s="1251"/>
      <c r="V34" s="1251"/>
      <c r="W34" s="1251"/>
      <c r="X34" s="1251"/>
      <c r="Y34" s="1251"/>
      <c r="Z34" s="1251"/>
      <c r="AA34" s="1252"/>
      <c r="AB34" s="66"/>
    </row>
    <row r="35" spans="2:28" s="68" customFormat="1" ht="32.25" customHeight="1" thickBot="1" x14ac:dyDescent="0.25">
      <c r="B35" s="69"/>
      <c r="C35" s="1250" t="s">
        <v>30</v>
      </c>
      <c r="D35" s="1251"/>
      <c r="E35" s="1251"/>
      <c r="F35" s="1251"/>
      <c r="G35" s="1251"/>
      <c r="H35" s="183" t="s">
        <v>109</v>
      </c>
      <c r="I35" s="183" t="s">
        <v>108</v>
      </c>
      <c r="J35" s="184" t="s">
        <v>33</v>
      </c>
      <c r="K35" s="1781" t="s">
        <v>34</v>
      </c>
      <c r="L35" s="1251"/>
      <c r="M35" s="1251"/>
      <c r="N35" s="1251"/>
      <c r="O35" s="1251"/>
      <c r="P35" s="1251"/>
      <c r="Q35" s="1251"/>
      <c r="R35" s="1251"/>
      <c r="S35" s="1251"/>
      <c r="T35" s="1251"/>
      <c r="U35" s="1251"/>
      <c r="V35" s="1251"/>
      <c r="W35" s="1251"/>
      <c r="X35" s="1251"/>
      <c r="Y35" s="1251"/>
      <c r="Z35" s="1251"/>
      <c r="AA35" s="1252"/>
      <c r="AB35" s="66"/>
    </row>
    <row r="36" spans="2:28" s="68" customFormat="1" ht="102" customHeight="1" x14ac:dyDescent="0.2">
      <c r="B36" s="69"/>
      <c r="C36" s="1775" t="s">
        <v>905</v>
      </c>
      <c r="D36" s="1776"/>
      <c r="E36" s="1776"/>
      <c r="F36" s="1776"/>
      <c r="G36" s="1776"/>
      <c r="H36" s="330">
        <v>934</v>
      </c>
      <c r="I36" s="330">
        <v>1206</v>
      </c>
      <c r="J36" s="329">
        <f>+H36/I36</f>
        <v>0.7744610281923715</v>
      </c>
      <c r="K36" s="1777" t="s">
        <v>909</v>
      </c>
      <c r="L36" s="1777"/>
      <c r="M36" s="1777"/>
      <c r="N36" s="1777"/>
      <c r="O36" s="1777"/>
      <c r="P36" s="1777"/>
      <c r="Q36" s="1777"/>
      <c r="R36" s="1777"/>
      <c r="S36" s="1777"/>
      <c r="T36" s="1777"/>
      <c r="U36" s="1777"/>
      <c r="V36" s="1777"/>
      <c r="W36" s="1777"/>
      <c r="X36" s="1777"/>
      <c r="Y36" s="1777"/>
      <c r="Z36" s="1777"/>
      <c r="AA36" s="1778"/>
      <c r="AB36" s="66"/>
    </row>
    <row r="37" spans="2:28" s="68" customFormat="1" ht="312.75" customHeight="1" x14ac:dyDescent="0.2">
      <c r="B37" s="69"/>
      <c r="C37" s="1779" t="s">
        <v>902</v>
      </c>
      <c r="D37" s="1780"/>
      <c r="E37" s="1780"/>
      <c r="F37" s="1780"/>
      <c r="G37" s="1780"/>
      <c r="H37" s="149">
        <v>865</v>
      </c>
      <c r="I37" s="149">
        <v>1685</v>
      </c>
      <c r="J37" s="328">
        <f>+H37/I37</f>
        <v>0.51335311572700293</v>
      </c>
      <c r="K37" s="1188" t="s">
        <v>908</v>
      </c>
      <c r="L37" s="1188"/>
      <c r="M37" s="1188"/>
      <c r="N37" s="1188"/>
      <c r="O37" s="1188"/>
      <c r="P37" s="1188"/>
      <c r="Q37" s="1188"/>
      <c r="R37" s="1188"/>
      <c r="S37" s="1188"/>
      <c r="T37" s="1188"/>
      <c r="U37" s="1188"/>
      <c r="V37" s="1188"/>
      <c r="W37" s="1188"/>
      <c r="X37" s="1188"/>
      <c r="Y37" s="1188"/>
      <c r="Z37" s="1188"/>
      <c r="AA37" s="1189"/>
      <c r="AB37" s="66"/>
    </row>
    <row r="38" spans="2:28" s="68" customFormat="1" ht="193.5" customHeight="1" x14ac:dyDescent="0.2">
      <c r="B38" s="69"/>
      <c r="C38" s="1779" t="s">
        <v>899</v>
      </c>
      <c r="D38" s="1780"/>
      <c r="E38" s="1780"/>
      <c r="F38" s="1780"/>
      <c r="G38" s="1780"/>
      <c r="H38" s="149">
        <v>1329</v>
      </c>
      <c r="I38" s="149">
        <v>2101</v>
      </c>
      <c r="J38" s="328">
        <f>+H38/I38</f>
        <v>0.63255592574964303</v>
      </c>
      <c r="K38" s="1188" t="s">
        <v>907</v>
      </c>
      <c r="L38" s="1188"/>
      <c r="M38" s="1188"/>
      <c r="N38" s="1188"/>
      <c r="O38" s="1188"/>
      <c r="P38" s="1188"/>
      <c r="Q38" s="1188"/>
      <c r="R38" s="1188"/>
      <c r="S38" s="1188"/>
      <c r="T38" s="1188"/>
      <c r="U38" s="1188"/>
      <c r="V38" s="1188"/>
      <c r="W38" s="1188"/>
      <c r="X38" s="1188"/>
      <c r="Y38" s="1188"/>
      <c r="Z38" s="1188"/>
      <c r="AA38" s="1189"/>
      <c r="AB38" s="66"/>
    </row>
    <row r="39" spans="2:28" s="68" customFormat="1" ht="166.5" customHeight="1" thickBot="1" x14ac:dyDescent="0.25">
      <c r="B39" s="69"/>
      <c r="C39" s="1082" t="s">
        <v>622</v>
      </c>
      <c r="D39" s="1083"/>
      <c r="E39" s="1083"/>
      <c r="F39" s="1083"/>
      <c r="G39" s="1083"/>
      <c r="H39" s="327">
        <v>1362</v>
      </c>
      <c r="I39" s="326">
        <v>2167</v>
      </c>
      <c r="J39" s="325">
        <f>AJ39+H39/I39</f>
        <v>0.62851868943239497</v>
      </c>
      <c r="K39" s="1773" t="s">
        <v>906</v>
      </c>
      <c r="L39" s="1773"/>
      <c r="M39" s="1773"/>
      <c r="N39" s="1773"/>
      <c r="O39" s="1773"/>
      <c r="P39" s="1773"/>
      <c r="Q39" s="1773"/>
      <c r="R39" s="1773"/>
      <c r="S39" s="1773"/>
      <c r="T39" s="1773"/>
      <c r="U39" s="1773"/>
      <c r="V39" s="1773"/>
      <c r="W39" s="1773"/>
      <c r="X39" s="1773"/>
      <c r="Y39" s="1773"/>
      <c r="Z39" s="1773"/>
      <c r="AA39" s="1774"/>
      <c r="AB39" s="66"/>
    </row>
    <row r="40" spans="2:28" s="68" customFormat="1" ht="15.75" customHeight="1" thickBot="1" x14ac:dyDescent="0.3">
      <c r="B40" s="69"/>
      <c r="C40" s="1786" t="s">
        <v>35</v>
      </c>
      <c r="D40" s="1787"/>
      <c r="E40" s="1787"/>
      <c r="F40" s="1787"/>
      <c r="G40" s="1788"/>
      <c r="H40" s="324">
        <f>SUM(H36:H39)</f>
        <v>4490</v>
      </c>
      <c r="I40" s="323">
        <f>SUM(I36:I39)</f>
        <v>7159</v>
      </c>
      <c r="J40" s="322">
        <f>+H40/I40</f>
        <v>0.62718256739768119</v>
      </c>
      <c r="K40" s="1789"/>
      <c r="L40" s="1790"/>
      <c r="M40" s="1790"/>
      <c r="N40" s="1790"/>
      <c r="O40" s="1790"/>
      <c r="P40" s="1790"/>
      <c r="Q40" s="1790"/>
      <c r="R40" s="1790"/>
      <c r="S40" s="1790"/>
      <c r="T40" s="1790"/>
      <c r="U40" s="1790"/>
      <c r="V40" s="1790"/>
      <c r="W40" s="1790"/>
      <c r="X40" s="1790"/>
      <c r="Y40" s="1790"/>
      <c r="Z40" s="1790"/>
      <c r="AA40" s="1791"/>
      <c r="AB40" s="66"/>
    </row>
    <row r="41" spans="2:28" s="68" customFormat="1" ht="5.25" customHeight="1" x14ac:dyDescent="0.2">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28" s="68" customFormat="1" ht="15" thickBot="1" x14ac:dyDescent="0.25">
      <c r="B42" s="69"/>
      <c r="C42" s="72"/>
      <c r="D42" s="72"/>
      <c r="E42" s="72"/>
      <c r="F42" s="72"/>
      <c r="G42" s="72"/>
      <c r="H42" s="145"/>
      <c r="I42" s="145"/>
      <c r="J42" s="35"/>
      <c r="K42" s="72"/>
      <c r="L42" s="72"/>
      <c r="M42" s="72"/>
      <c r="N42" s="72"/>
      <c r="O42" s="72"/>
      <c r="P42" s="72"/>
      <c r="Q42" s="72"/>
      <c r="R42" s="72"/>
      <c r="S42" s="72"/>
      <c r="T42" s="72"/>
      <c r="U42" s="72"/>
      <c r="V42" s="72"/>
      <c r="W42" s="72"/>
      <c r="X42" s="72"/>
      <c r="Y42" s="72"/>
      <c r="Z42" s="72"/>
      <c r="AA42" s="72"/>
      <c r="AB42" s="66"/>
    </row>
    <row r="43" spans="2:28" s="68" customForma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row>
    <row r="44" spans="2:28" ht="15"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row>
    <row r="45" spans="2:28" x14ac:dyDescent="0.2">
      <c r="B45" s="67"/>
      <c r="C45" s="1171" t="s">
        <v>608</v>
      </c>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row>
    <row r="46" spans="2:28"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ht="15"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row>
    <row r="58" spans="1:28"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row>
    <row r="59" spans="1:28" ht="15"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row>
    <row r="60" spans="1:28" ht="15.75" x14ac:dyDescent="0.2">
      <c r="B60" s="59"/>
      <c r="C60" s="1792" t="s">
        <v>30</v>
      </c>
      <c r="D60" s="1793"/>
      <c r="E60" s="1793"/>
      <c r="F60" s="1793"/>
      <c r="G60" s="1793"/>
      <c r="H60" s="1793" t="s">
        <v>37</v>
      </c>
      <c r="I60" s="1793"/>
      <c r="J60" s="1793" t="s">
        <v>38</v>
      </c>
      <c r="K60" s="1793"/>
      <c r="L60" s="1793"/>
      <c r="M60" s="1793"/>
      <c r="N60" s="1793" t="s">
        <v>39</v>
      </c>
      <c r="O60" s="1793"/>
      <c r="P60" s="1793"/>
      <c r="Q60" s="1793"/>
      <c r="R60" s="1793"/>
      <c r="S60" s="1793"/>
      <c r="T60" s="1793"/>
      <c r="U60" s="1793"/>
      <c r="V60" s="1802" t="s">
        <v>40</v>
      </c>
      <c r="W60" s="1802"/>
      <c r="X60" s="1802"/>
      <c r="Y60" s="1802"/>
      <c r="Z60" s="1802"/>
      <c r="AA60" s="1803"/>
      <c r="AB60" s="320"/>
    </row>
    <row r="61" spans="1:28" ht="15.75" x14ac:dyDescent="0.2">
      <c r="A61" s="60"/>
      <c r="B61" s="321"/>
      <c r="C61" s="1794"/>
      <c r="D61" s="1795"/>
      <c r="E61" s="1795"/>
      <c r="F61" s="1795"/>
      <c r="G61" s="1795"/>
      <c r="H61" s="1795"/>
      <c r="I61" s="1795"/>
      <c r="J61" s="1795"/>
      <c r="K61" s="1795"/>
      <c r="L61" s="1795"/>
      <c r="M61" s="1795"/>
      <c r="N61" s="1795"/>
      <c r="O61" s="1795"/>
      <c r="P61" s="1795"/>
      <c r="Q61" s="1795"/>
      <c r="R61" s="1795"/>
      <c r="S61" s="1795"/>
      <c r="T61" s="1795"/>
      <c r="U61" s="1795"/>
      <c r="V61" s="1804"/>
      <c r="W61" s="1804"/>
      <c r="X61" s="1804"/>
      <c r="Y61" s="1804"/>
      <c r="Z61" s="1804"/>
      <c r="AA61" s="1805"/>
      <c r="AB61" s="320"/>
    </row>
    <row r="62" spans="1:28" ht="16.5" thickBot="1" x14ac:dyDescent="0.25">
      <c r="A62" s="60"/>
      <c r="B62" s="321"/>
      <c r="C62" s="1796"/>
      <c r="D62" s="1797"/>
      <c r="E62" s="1797"/>
      <c r="F62" s="1797"/>
      <c r="G62" s="1797"/>
      <c r="H62" s="1797"/>
      <c r="I62" s="1797"/>
      <c r="J62" s="1797"/>
      <c r="K62" s="1797"/>
      <c r="L62" s="1797"/>
      <c r="M62" s="1797"/>
      <c r="N62" s="1797"/>
      <c r="O62" s="1797"/>
      <c r="P62" s="1797"/>
      <c r="Q62" s="1797"/>
      <c r="R62" s="1797"/>
      <c r="S62" s="1797"/>
      <c r="T62" s="1797"/>
      <c r="U62" s="1797"/>
      <c r="V62" s="1806"/>
      <c r="W62" s="1806"/>
      <c r="X62" s="1806"/>
      <c r="Y62" s="1806"/>
      <c r="Z62" s="1806"/>
      <c r="AA62" s="1807"/>
      <c r="AB62" s="320"/>
    </row>
    <row r="63" spans="1:28" ht="291.75" customHeight="1" x14ac:dyDescent="0.2">
      <c r="B63" s="59"/>
      <c r="C63" s="899" t="s">
        <v>905</v>
      </c>
      <c r="D63" s="900"/>
      <c r="E63" s="900"/>
      <c r="F63" s="900"/>
      <c r="G63" s="900"/>
      <c r="H63" s="1800">
        <v>0.22339999999999999</v>
      </c>
      <c r="I63" s="1801"/>
      <c r="J63" s="1800">
        <f>+J36</f>
        <v>0.7744610281923715</v>
      </c>
      <c r="K63" s="1801"/>
      <c r="L63" s="1801"/>
      <c r="M63" s="1801"/>
      <c r="N63" s="1206" t="s">
        <v>904</v>
      </c>
      <c r="O63" s="1206"/>
      <c r="P63" s="1206"/>
      <c r="Q63" s="1206"/>
      <c r="R63" s="1206"/>
      <c r="S63" s="1206"/>
      <c r="T63" s="1206"/>
      <c r="U63" s="1206"/>
      <c r="V63" s="1206" t="s">
        <v>903</v>
      </c>
      <c r="W63" s="1206"/>
      <c r="X63" s="1206"/>
      <c r="Y63" s="1206"/>
      <c r="Z63" s="1206"/>
      <c r="AA63" s="1207"/>
      <c r="AB63" s="58"/>
    </row>
    <row r="64" spans="1:28" ht="316.5" customHeight="1" x14ac:dyDescent="0.2">
      <c r="B64" s="59"/>
      <c r="C64" s="1779" t="s">
        <v>902</v>
      </c>
      <c r="D64" s="1780"/>
      <c r="E64" s="1780"/>
      <c r="F64" s="1780"/>
      <c r="G64" s="1780"/>
      <c r="H64" s="1798">
        <v>0.46339999999999998</v>
      </c>
      <c r="I64" s="1718"/>
      <c r="J64" s="1798">
        <f>+J37</f>
        <v>0.51335311572700293</v>
      </c>
      <c r="K64" s="1718"/>
      <c r="L64" s="1718"/>
      <c r="M64" s="1718"/>
      <c r="N64" s="1206" t="s">
        <v>901</v>
      </c>
      <c r="O64" s="1206"/>
      <c r="P64" s="1206"/>
      <c r="Q64" s="1206"/>
      <c r="R64" s="1206"/>
      <c r="S64" s="1206"/>
      <c r="T64" s="1206"/>
      <c r="U64" s="1206"/>
      <c r="V64" s="1782" t="s">
        <v>900</v>
      </c>
      <c r="W64" s="1782"/>
      <c r="X64" s="1782"/>
      <c r="Y64" s="1782"/>
      <c r="Z64" s="1782"/>
      <c r="AA64" s="1783"/>
      <c r="AB64" s="58"/>
    </row>
    <row r="65" spans="2:28" ht="367.5" customHeight="1" x14ac:dyDescent="0.2">
      <c r="B65" s="59"/>
      <c r="C65" s="1779" t="s">
        <v>899</v>
      </c>
      <c r="D65" s="1780"/>
      <c r="E65" s="1780"/>
      <c r="F65" s="1780"/>
      <c r="G65" s="1780"/>
      <c r="H65" s="1798">
        <v>0.53</v>
      </c>
      <c r="I65" s="1718"/>
      <c r="J65" s="1798">
        <f>+J38</f>
        <v>0.63255592574964303</v>
      </c>
      <c r="K65" s="1718"/>
      <c r="L65" s="1718"/>
      <c r="M65" s="1718"/>
      <c r="N65" s="1206" t="s">
        <v>898</v>
      </c>
      <c r="O65" s="1206"/>
      <c r="P65" s="1206"/>
      <c r="Q65" s="1206"/>
      <c r="R65" s="1206"/>
      <c r="S65" s="1206"/>
      <c r="T65" s="1206"/>
      <c r="U65" s="1206"/>
      <c r="V65" s="1782" t="s">
        <v>896</v>
      </c>
      <c r="W65" s="1782"/>
      <c r="X65" s="1782"/>
      <c r="Y65" s="1782"/>
      <c r="Z65" s="1782"/>
      <c r="AA65" s="1783"/>
      <c r="AB65" s="58"/>
    </row>
    <row r="66" spans="2:28" ht="153.75" customHeight="1" thickBot="1" x14ac:dyDescent="0.25">
      <c r="B66" s="59"/>
      <c r="C66" s="1082" t="s">
        <v>622</v>
      </c>
      <c r="D66" s="1083"/>
      <c r="E66" s="1083"/>
      <c r="F66" s="1083"/>
      <c r="G66" s="1083"/>
      <c r="H66" s="698">
        <v>56.6</v>
      </c>
      <c r="I66" s="698"/>
      <c r="J66" s="1799">
        <f>+J39</f>
        <v>0.62851868943239497</v>
      </c>
      <c r="K66" s="698"/>
      <c r="L66" s="698"/>
      <c r="M66" s="698"/>
      <c r="N66" s="1216" t="s">
        <v>897</v>
      </c>
      <c r="O66" s="1216"/>
      <c r="P66" s="1216"/>
      <c r="Q66" s="1216"/>
      <c r="R66" s="1216"/>
      <c r="S66" s="1216"/>
      <c r="T66" s="1216"/>
      <c r="U66" s="1216"/>
      <c r="V66" s="1784" t="s">
        <v>896</v>
      </c>
      <c r="W66" s="1784"/>
      <c r="X66" s="1784"/>
      <c r="Y66" s="1784"/>
      <c r="Z66" s="1784"/>
      <c r="AA66" s="1785"/>
      <c r="AB66" s="58"/>
    </row>
    <row r="67" spans="2:28" x14ac:dyDescent="0.2">
      <c r="B67" s="129"/>
      <c r="C67" s="143"/>
      <c r="D67" s="143"/>
      <c r="E67" s="143"/>
      <c r="F67" s="143"/>
      <c r="G67" s="143"/>
      <c r="H67" s="143"/>
      <c r="I67" s="143"/>
      <c r="J67" s="143"/>
      <c r="K67" s="143"/>
      <c r="L67" s="143"/>
      <c r="M67" s="143"/>
      <c r="N67" s="143"/>
      <c r="O67" s="143"/>
      <c r="P67" s="143"/>
      <c r="Q67" s="143"/>
      <c r="R67" s="143"/>
      <c r="S67" s="143"/>
      <c r="T67" s="143"/>
      <c r="U67" s="143"/>
      <c r="V67" s="143"/>
      <c r="W67" s="143"/>
      <c r="X67" s="143"/>
      <c r="Y67" s="143"/>
      <c r="Z67" s="143"/>
      <c r="AA67" s="143"/>
      <c r="AB67" s="130"/>
    </row>
    <row r="106" ht="6" customHeight="1" x14ac:dyDescent="0.2"/>
  </sheetData>
  <mergeCells count="97">
    <mergeCell ref="J63:M63"/>
    <mergeCell ref="C64:G64"/>
    <mergeCell ref="H64:I64"/>
    <mergeCell ref="J64:M64"/>
    <mergeCell ref="V60:AA62"/>
    <mergeCell ref="N60:U62"/>
    <mergeCell ref="C63:G63"/>
    <mergeCell ref="H63:I63"/>
    <mergeCell ref="N63:U63"/>
    <mergeCell ref="N64:U64"/>
    <mergeCell ref="C65:G65"/>
    <mergeCell ref="H65:I65"/>
    <mergeCell ref="J65:M65"/>
    <mergeCell ref="C66:G66"/>
    <mergeCell ref="H66:I66"/>
    <mergeCell ref="J66:M66"/>
    <mergeCell ref="C40:G40"/>
    <mergeCell ref="K40:AA40"/>
    <mergeCell ref="C43:AA44"/>
    <mergeCell ref="C45:AA57"/>
    <mergeCell ref="C60:G62"/>
    <mergeCell ref="H60:I62"/>
    <mergeCell ref="J60:M62"/>
    <mergeCell ref="N66:U66"/>
    <mergeCell ref="V63:AA63"/>
    <mergeCell ref="V64:AA64"/>
    <mergeCell ref="V65:AA65"/>
    <mergeCell ref="V66:AA66"/>
    <mergeCell ref="N65:U65"/>
    <mergeCell ref="C34:AA34"/>
    <mergeCell ref="C35:G35"/>
    <mergeCell ref="K35:AA35"/>
    <mergeCell ref="X31:Y31"/>
    <mergeCell ref="Z31:AA31"/>
    <mergeCell ref="C30:J32"/>
    <mergeCell ref="U32:W32"/>
    <mergeCell ref="X32:Y32"/>
    <mergeCell ref="Z32:AA32"/>
    <mergeCell ref="C39:G39"/>
    <mergeCell ref="K39:AA39"/>
    <mergeCell ref="C36:G36"/>
    <mergeCell ref="K36:AA36"/>
    <mergeCell ref="C37:G37"/>
    <mergeCell ref="K37:AA37"/>
    <mergeCell ref="C38:G38"/>
    <mergeCell ref="K38:AA38"/>
    <mergeCell ref="X28:Z28"/>
    <mergeCell ref="K31:N31"/>
    <mergeCell ref="O31:R31"/>
    <mergeCell ref="S31:T31"/>
    <mergeCell ref="U31:W31"/>
    <mergeCell ref="T28:V28"/>
    <mergeCell ref="O28:R28"/>
    <mergeCell ref="K28:N28"/>
    <mergeCell ref="X30:AA30"/>
    <mergeCell ref="C28:H28"/>
    <mergeCell ref="I28:J28"/>
    <mergeCell ref="K32:N32"/>
    <mergeCell ref="O32:R32"/>
    <mergeCell ref="S32:T32"/>
    <mergeCell ref="K30:R30"/>
    <mergeCell ref="S30:W30"/>
    <mergeCell ref="C24:I24"/>
    <mergeCell ref="J24:P24"/>
    <mergeCell ref="Q24:AA24"/>
    <mergeCell ref="C26:H26"/>
    <mergeCell ref="I26:AA26"/>
    <mergeCell ref="C23:I23"/>
    <mergeCell ref="J23:P23"/>
    <mergeCell ref="Q23:AA23"/>
    <mergeCell ref="T13:AA13"/>
    <mergeCell ref="T14:AA14"/>
    <mergeCell ref="T21:AA21"/>
    <mergeCell ref="C16:H16"/>
    <mergeCell ref="I16:AA16"/>
    <mergeCell ref="C18:H18"/>
    <mergeCell ref="I18:AA18"/>
    <mergeCell ref="C20:H21"/>
    <mergeCell ref="I20:L21"/>
    <mergeCell ref="M20:S20"/>
    <mergeCell ref="T20:AA20"/>
    <mergeCell ref="M21:S21"/>
    <mergeCell ref="C13:H14"/>
    <mergeCell ref="I13:S14"/>
    <mergeCell ref="C10:H11"/>
    <mergeCell ref="B2:G4"/>
    <mergeCell ref="H2:AB2"/>
    <mergeCell ref="H3:O3"/>
    <mergeCell ref="P3:AB3"/>
    <mergeCell ref="H4:AB4"/>
    <mergeCell ref="C7:H8"/>
    <mergeCell ref="I7:AA8"/>
    <mergeCell ref="V10:AA10"/>
    <mergeCell ref="V11:AA11"/>
    <mergeCell ref="R10:U10"/>
    <mergeCell ref="I10:Q11"/>
    <mergeCell ref="R11:U11"/>
  </mergeCells>
  <pageMargins left="0.70866141732283472" right="0.70866141732283472" top="0.74803149606299213" bottom="1.1098214285714285" header="0.31496062992125984" footer="0.31496062992125984"/>
  <pageSetup scale="60"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pageSetUpPr fitToPage="1"/>
  </sheetPr>
  <dimension ref="A1:AB122"/>
  <sheetViews>
    <sheetView view="pageBreakPreview" topLeftCell="A35" zoomScaleNormal="100" zoomScaleSheetLayoutView="100" zoomScalePageLayoutView="70" workbookViewId="0">
      <selection activeCell="H39" sqref="H39:J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121</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367</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120</v>
      </c>
      <c r="S11" s="740"/>
      <c r="T11" s="740"/>
      <c r="U11" s="741"/>
      <c r="V11" s="715">
        <v>3</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7.25" customHeight="1" x14ac:dyDescent="0.2">
      <c r="B13" s="67"/>
      <c r="C13" s="716" t="s">
        <v>7</v>
      </c>
      <c r="D13" s="717"/>
      <c r="E13" s="717"/>
      <c r="F13" s="717"/>
      <c r="G13" s="717"/>
      <c r="H13" s="718"/>
      <c r="I13" s="722" t="s">
        <v>366</v>
      </c>
      <c r="J13" s="723"/>
      <c r="K13" s="723"/>
      <c r="L13" s="723"/>
      <c r="M13" s="723"/>
      <c r="N13" s="723"/>
      <c r="O13" s="723"/>
      <c r="P13" s="723"/>
      <c r="Q13" s="723"/>
      <c r="R13" s="723"/>
      <c r="S13" s="724"/>
      <c r="T13" s="716" t="s">
        <v>9</v>
      </c>
      <c r="U13" s="717"/>
      <c r="V13" s="717"/>
      <c r="W13" s="717"/>
      <c r="X13" s="717"/>
      <c r="Y13" s="717"/>
      <c r="Z13" s="717"/>
      <c r="AA13" s="718"/>
      <c r="AB13" s="66"/>
    </row>
    <row r="14" spans="1:28" ht="54" customHeight="1" thickBot="1" x14ac:dyDescent="0.25">
      <c r="B14" s="67"/>
      <c r="C14" s="719"/>
      <c r="D14" s="720"/>
      <c r="E14" s="720"/>
      <c r="F14" s="720"/>
      <c r="G14" s="720"/>
      <c r="H14" s="721"/>
      <c r="I14" s="725"/>
      <c r="J14" s="726"/>
      <c r="K14" s="726"/>
      <c r="L14" s="726"/>
      <c r="M14" s="726"/>
      <c r="N14" s="726"/>
      <c r="O14" s="726"/>
      <c r="P14" s="726"/>
      <c r="Q14" s="726"/>
      <c r="R14" s="726"/>
      <c r="S14" s="727"/>
      <c r="T14" s="728" t="s">
        <v>61</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39" customHeight="1" thickBot="1" x14ac:dyDescent="0.25">
      <c r="B16" s="67"/>
      <c r="C16" s="675" t="s">
        <v>11</v>
      </c>
      <c r="D16" s="676"/>
      <c r="E16" s="676"/>
      <c r="F16" s="676"/>
      <c r="G16" s="676"/>
      <c r="H16" s="677"/>
      <c r="I16" s="678" t="s">
        <v>365</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46.5" customHeight="1" thickBot="1" x14ac:dyDescent="0.25">
      <c r="B18" s="67"/>
      <c r="C18" s="675" t="s">
        <v>12</v>
      </c>
      <c r="D18" s="676"/>
      <c r="E18" s="676"/>
      <c r="F18" s="676"/>
      <c r="G18" s="676"/>
      <c r="H18" s="677"/>
      <c r="I18" s="678" t="s">
        <v>932</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852</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24" customHeight="1" thickBot="1" x14ac:dyDescent="0.25">
      <c r="B21" s="67"/>
      <c r="C21" s="703"/>
      <c r="D21" s="704"/>
      <c r="E21" s="704"/>
      <c r="F21" s="704"/>
      <c r="G21" s="704"/>
      <c r="H21" s="705"/>
      <c r="I21" s="709"/>
      <c r="J21" s="710"/>
      <c r="K21" s="710"/>
      <c r="L21" s="711"/>
      <c r="M21" s="1831" t="s">
        <v>310</v>
      </c>
      <c r="N21" s="1826"/>
      <c r="O21" s="1826"/>
      <c r="P21" s="1826"/>
      <c r="Q21" s="1826"/>
      <c r="R21" s="1826"/>
      <c r="S21" s="1827"/>
      <c r="T21" s="1825" t="s">
        <v>17</v>
      </c>
      <c r="U21" s="1826"/>
      <c r="V21" s="1826"/>
      <c r="W21" s="1826"/>
      <c r="X21" s="1826"/>
      <c r="Y21" s="1826"/>
      <c r="Z21" s="1826"/>
      <c r="AA21" s="1827"/>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15.75" customHeight="1" thickBot="1" x14ac:dyDescent="0.25">
      <c r="B24" s="67"/>
      <c r="C24" s="1828" t="s">
        <v>931</v>
      </c>
      <c r="D24" s="1829"/>
      <c r="E24" s="1829"/>
      <c r="F24" s="1829"/>
      <c r="G24" s="1829"/>
      <c r="H24" s="1829"/>
      <c r="I24" s="1830"/>
      <c r="J24" s="694" t="s">
        <v>930</v>
      </c>
      <c r="K24" s="695"/>
      <c r="L24" s="695"/>
      <c r="M24" s="695"/>
      <c r="N24" s="695"/>
      <c r="O24" s="695"/>
      <c r="P24" s="696"/>
      <c r="Q24" s="1269" t="s">
        <v>929</v>
      </c>
      <c r="R24" s="655"/>
      <c r="S24" s="655"/>
      <c r="T24" s="655"/>
      <c r="U24" s="655"/>
      <c r="V24" s="655"/>
      <c r="W24" s="655"/>
      <c r="X24" s="655"/>
      <c r="Y24" s="655"/>
      <c r="Z24" s="655"/>
      <c r="AA24" s="657"/>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364</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44.25" customHeight="1" thickBot="1" x14ac:dyDescent="0.25">
      <c r="B28" s="67"/>
      <c r="C28" s="675" t="s">
        <v>23</v>
      </c>
      <c r="D28" s="676"/>
      <c r="E28" s="676"/>
      <c r="F28" s="676"/>
      <c r="G28" s="676"/>
      <c r="H28" s="677"/>
      <c r="I28" s="681">
        <v>0.05</v>
      </c>
      <c r="J28" s="678"/>
      <c r="K28" s="682" t="s">
        <v>24</v>
      </c>
      <c r="L28" s="683"/>
      <c r="M28" s="683"/>
      <c r="N28" s="684"/>
      <c r="O28" s="685" t="s">
        <v>25</v>
      </c>
      <c r="P28" s="686"/>
      <c r="Q28" s="686"/>
      <c r="R28" s="687"/>
      <c r="S28" s="74"/>
      <c r="T28" s="686" t="s">
        <v>26</v>
      </c>
      <c r="U28" s="686"/>
      <c r="V28" s="687"/>
      <c r="W28" s="34" t="s">
        <v>28</v>
      </c>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777">
        <v>0.08</v>
      </c>
      <c r="L32" s="655"/>
      <c r="M32" s="655"/>
      <c r="N32" s="655"/>
      <c r="O32" s="656">
        <v>0.1</v>
      </c>
      <c r="P32" s="655"/>
      <c r="Q32" s="655"/>
      <c r="R32" s="655"/>
      <c r="S32" s="656">
        <v>0.06</v>
      </c>
      <c r="T32" s="655"/>
      <c r="U32" s="656">
        <v>7.0000000000000007E-2</v>
      </c>
      <c r="V32" s="655"/>
      <c r="W32" s="655"/>
      <c r="X32" s="656">
        <v>0.03</v>
      </c>
      <c r="Y32" s="655"/>
      <c r="Z32" s="656">
        <v>0.05</v>
      </c>
      <c r="AA32" s="657"/>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32.25" customHeight="1" thickBot="1" x14ac:dyDescent="0.25">
      <c r="B35" s="69"/>
      <c r="C35" s="922" t="s">
        <v>30</v>
      </c>
      <c r="D35" s="923"/>
      <c r="E35" s="923"/>
      <c r="F35" s="923"/>
      <c r="G35" s="924"/>
      <c r="H35" s="181" t="s">
        <v>928</v>
      </c>
      <c r="I35" s="181" t="s">
        <v>927</v>
      </c>
      <c r="J35" s="182"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ht="55.5" customHeight="1" x14ac:dyDescent="0.2">
      <c r="B36" s="69"/>
      <c r="C36" s="1061" t="s">
        <v>689</v>
      </c>
      <c r="D36" s="1062"/>
      <c r="E36" s="1062"/>
      <c r="F36" s="1062"/>
      <c r="G36" s="1063"/>
      <c r="H36" s="39">
        <f>5+5</f>
        <v>10</v>
      </c>
      <c r="I36" s="39">
        <f>265+114</f>
        <v>379</v>
      </c>
      <c r="J36" s="36">
        <f t="shared" ref="J36:J47" si="0">+H36/I36</f>
        <v>2.6385224274406333E-2</v>
      </c>
      <c r="K36" s="1190" t="s">
        <v>926</v>
      </c>
      <c r="L36" s="1191"/>
      <c r="M36" s="1191"/>
      <c r="N36" s="1191"/>
      <c r="O36" s="1191"/>
      <c r="P36" s="1191"/>
      <c r="Q36" s="1191"/>
      <c r="R36" s="1191"/>
      <c r="S36" s="1191"/>
      <c r="T36" s="1191"/>
      <c r="U36" s="1191"/>
      <c r="V36" s="1191"/>
      <c r="W36" s="1191"/>
      <c r="X36" s="1191"/>
      <c r="Y36" s="1191"/>
      <c r="Z36" s="1191"/>
      <c r="AA36" s="1192"/>
      <c r="AB36" s="66"/>
    </row>
    <row r="37" spans="2:28" s="68" customFormat="1" ht="72.75" customHeight="1" x14ac:dyDescent="0.2">
      <c r="B37" s="69"/>
      <c r="C37" s="1061" t="s">
        <v>687</v>
      </c>
      <c r="D37" s="1062"/>
      <c r="E37" s="1062"/>
      <c r="F37" s="1062"/>
      <c r="G37" s="1063"/>
      <c r="H37" s="38">
        <f>2+7+14</f>
        <v>23</v>
      </c>
      <c r="I37" s="38">
        <f>14+83+120</f>
        <v>217</v>
      </c>
      <c r="J37" s="36">
        <f t="shared" si="0"/>
        <v>0.10599078341013825</v>
      </c>
      <c r="K37" s="1190" t="s">
        <v>925</v>
      </c>
      <c r="L37" s="1191"/>
      <c r="M37" s="1191"/>
      <c r="N37" s="1191"/>
      <c r="O37" s="1191"/>
      <c r="P37" s="1191"/>
      <c r="Q37" s="1191"/>
      <c r="R37" s="1191"/>
      <c r="S37" s="1191"/>
      <c r="T37" s="1191"/>
      <c r="U37" s="1191"/>
      <c r="V37" s="1191"/>
      <c r="W37" s="1191"/>
      <c r="X37" s="1191"/>
      <c r="Y37" s="1191"/>
      <c r="Z37" s="1191"/>
      <c r="AA37" s="1192"/>
      <c r="AB37" s="66"/>
    </row>
    <row r="38" spans="2:28" s="68" customFormat="1" ht="69" customHeight="1" x14ac:dyDescent="0.2">
      <c r="B38" s="69"/>
      <c r="C38" s="1061" t="s">
        <v>686</v>
      </c>
      <c r="D38" s="1062"/>
      <c r="E38" s="1062"/>
      <c r="F38" s="1062"/>
      <c r="G38" s="1063"/>
      <c r="H38" s="38">
        <f>8+0+4</f>
        <v>12</v>
      </c>
      <c r="I38" s="38">
        <f>74+153+105</f>
        <v>332</v>
      </c>
      <c r="J38" s="36">
        <f t="shared" si="0"/>
        <v>3.614457831325301E-2</v>
      </c>
      <c r="K38" s="1190" t="s">
        <v>924</v>
      </c>
      <c r="L38" s="1191"/>
      <c r="M38" s="1191"/>
      <c r="N38" s="1191"/>
      <c r="O38" s="1191"/>
      <c r="P38" s="1191"/>
      <c r="Q38" s="1191"/>
      <c r="R38" s="1191"/>
      <c r="S38" s="1191"/>
      <c r="T38" s="1191"/>
      <c r="U38" s="1191"/>
      <c r="V38" s="1191"/>
      <c r="W38" s="1191"/>
      <c r="X38" s="1191"/>
      <c r="Y38" s="1191"/>
      <c r="Z38" s="1191"/>
      <c r="AA38" s="1192"/>
      <c r="AB38" s="66"/>
    </row>
    <row r="39" spans="2:28" s="68" customFormat="1" ht="70.5" customHeight="1" x14ac:dyDescent="0.2">
      <c r="B39" s="69"/>
      <c r="C39" s="1061" t="s">
        <v>684</v>
      </c>
      <c r="D39" s="1062"/>
      <c r="E39" s="1062"/>
      <c r="F39" s="1062"/>
      <c r="G39" s="1063"/>
      <c r="H39" s="38">
        <f>0+5</f>
        <v>5</v>
      </c>
      <c r="I39" s="38">
        <f>117+105</f>
        <v>222</v>
      </c>
      <c r="J39" s="36">
        <f t="shared" si="0"/>
        <v>2.2522522522522521E-2</v>
      </c>
      <c r="K39" s="1190" t="s">
        <v>923</v>
      </c>
      <c r="L39" s="1191"/>
      <c r="M39" s="1191"/>
      <c r="N39" s="1191"/>
      <c r="O39" s="1191"/>
      <c r="P39" s="1191"/>
      <c r="Q39" s="1191"/>
      <c r="R39" s="1191"/>
      <c r="S39" s="1191"/>
      <c r="T39" s="1191"/>
      <c r="U39" s="1191"/>
      <c r="V39" s="1191"/>
      <c r="W39" s="1191"/>
      <c r="X39" s="1191"/>
      <c r="Y39" s="1191"/>
      <c r="Z39" s="1191"/>
      <c r="AA39" s="1192"/>
      <c r="AB39" s="66"/>
    </row>
    <row r="40" spans="2:28" s="68" customFormat="1" x14ac:dyDescent="0.2">
      <c r="B40" s="69"/>
      <c r="C40" s="1061"/>
      <c r="D40" s="1062"/>
      <c r="E40" s="1062"/>
      <c r="F40" s="1062"/>
      <c r="G40" s="1063"/>
      <c r="H40" s="38"/>
      <c r="I40" s="38"/>
      <c r="J40" s="36" t="e">
        <f t="shared" si="0"/>
        <v>#DIV/0!</v>
      </c>
      <c r="K40" s="1152"/>
      <c r="L40" s="1153"/>
      <c r="M40" s="1153"/>
      <c r="N40" s="1153"/>
      <c r="O40" s="1153"/>
      <c r="P40" s="1153"/>
      <c r="Q40" s="1153"/>
      <c r="R40" s="1153"/>
      <c r="S40" s="1153"/>
      <c r="T40" s="1153"/>
      <c r="U40" s="1153"/>
      <c r="V40" s="1153"/>
      <c r="W40" s="1153"/>
      <c r="X40" s="1153"/>
      <c r="Y40" s="1153"/>
      <c r="Z40" s="1153"/>
      <c r="AA40" s="1154"/>
      <c r="AB40" s="66"/>
    </row>
    <row r="41" spans="2:28" s="68" customFormat="1" x14ac:dyDescent="0.2">
      <c r="B41" s="69"/>
      <c r="C41" s="1061"/>
      <c r="D41" s="1062"/>
      <c r="E41" s="1062"/>
      <c r="F41" s="1062"/>
      <c r="G41" s="1063"/>
      <c r="H41" s="38"/>
      <c r="I41" s="38"/>
      <c r="J41" s="36" t="e">
        <f t="shared" si="0"/>
        <v>#DIV/0!</v>
      </c>
      <c r="K41" s="1152"/>
      <c r="L41" s="1153"/>
      <c r="M41" s="1153"/>
      <c r="N41" s="1153"/>
      <c r="O41" s="1153"/>
      <c r="P41" s="1153"/>
      <c r="Q41" s="1153"/>
      <c r="R41" s="1153"/>
      <c r="S41" s="1153"/>
      <c r="T41" s="1153"/>
      <c r="U41" s="1153"/>
      <c r="V41" s="1153"/>
      <c r="W41" s="1153"/>
      <c r="X41" s="1153"/>
      <c r="Y41" s="1153"/>
      <c r="Z41" s="1153"/>
      <c r="AA41" s="1154"/>
      <c r="AB41" s="66"/>
    </row>
    <row r="42" spans="2:28" s="68" customFormat="1" x14ac:dyDescent="0.2">
      <c r="B42" s="69"/>
      <c r="C42" s="1061"/>
      <c r="D42" s="1062"/>
      <c r="E42" s="1062"/>
      <c r="F42" s="1062"/>
      <c r="G42" s="1063"/>
      <c r="H42" s="38"/>
      <c r="I42" s="38"/>
      <c r="J42" s="36" t="e">
        <f t="shared" si="0"/>
        <v>#DIV/0!</v>
      </c>
      <c r="K42" s="1152"/>
      <c r="L42" s="1153"/>
      <c r="M42" s="1153"/>
      <c r="N42" s="1153"/>
      <c r="O42" s="1153"/>
      <c r="P42" s="1153"/>
      <c r="Q42" s="1153"/>
      <c r="R42" s="1153"/>
      <c r="S42" s="1153"/>
      <c r="T42" s="1153"/>
      <c r="U42" s="1153"/>
      <c r="V42" s="1153"/>
      <c r="W42" s="1153"/>
      <c r="X42" s="1153"/>
      <c r="Y42" s="1153"/>
      <c r="Z42" s="1153"/>
      <c r="AA42" s="1154"/>
      <c r="AB42" s="66"/>
    </row>
    <row r="43" spans="2:28" s="68" customFormat="1" x14ac:dyDescent="0.2">
      <c r="B43" s="69"/>
      <c r="C43" s="1061"/>
      <c r="D43" s="1062"/>
      <c r="E43" s="1062"/>
      <c r="F43" s="1062"/>
      <c r="G43" s="1063"/>
      <c r="H43" s="38"/>
      <c r="I43" s="38"/>
      <c r="J43" s="36" t="e">
        <f t="shared" si="0"/>
        <v>#DIV/0!</v>
      </c>
      <c r="K43" s="1152"/>
      <c r="L43" s="1153"/>
      <c r="M43" s="1153"/>
      <c r="N43" s="1153"/>
      <c r="O43" s="1153"/>
      <c r="P43" s="1153"/>
      <c r="Q43" s="1153"/>
      <c r="R43" s="1153"/>
      <c r="S43" s="1153"/>
      <c r="T43" s="1153"/>
      <c r="U43" s="1153"/>
      <c r="V43" s="1153"/>
      <c r="W43" s="1153"/>
      <c r="X43" s="1153"/>
      <c r="Y43" s="1153"/>
      <c r="Z43" s="1153"/>
      <c r="AA43" s="1154"/>
      <c r="AB43" s="66"/>
    </row>
    <row r="44" spans="2:28" s="68" customFormat="1" x14ac:dyDescent="0.2">
      <c r="B44" s="69"/>
      <c r="C44" s="1061"/>
      <c r="D44" s="1062"/>
      <c r="E44" s="1062"/>
      <c r="F44" s="1062"/>
      <c r="G44" s="1063"/>
      <c r="H44" s="38"/>
      <c r="I44" s="38"/>
      <c r="J44" s="36" t="e">
        <f t="shared" si="0"/>
        <v>#DIV/0!</v>
      </c>
      <c r="K44" s="1152"/>
      <c r="L44" s="1153"/>
      <c r="M44" s="1153"/>
      <c r="N44" s="1153"/>
      <c r="O44" s="1153"/>
      <c r="P44" s="1153"/>
      <c r="Q44" s="1153"/>
      <c r="R44" s="1153"/>
      <c r="S44" s="1153"/>
      <c r="T44" s="1153"/>
      <c r="U44" s="1153"/>
      <c r="V44" s="1153"/>
      <c r="W44" s="1153"/>
      <c r="X44" s="1153"/>
      <c r="Y44" s="1153"/>
      <c r="Z44" s="1153"/>
      <c r="AA44" s="1154"/>
      <c r="AB44" s="66"/>
    </row>
    <row r="45" spans="2:28" s="68" customFormat="1" x14ac:dyDescent="0.2">
      <c r="B45" s="69"/>
      <c r="C45" s="1061"/>
      <c r="D45" s="1062"/>
      <c r="E45" s="1062"/>
      <c r="F45" s="1062"/>
      <c r="G45" s="1063"/>
      <c r="H45" s="38"/>
      <c r="I45" s="38"/>
      <c r="J45" s="36" t="e">
        <f t="shared" si="0"/>
        <v>#DIV/0!</v>
      </c>
      <c r="K45" s="1152"/>
      <c r="L45" s="1153"/>
      <c r="M45" s="1153"/>
      <c r="N45" s="1153"/>
      <c r="O45" s="1153"/>
      <c r="P45" s="1153"/>
      <c r="Q45" s="1153"/>
      <c r="R45" s="1153"/>
      <c r="S45" s="1153"/>
      <c r="T45" s="1153"/>
      <c r="U45" s="1153"/>
      <c r="V45" s="1153"/>
      <c r="W45" s="1153"/>
      <c r="X45" s="1153"/>
      <c r="Y45" s="1153"/>
      <c r="Z45" s="1153"/>
      <c r="AA45" s="1154"/>
      <c r="AB45" s="66"/>
    </row>
    <row r="46" spans="2:28" s="68" customFormat="1" x14ac:dyDescent="0.2">
      <c r="B46" s="69"/>
      <c r="C46" s="1061"/>
      <c r="D46" s="1062"/>
      <c r="E46" s="1062"/>
      <c r="F46" s="1062"/>
      <c r="G46" s="1063"/>
      <c r="H46" s="38"/>
      <c r="I46" s="38"/>
      <c r="J46" s="36" t="e">
        <f t="shared" si="0"/>
        <v>#DIV/0!</v>
      </c>
      <c r="K46" s="1152"/>
      <c r="L46" s="1153"/>
      <c r="M46" s="1153"/>
      <c r="N46" s="1153"/>
      <c r="O46" s="1153"/>
      <c r="P46" s="1153"/>
      <c r="Q46" s="1153"/>
      <c r="R46" s="1153"/>
      <c r="S46" s="1153"/>
      <c r="T46" s="1153"/>
      <c r="U46" s="1153"/>
      <c r="V46" s="1153"/>
      <c r="W46" s="1153"/>
      <c r="X46" s="1153"/>
      <c r="Y46" s="1153"/>
      <c r="Z46" s="1153"/>
      <c r="AA46" s="1154"/>
      <c r="AB46" s="66"/>
    </row>
    <row r="47" spans="2:28" s="68" customFormat="1" ht="15" thickBot="1" x14ac:dyDescent="0.25">
      <c r="B47" s="69"/>
      <c r="C47" s="1061"/>
      <c r="D47" s="1062"/>
      <c r="E47" s="1062"/>
      <c r="F47" s="1062"/>
      <c r="G47" s="1063"/>
      <c r="H47" s="216"/>
      <c r="I47" s="216"/>
      <c r="J47" s="36" t="e">
        <f t="shared" si="0"/>
        <v>#DIV/0!</v>
      </c>
      <c r="K47" s="1158"/>
      <c r="L47" s="1159"/>
      <c r="M47" s="1159"/>
      <c r="N47" s="1159"/>
      <c r="O47" s="1159"/>
      <c r="P47" s="1159"/>
      <c r="Q47" s="1159"/>
      <c r="R47" s="1159"/>
      <c r="S47" s="1159"/>
      <c r="T47" s="1159"/>
      <c r="U47" s="1159"/>
      <c r="V47" s="1159"/>
      <c r="W47" s="1159"/>
      <c r="X47" s="1159"/>
      <c r="Y47" s="1159"/>
      <c r="Z47" s="1159"/>
      <c r="AA47" s="1160"/>
      <c r="AB47" s="66"/>
    </row>
    <row r="48" spans="2:28" s="68" customFormat="1" ht="15.75" customHeight="1" thickBot="1" x14ac:dyDescent="0.3">
      <c r="B48" s="69"/>
      <c r="C48" s="908" t="s">
        <v>35</v>
      </c>
      <c r="D48" s="909"/>
      <c r="E48" s="909"/>
      <c r="F48" s="909"/>
      <c r="G48" s="910"/>
      <c r="H48" s="37">
        <f>SUM(H36:H39)</f>
        <v>50</v>
      </c>
      <c r="I48" s="37">
        <f>SUM(I36:I47)</f>
        <v>1150</v>
      </c>
      <c r="J48" s="176">
        <f>H48/I48</f>
        <v>4.3478260869565216E-2</v>
      </c>
      <c r="K48" s="911"/>
      <c r="L48" s="912"/>
      <c r="M48" s="912"/>
      <c r="N48" s="912"/>
      <c r="O48" s="912"/>
      <c r="P48" s="912"/>
      <c r="Q48" s="912"/>
      <c r="R48" s="912"/>
      <c r="S48" s="912"/>
      <c r="T48" s="912"/>
      <c r="U48" s="912"/>
      <c r="V48" s="912"/>
      <c r="W48" s="912"/>
      <c r="X48" s="912"/>
      <c r="Y48" s="912"/>
      <c r="Z48" s="912"/>
      <c r="AA48" s="913"/>
      <c r="AB48" s="66"/>
    </row>
    <row r="49" spans="2:28" s="68" customFormat="1" ht="5.25" customHeight="1" x14ac:dyDescent="0.2">
      <c r="B49" s="69"/>
      <c r="C49" s="72"/>
      <c r="D49" s="72"/>
      <c r="E49" s="72"/>
      <c r="F49" s="72"/>
      <c r="G49" s="72"/>
      <c r="H49" s="145"/>
      <c r="I49" s="145"/>
      <c r="J49" s="35"/>
      <c r="K49" s="72"/>
      <c r="L49" s="72"/>
      <c r="M49" s="72"/>
      <c r="N49" s="72"/>
      <c r="O49" s="72"/>
      <c r="P49" s="72"/>
      <c r="Q49" s="72"/>
      <c r="R49" s="72"/>
      <c r="S49" s="72"/>
      <c r="T49" s="72"/>
      <c r="U49" s="72"/>
      <c r="V49" s="72"/>
      <c r="W49" s="72"/>
      <c r="X49" s="72"/>
      <c r="Y49" s="72"/>
      <c r="Z49" s="72"/>
      <c r="AA49" s="72"/>
      <c r="AB49" s="66"/>
    </row>
    <row r="50" spans="2:28" s="68" customFormat="1" ht="15" thickBot="1" x14ac:dyDescent="0.25">
      <c r="B50" s="69"/>
      <c r="C50" s="72"/>
      <c r="D50" s="72"/>
      <c r="E50" s="72"/>
      <c r="F50" s="72"/>
      <c r="G50" s="72"/>
      <c r="H50" s="145"/>
      <c r="I50" s="145"/>
      <c r="J50" s="35"/>
      <c r="K50" s="72"/>
      <c r="L50" s="72"/>
      <c r="M50" s="72"/>
      <c r="N50" s="72"/>
      <c r="O50" s="72"/>
      <c r="P50" s="72"/>
      <c r="Q50" s="72"/>
      <c r="R50" s="72"/>
      <c r="S50" s="72"/>
      <c r="T50" s="72"/>
      <c r="U50" s="72"/>
      <c r="V50" s="72"/>
      <c r="W50" s="72"/>
      <c r="X50" s="72"/>
      <c r="Y50" s="72"/>
      <c r="Z50" s="72"/>
      <c r="AA50" s="72"/>
      <c r="AB50" s="66"/>
    </row>
    <row r="51" spans="2:28" s="68" customFormat="1" x14ac:dyDescent="0.2">
      <c r="B51" s="69"/>
      <c r="C51" s="768" t="s">
        <v>36</v>
      </c>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70"/>
      <c r="AB51" s="66"/>
    </row>
    <row r="52" spans="2:28" ht="15" thickBot="1" x14ac:dyDescent="0.25">
      <c r="B52" s="67"/>
      <c r="C52" s="1161"/>
      <c r="D52" s="1162"/>
      <c r="E52" s="1162"/>
      <c r="F52" s="1162"/>
      <c r="G52" s="1162"/>
      <c r="H52" s="1162"/>
      <c r="I52" s="1162"/>
      <c r="J52" s="1162"/>
      <c r="K52" s="1162"/>
      <c r="L52" s="1162"/>
      <c r="M52" s="1162"/>
      <c r="N52" s="1162"/>
      <c r="O52" s="1162"/>
      <c r="P52" s="1162"/>
      <c r="Q52" s="1162"/>
      <c r="R52" s="1162"/>
      <c r="S52" s="1162"/>
      <c r="T52" s="1162"/>
      <c r="U52" s="1162"/>
      <c r="V52" s="1162"/>
      <c r="W52" s="1162"/>
      <c r="X52" s="1162"/>
      <c r="Y52" s="1162"/>
      <c r="Z52" s="1162"/>
      <c r="AA52" s="1163"/>
      <c r="AB52" s="66"/>
    </row>
    <row r="53" spans="2:28" x14ac:dyDescent="0.2">
      <c r="B53" s="67"/>
      <c r="C53" s="1171" t="s">
        <v>608</v>
      </c>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66"/>
    </row>
    <row r="54" spans="2: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2: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2: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2:28" x14ac:dyDescent="0.2">
      <c r="B57" s="67"/>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66"/>
    </row>
    <row r="58" spans="2:28" x14ac:dyDescent="0.2">
      <c r="B58" s="67"/>
      <c r="C58" s="1174"/>
      <c r="D58" s="1175"/>
      <c r="E58" s="1175"/>
      <c r="F58" s="1175"/>
      <c r="G58" s="1175"/>
      <c r="H58" s="1175"/>
      <c r="I58" s="1175"/>
      <c r="J58" s="1175"/>
      <c r="K58" s="1175"/>
      <c r="L58" s="1175"/>
      <c r="M58" s="1175"/>
      <c r="N58" s="1175"/>
      <c r="O58" s="1175"/>
      <c r="P58" s="1175"/>
      <c r="Q58" s="1175"/>
      <c r="R58" s="1175"/>
      <c r="S58" s="1175"/>
      <c r="T58" s="1175"/>
      <c r="U58" s="1175"/>
      <c r="V58" s="1175"/>
      <c r="W58" s="1175"/>
      <c r="X58" s="1175"/>
      <c r="Y58" s="1175"/>
      <c r="Z58" s="1175"/>
      <c r="AA58" s="1176"/>
      <c r="AB58" s="66"/>
    </row>
    <row r="59" spans="2:28" x14ac:dyDescent="0.2">
      <c r="B59" s="67"/>
      <c r="C59" s="1174"/>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5"/>
      <c r="Z59" s="1175"/>
      <c r="AA59" s="1176"/>
      <c r="AB59" s="66"/>
    </row>
    <row r="60" spans="2:28" x14ac:dyDescent="0.2">
      <c r="B60" s="67"/>
      <c r="C60" s="1174"/>
      <c r="D60" s="1175"/>
      <c r="E60" s="1175"/>
      <c r="F60" s="1175"/>
      <c r="G60" s="1175"/>
      <c r="H60" s="1175"/>
      <c r="I60" s="1175"/>
      <c r="J60" s="1175"/>
      <c r="K60" s="1175"/>
      <c r="L60" s="1175"/>
      <c r="M60" s="1175"/>
      <c r="N60" s="1175"/>
      <c r="O60" s="1175"/>
      <c r="P60" s="1175"/>
      <c r="Q60" s="1175"/>
      <c r="R60" s="1175"/>
      <c r="S60" s="1175"/>
      <c r="T60" s="1175"/>
      <c r="U60" s="1175"/>
      <c r="V60" s="1175"/>
      <c r="W60" s="1175"/>
      <c r="X60" s="1175"/>
      <c r="Y60" s="1175"/>
      <c r="Z60" s="1175"/>
      <c r="AA60" s="1176"/>
      <c r="AB60" s="66"/>
    </row>
    <row r="61" spans="2:28" x14ac:dyDescent="0.2">
      <c r="B61" s="67"/>
      <c r="C61" s="1174"/>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6"/>
      <c r="AB61" s="66"/>
    </row>
    <row r="62" spans="2:28" x14ac:dyDescent="0.2">
      <c r="B62" s="67"/>
      <c r="C62" s="1174"/>
      <c r="D62" s="1175"/>
      <c r="E62" s="1175"/>
      <c r="F62" s="1175"/>
      <c r="G62" s="1175"/>
      <c r="H62" s="1175"/>
      <c r="I62" s="1175"/>
      <c r="J62" s="1175"/>
      <c r="K62" s="1175"/>
      <c r="L62" s="1175"/>
      <c r="M62" s="1175"/>
      <c r="N62" s="1175"/>
      <c r="O62" s="1175"/>
      <c r="P62" s="1175"/>
      <c r="Q62" s="1175"/>
      <c r="R62" s="1175"/>
      <c r="S62" s="1175"/>
      <c r="T62" s="1175"/>
      <c r="U62" s="1175"/>
      <c r="V62" s="1175"/>
      <c r="W62" s="1175"/>
      <c r="X62" s="1175"/>
      <c r="Y62" s="1175"/>
      <c r="Z62" s="1175"/>
      <c r="AA62" s="1176"/>
      <c r="AB62" s="66"/>
    </row>
    <row r="63" spans="2:28" x14ac:dyDescent="0.2">
      <c r="B63" s="67"/>
      <c r="C63" s="1174"/>
      <c r="D63" s="1175"/>
      <c r="E63" s="1175"/>
      <c r="F63" s="1175"/>
      <c r="G63" s="1175"/>
      <c r="H63" s="1175"/>
      <c r="I63" s="1175"/>
      <c r="J63" s="1175"/>
      <c r="K63" s="1175"/>
      <c r="L63" s="1175"/>
      <c r="M63" s="1175"/>
      <c r="N63" s="1175"/>
      <c r="O63" s="1175"/>
      <c r="P63" s="1175"/>
      <c r="Q63" s="1175"/>
      <c r="R63" s="1175"/>
      <c r="S63" s="1175"/>
      <c r="T63" s="1175"/>
      <c r="U63" s="1175"/>
      <c r="V63" s="1175"/>
      <c r="W63" s="1175"/>
      <c r="X63" s="1175"/>
      <c r="Y63" s="1175"/>
      <c r="Z63" s="1175"/>
      <c r="AA63" s="1176"/>
      <c r="AB63" s="66"/>
    </row>
    <row r="64" spans="2:28" x14ac:dyDescent="0.2">
      <c r="B64" s="67"/>
      <c r="C64" s="1174"/>
      <c r="D64" s="1175"/>
      <c r="E64" s="1175"/>
      <c r="F64" s="1175"/>
      <c r="G64" s="1175"/>
      <c r="H64" s="1175"/>
      <c r="I64" s="1175"/>
      <c r="J64" s="1175"/>
      <c r="K64" s="1175"/>
      <c r="L64" s="1175"/>
      <c r="M64" s="1175"/>
      <c r="N64" s="1175"/>
      <c r="O64" s="1175"/>
      <c r="P64" s="1175"/>
      <c r="Q64" s="1175"/>
      <c r="R64" s="1175"/>
      <c r="S64" s="1175"/>
      <c r="T64" s="1175"/>
      <c r="U64" s="1175"/>
      <c r="V64" s="1175"/>
      <c r="W64" s="1175"/>
      <c r="X64" s="1175"/>
      <c r="Y64" s="1175"/>
      <c r="Z64" s="1175"/>
      <c r="AA64" s="1176"/>
      <c r="AB64" s="66"/>
    </row>
    <row r="65" spans="1:28" ht="15" thickBot="1" x14ac:dyDescent="0.25">
      <c r="B65" s="67"/>
      <c r="C65" s="1177"/>
      <c r="D65" s="1178"/>
      <c r="E65" s="1178"/>
      <c r="F65" s="1178"/>
      <c r="G65" s="1178"/>
      <c r="H65" s="1178"/>
      <c r="I65" s="1178"/>
      <c r="J65" s="1178"/>
      <c r="K65" s="1178"/>
      <c r="L65" s="1178"/>
      <c r="M65" s="1178"/>
      <c r="N65" s="1178"/>
      <c r="O65" s="1178"/>
      <c r="P65" s="1178"/>
      <c r="Q65" s="1178"/>
      <c r="R65" s="1178"/>
      <c r="S65" s="1178"/>
      <c r="T65" s="1178"/>
      <c r="U65" s="1178"/>
      <c r="V65" s="1178"/>
      <c r="W65" s="1178"/>
      <c r="X65" s="1178"/>
      <c r="Y65" s="1178"/>
      <c r="Z65" s="1178"/>
      <c r="AA65" s="1179"/>
      <c r="AB65" s="66"/>
    </row>
    <row r="66" spans="1:28" x14ac:dyDescent="0.2">
      <c r="B66" s="65"/>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64"/>
    </row>
    <row r="67" spans="1:28" ht="15" thickBot="1" x14ac:dyDescent="0.25">
      <c r="B67" s="63"/>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61"/>
    </row>
    <row r="68" spans="1:28" ht="15.75" x14ac:dyDescent="0.2">
      <c r="B68" s="59"/>
      <c r="C68" s="1072" t="s">
        <v>30</v>
      </c>
      <c r="D68" s="1073"/>
      <c r="E68" s="1073"/>
      <c r="F68" s="1073"/>
      <c r="G68" s="1074"/>
      <c r="H68" s="1072" t="s">
        <v>37</v>
      </c>
      <c r="I68" s="1074"/>
      <c r="J68" s="1072" t="s">
        <v>38</v>
      </c>
      <c r="K68" s="1073"/>
      <c r="L68" s="1073"/>
      <c r="M68" s="1074"/>
      <c r="N68" s="1072" t="s">
        <v>39</v>
      </c>
      <c r="O68" s="1073"/>
      <c r="P68" s="1073"/>
      <c r="Q68" s="1073"/>
      <c r="R68" s="1073"/>
      <c r="S68" s="1073"/>
      <c r="T68" s="1073"/>
      <c r="U68" s="1074"/>
      <c r="V68" s="1165" t="s">
        <v>40</v>
      </c>
      <c r="W68" s="1165"/>
      <c r="X68" s="1165"/>
      <c r="Y68" s="1165"/>
      <c r="Z68" s="1165"/>
      <c r="AA68" s="1166"/>
      <c r="AB68" s="20"/>
    </row>
    <row r="69" spans="1:28" ht="15.75" x14ac:dyDescent="0.2">
      <c r="A69" s="60"/>
      <c r="B69" s="21"/>
      <c r="C69" s="1075"/>
      <c r="D69" s="1164"/>
      <c r="E69" s="1164"/>
      <c r="F69" s="1164"/>
      <c r="G69" s="1077"/>
      <c r="H69" s="1075"/>
      <c r="I69" s="1077"/>
      <c r="J69" s="1075"/>
      <c r="K69" s="1164"/>
      <c r="L69" s="1164"/>
      <c r="M69" s="1077"/>
      <c r="N69" s="1075"/>
      <c r="O69" s="1164"/>
      <c r="P69" s="1164"/>
      <c r="Q69" s="1164"/>
      <c r="R69" s="1164"/>
      <c r="S69" s="1164"/>
      <c r="T69" s="1164"/>
      <c r="U69" s="1077"/>
      <c r="V69" s="1167"/>
      <c r="W69" s="1167"/>
      <c r="X69" s="1167"/>
      <c r="Y69" s="1167"/>
      <c r="Z69" s="1167"/>
      <c r="AA69" s="1168"/>
      <c r="AB69" s="20"/>
    </row>
    <row r="70" spans="1:28" ht="16.5" thickBot="1" x14ac:dyDescent="0.25">
      <c r="A70" s="60"/>
      <c r="B70" s="21"/>
      <c r="C70" s="1075"/>
      <c r="D70" s="1164"/>
      <c r="E70" s="1164"/>
      <c r="F70" s="1164"/>
      <c r="G70" s="1077"/>
      <c r="H70" s="1075"/>
      <c r="I70" s="1077"/>
      <c r="J70" s="1075"/>
      <c r="K70" s="1164"/>
      <c r="L70" s="1164"/>
      <c r="M70" s="1077"/>
      <c r="N70" s="1078"/>
      <c r="O70" s="1079"/>
      <c r="P70" s="1079"/>
      <c r="Q70" s="1079"/>
      <c r="R70" s="1079"/>
      <c r="S70" s="1079"/>
      <c r="T70" s="1079"/>
      <c r="U70" s="1080"/>
      <c r="V70" s="1169"/>
      <c r="W70" s="1169"/>
      <c r="X70" s="1169"/>
      <c r="Y70" s="1169"/>
      <c r="Z70" s="1169"/>
      <c r="AA70" s="1170"/>
      <c r="AB70" s="20"/>
    </row>
    <row r="71" spans="1:28" ht="38.25" customHeight="1" x14ac:dyDescent="0.2">
      <c r="B71" s="59"/>
      <c r="C71" s="1108" t="s">
        <v>922</v>
      </c>
      <c r="D71" s="851"/>
      <c r="E71" s="851"/>
      <c r="F71" s="851"/>
      <c r="G71" s="851"/>
      <c r="H71" s="851" t="s">
        <v>921</v>
      </c>
      <c r="I71" s="851"/>
      <c r="J71" s="850">
        <v>0.03</v>
      </c>
      <c r="K71" s="851"/>
      <c r="L71" s="851"/>
      <c r="M71" s="851"/>
      <c r="N71" s="1816" t="s">
        <v>914</v>
      </c>
      <c r="O71" s="1817"/>
      <c r="P71" s="1817"/>
      <c r="Q71" s="1817"/>
      <c r="R71" s="1817"/>
      <c r="S71" s="1817"/>
      <c r="T71" s="1817"/>
      <c r="U71" s="1818"/>
      <c r="V71" s="1810" t="s">
        <v>920</v>
      </c>
      <c r="W71" s="1811"/>
      <c r="X71" s="1811"/>
      <c r="Y71" s="1811"/>
      <c r="Z71" s="1811"/>
      <c r="AA71" s="1812"/>
      <c r="AB71" s="58"/>
    </row>
    <row r="72" spans="1:28" ht="38.25" customHeight="1" x14ac:dyDescent="0.2">
      <c r="B72" s="59"/>
      <c r="C72" s="1808" t="s">
        <v>919</v>
      </c>
      <c r="D72" s="1273"/>
      <c r="E72" s="1273"/>
      <c r="F72" s="1273"/>
      <c r="G72" s="1273"/>
      <c r="H72" s="1273" t="s">
        <v>918</v>
      </c>
      <c r="I72" s="1273"/>
      <c r="J72" s="1809">
        <v>0.11</v>
      </c>
      <c r="K72" s="1273"/>
      <c r="L72" s="1273"/>
      <c r="M72" s="1273"/>
      <c r="N72" s="1819" t="s">
        <v>914</v>
      </c>
      <c r="O72" s="1820"/>
      <c r="P72" s="1820"/>
      <c r="Q72" s="1820"/>
      <c r="R72" s="1820"/>
      <c r="S72" s="1820"/>
      <c r="T72" s="1820"/>
      <c r="U72" s="1821"/>
      <c r="V72" s="1813" t="s">
        <v>917</v>
      </c>
      <c r="W72" s="1814"/>
      <c r="X72" s="1814"/>
      <c r="Y72" s="1814"/>
      <c r="Z72" s="1814"/>
      <c r="AA72" s="1815"/>
      <c r="AB72" s="58"/>
    </row>
    <row r="73" spans="1:28" ht="38.25" customHeight="1" x14ac:dyDescent="0.2">
      <c r="B73" s="59"/>
      <c r="C73" s="1808" t="s">
        <v>916</v>
      </c>
      <c r="D73" s="1273"/>
      <c r="E73" s="1273"/>
      <c r="F73" s="1273"/>
      <c r="G73" s="1273"/>
      <c r="H73" s="1273" t="s">
        <v>915</v>
      </c>
      <c r="I73" s="1273"/>
      <c r="J73" s="1809">
        <v>0.04</v>
      </c>
      <c r="K73" s="1273"/>
      <c r="L73" s="1273"/>
      <c r="M73" s="1273"/>
      <c r="N73" s="1822" t="s">
        <v>914</v>
      </c>
      <c r="O73" s="1823"/>
      <c r="P73" s="1823"/>
      <c r="Q73" s="1823"/>
      <c r="R73" s="1823"/>
      <c r="S73" s="1823"/>
      <c r="T73" s="1823"/>
      <c r="U73" s="1824"/>
      <c r="V73" s="1813" t="s">
        <v>913</v>
      </c>
      <c r="W73" s="1814"/>
      <c r="X73" s="1814"/>
      <c r="Y73" s="1814"/>
      <c r="Z73" s="1814"/>
      <c r="AA73" s="1815"/>
      <c r="AB73" s="58"/>
    </row>
    <row r="74" spans="1:28" x14ac:dyDescent="0.2">
      <c r="B74" s="59"/>
      <c r="C74" s="752"/>
      <c r="D74" s="753"/>
      <c r="E74" s="753"/>
      <c r="F74" s="753"/>
      <c r="G74" s="753"/>
      <c r="H74" s="753"/>
      <c r="I74" s="753"/>
      <c r="J74" s="753"/>
      <c r="K74" s="753"/>
      <c r="L74" s="753"/>
      <c r="M74" s="753"/>
      <c r="N74" s="1113"/>
      <c r="O74" s="1114"/>
      <c r="P74" s="1114"/>
      <c r="Q74" s="1114"/>
      <c r="R74" s="1114"/>
      <c r="S74" s="1114"/>
      <c r="T74" s="1114"/>
      <c r="U74" s="1115"/>
      <c r="V74" s="1113"/>
      <c r="W74" s="1114"/>
      <c r="X74" s="1114"/>
      <c r="Y74" s="1114"/>
      <c r="Z74" s="1114"/>
      <c r="AA74" s="1116"/>
      <c r="AB74" s="58"/>
    </row>
    <row r="75" spans="1:28" x14ac:dyDescent="0.2">
      <c r="B75" s="59"/>
      <c r="C75" s="752"/>
      <c r="D75" s="753"/>
      <c r="E75" s="753"/>
      <c r="F75" s="753"/>
      <c r="G75" s="753"/>
      <c r="H75" s="753"/>
      <c r="I75" s="753"/>
      <c r="J75" s="753"/>
      <c r="K75" s="753"/>
      <c r="L75" s="753"/>
      <c r="M75" s="753"/>
      <c r="N75" s="1113"/>
      <c r="O75" s="1114"/>
      <c r="P75" s="1114"/>
      <c r="Q75" s="1114"/>
      <c r="R75" s="1114"/>
      <c r="S75" s="1114"/>
      <c r="T75" s="1114"/>
      <c r="U75" s="1115"/>
      <c r="V75" s="1113"/>
      <c r="W75" s="1114"/>
      <c r="X75" s="1114"/>
      <c r="Y75" s="1114"/>
      <c r="Z75" s="1114"/>
      <c r="AA75" s="1116"/>
      <c r="AB75" s="58"/>
    </row>
    <row r="76" spans="1:28" x14ac:dyDescent="0.2">
      <c r="B76" s="59"/>
      <c r="C76" s="752"/>
      <c r="D76" s="753"/>
      <c r="E76" s="753"/>
      <c r="F76" s="753"/>
      <c r="G76" s="753"/>
      <c r="H76" s="753"/>
      <c r="I76" s="753"/>
      <c r="J76" s="753"/>
      <c r="K76" s="753"/>
      <c r="L76" s="753"/>
      <c r="M76" s="753"/>
      <c r="N76" s="1113"/>
      <c r="O76" s="1114"/>
      <c r="P76" s="1114"/>
      <c r="Q76" s="1114"/>
      <c r="R76" s="1114"/>
      <c r="S76" s="1114"/>
      <c r="T76" s="1114"/>
      <c r="U76" s="1115"/>
      <c r="V76" s="1113"/>
      <c r="W76" s="1114"/>
      <c r="X76" s="1114"/>
      <c r="Y76" s="1114"/>
      <c r="Z76" s="1114"/>
      <c r="AA76" s="1116"/>
      <c r="AB76" s="58"/>
    </row>
    <row r="77" spans="1:28" x14ac:dyDescent="0.2">
      <c r="B77" s="59"/>
      <c r="C77" s="752"/>
      <c r="D77" s="753"/>
      <c r="E77" s="753"/>
      <c r="F77" s="753"/>
      <c r="G77" s="753"/>
      <c r="H77" s="753"/>
      <c r="I77" s="753"/>
      <c r="J77" s="753"/>
      <c r="K77" s="753"/>
      <c r="L77" s="753"/>
      <c r="M77" s="753"/>
      <c r="N77" s="1113"/>
      <c r="O77" s="1114"/>
      <c r="P77" s="1114"/>
      <c r="Q77" s="1114"/>
      <c r="R77" s="1114"/>
      <c r="S77" s="1114"/>
      <c r="T77" s="1114"/>
      <c r="U77" s="1115"/>
      <c r="V77" s="1113"/>
      <c r="W77" s="1114"/>
      <c r="X77" s="1114"/>
      <c r="Y77" s="1114"/>
      <c r="Z77" s="1114"/>
      <c r="AA77" s="1116"/>
      <c r="AB77" s="58"/>
    </row>
    <row r="78" spans="1:28" x14ac:dyDescent="0.2">
      <c r="B78" s="59"/>
      <c r="C78" s="752"/>
      <c r="D78" s="753"/>
      <c r="E78" s="753"/>
      <c r="F78" s="753"/>
      <c r="G78" s="753"/>
      <c r="H78" s="753"/>
      <c r="I78" s="753"/>
      <c r="J78" s="753"/>
      <c r="K78" s="753"/>
      <c r="L78" s="753"/>
      <c r="M78" s="753"/>
      <c r="N78" s="1113"/>
      <c r="O78" s="1114"/>
      <c r="P78" s="1114"/>
      <c r="Q78" s="1114"/>
      <c r="R78" s="1114"/>
      <c r="S78" s="1114"/>
      <c r="T78" s="1114"/>
      <c r="U78" s="1115"/>
      <c r="V78" s="1113"/>
      <c r="W78" s="1114"/>
      <c r="X78" s="1114"/>
      <c r="Y78" s="1114"/>
      <c r="Z78" s="1114"/>
      <c r="AA78" s="1116"/>
      <c r="AB78" s="58"/>
    </row>
    <row r="79" spans="1:28" x14ac:dyDescent="0.2">
      <c r="B79" s="59"/>
      <c r="C79" s="752"/>
      <c r="D79" s="753"/>
      <c r="E79" s="753"/>
      <c r="F79" s="753"/>
      <c r="G79" s="753"/>
      <c r="H79" s="753"/>
      <c r="I79" s="753"/>
      <c r="J79" s="753"/>
      <c r="K79" s="753"/>
      <c r="L79" s="753"/>
      <c r="M79" s="753"/>
      <c r="N79" s="1113"/>
      <c r="O79" s="1114"/>
      <c r="P79" s="1114"/>
      <c r="Q79" s="1114"/>
      <c r="R79" s="1114"/>
      <c r="S79" s="1114"/>
      <c r="T79" s="1114"/>
      <c r="U79" s="1115"/>
      <c r="V79" s="1113"/>
      <c r="W79" s="1114"/>
      <c r="X79" s="1114"/>
      <c r="Y79" s="1114"/>
      <c r="Z79" s="1114"/>
      <c r="AA79" s="1116"/>
      <c r="AB79" s="58"/>
    </row>
    <row r="80" spans="1:28" x14ac:dyDescent="0.2">
      <c r="B80" s="59"/>
      <c r="C80" s="752"/>
      <c r="D80" s="753"/>
      <c r="E80" s="753"/>
      <c r="F80" s="753"/>
      <c r="G80" s="753"/>
      <c r="H80" s="753"/>
      <c r="I80" s="753"/>
      <c r="J80" s="753"/>
      <c r="K80" s="753"/>
      <c r="L80" s="753"/>
      <c r="M80" s="753"/>
      <c r="N80" s="1113"/>
      <c r="O80" s="1114"/>
      <c r="P80" s="1114"/>
      <c r="Q80" s="1114"/>
      <c r="R80" s="1114"/>
      <c r="S80" s="1114"/>
      <c r="T80" s="1114"/>
      <c r="U80" s="1115"/>
      <c r="V80" s="1113"/>
      <c r="W80" s="1114"/>
      <c r="X80" s="1114"/>
      <c r="Y80" s="1114"/>
      <c r="Z80" s="1114"/>
      <c r="AA80" s="1116"/>
      <c r="AB80" s="58"/>
    </row>
    <row r="81" spans="2:28" x14ac:dyDescent="0.2">
      <c r="B81" s="59"/>
      <c r="C81" s="752"/>
      <c r="D81" s="753"/>
      <c r="E81" s="753"/>
      <c r="F81" s="753"/>
      <c r="G81" s="753"/>
      <c r="H81" s="753"/>
      <c r="I81" s="753"/>
      <c r="J81" s="753"/>
      <c r="K81" s="753"/>
      <c r="L81" s="753"/>
      <c r="M81" s="753"/>
      <c r="N81" s="1113"/>
      <c r="O81" s="1114"/>
      <c r="P81" s="1114"/>
      <c r="Q81" s="1114"/>
      <c r="R81" s="1114"/>
      <c r="S81" s="1114"/>
      <c r="T81" s="1114"/>
      <c r="U81" s="1115"/>
      <c r="V81" s="1113"/>
      <c r="W81" s="1114"/>
      <c r="X81" s="1114"/>
      <c r="Y81" s="1114"/>
      <c r="Z81" s="1114"/>
      <c r="AA81" s="1116"/>
      <c r="AB81" s="58"/>
    </row>
    <row r="82" spans="2:28" ht="15.75" customHeight="1" thickBot="1" x14ac:dyDescent="0.25">
      <c r="B82" s="59"/>
      <c r="C82" s="754"/>
      <c r="D82" s="755"/>
      <c r="E82" s="755"/>
      <c r="F82" s="755"/>
      <c r="G82" s="755"/>
      <c r="H82" s="755"/>
      <c r="I82" s="755"/>
      <c r="J82" s="755"/>
      <c r="K82" s="755"/>
      <c r="L82" s="755"/>
      <c r="M82" s="755"/>
      <c r="N82" s="1104"/>
      <c r="O82" s="1105"/>
      <c r="P82" s="1105"/>
      <c r="Q82" s="1105"/>
      <c r="R82" s="1105"/>
      <c r="S82" s="1105"/>
      <c r="T82" s="1105"/>
      <c r="U82" s="1106"/>
      <c r="V82" s="1104"/>
      <c r="W82" s="1105"/>
      <c r="X82" s="1105"/>
      <c r="Y82" s="1105"/>
      <c r="Z82" s="1105"/>
      <c r="AA82" s="1107"/>
      <c r="AB82" s="58"/>
    </row>
    <row r="83" spans="2:28" x14ac:dyDescent="0.2">
      <c r="B83" s="129"/>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c r="AA83" s="143"/>
      <c r="AB83" s="130"/>
    </row>
    <row r="122" ht="6" customHeight="1" x14ac:dyDescent="0.2"/>
  </sheetData>
  <mergeCells count="153">
    <mergeCell ref="C20:H21"/>
    <mergeCell ref="I20:L21"/>
    <mergeCell ref="M20:S20"/>
    <mergeCell ref="T20:AA20"/>
    <mergeCell ref="M21:S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 ref="T13:AA13"/>
    <mergeCell ref="T14:AA14"/>
    <mergeCell ref="T21:AA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X30:AA30"/>
    <mergeCell ref="K31:N31"/>
    <mergeCell ref="O31:R31"/>
    <mergeCell ref="S31:T31"/>
    <mergeCell ref="U31:W31"/>
    <mergeCell ref="X31:Y31"/>
    <mergeCell ref="C34:AA34"/>
    <mergeCell ref="C35:G35"/>
    <mergeCell ref="K35:AA35"/>
    <mergeCell ref="C26:H26"/>
    <mergeCell ref="I26:AA26"/>
    <mergeCell ref="C28:H28"/>
    <mergeCell ref="I28:J28"/>
    <mergeCell ref="K32:N32"/>
    <mergeCell ref="O32:R32"/>
    <mergeCell ref="Z31:AA31"/>
    <mergeCell ref="K48:AA48"/>
    <mergeCell ref="C51:AA52"/>
    <mergeCell ref="C53:AA65"/>
    <mergeCell ref="C68:G70"/>
    <mergeCell ref="H68:I70"/>
    <mergeCell ref="C36:G36"/>
    <mergeCell ref="K36:AA36"/>
    <mergeCell ref="C37:G37"/>
    <mergeCell ref="K37:AA37"/>
    <mergeCell ref="C38:G38"/>
    <mergeCell ref="K38:AA38"/>
    <mergeCell ref="C39:G39"/>
    <mergeCell ref="K39:AA39"/>
    <mergeCell ref="C40:G40"/>
    <mergeCell ref="K40:AA40"/>
    <mergeCell ref="C71:G71"/>
    <mergeCell ref="H71:I71"/>
    <mergeCell ref="J71:M71"/>
    <mergeCell ref="N71:U71"/>
    <mergeCell ref="N72:U72"/>
    <mergeCell ref="N73:U73"/>
    <mergeCell ref="C41:G41"/>
    <mergeCell ref="K41:AA41"/>
    <mergeCell ref="V68:AA70"/>
    <mergeCell ref="N68:U70"/>
    <mergeCell ref="C42:G42"/>
    <mergeCell ref="K42:AA42"/>
    <mergeCell ref="C43:G43"/>
    <mergeCell ref="K43:AA43"/>
    <mergeCell ref="C44:G44"/>
    <mergeCell ref="K44:AA44"/>
    <mergeCell ref="C45:G45"/>
    <mergeCell ref="K45:AA45"/>
    <mergeCell ref="C46:G46"/>
    <mergeCell ref="K46:AA46"/>
    <mergeCell ref="C47:G47"/>
    <mergeCell ref="K47:AA47"/>
    <mergeCell ref="J68:M70"/>
    <mergeCell ref="C48:G48"/>
    <mergeCell ref="N74:U74"/>
    <mergeCell ref="N75:U75"/>
    <mergeCell ref="N76:U76"/>
    <mergeCell ref="N77:U77"/>
    <mergeCell ref="V71:AA71"/>
    <mergeCell ref="V72:AA72"/>
    <mergeCell ref="V73:AA73"/>
    <mergeCell ref="V74:AA74"/>
    <mergeCell ref="N78:U78"/>
    <mergeCell ref="V75:AA75"/>
    <mergeCell ref="V76:AA76"/>
    <mergeCell ref="V77:AA77"/>
    <mergeCell ref="V78:AA78"/>
    <mergeCell ref="H78:I78"/>
    <mergeCell ref="J78:M78"/>
    <mergeCell ref="C72:G72"/>
    <mergeCell ref="H72:I72"/>
    <mergeCell ref="J72:M72"/>
    <mergeCell ref="C78:G78"/>
    <mergeCell ref="C75:G75"/>
    <mergeCell ref="H75:I75"/>
    <mergeCell ref="J75:M75"/>
    <mergeCell ref="C76:G76"/>
    <mergeCell ref="H76:I76"/>
    <mergeCell ref="J76:M76"/>
    <mergeCell ref="C77:G77"/>
    <mergeCell ref="H77:I77"/>
    <mergeCell ref="J77:M77"/>
    <mergeCell ref="C74:G74"/>
    <mergeCell ref="H74:I74"/>
    <mergeCell ref="J74:M74"/>
    <mergeCell ref="C73:G73"/>
    <mergeCell ref="H73:I73"/>
    <mergeCell ref="J73:M73"/>
    <mergeCell ref="N79:U79"/>
    <mergeCell ref="N80:U80"/>
    <mergeCell ref="N81:U81"/>
    <mergeCell ref="N82:U82"/>
    <mergeCell ref="V79:AA79"/>
    <mergeCell ref="V80:AA80"/>
    <mergeCell ref="V81:AA81"/>
    <mergeCell ref="V82:AA82"/>
    <mergeCell ref="C79:G79"/>
    <mergeCell ref="H79:I79"/>
    <mergeCell ref="J79:M79"/>
    <mergeCell ref="C80:G80"/>
    <mergeCell ref="H80:I80"/>
    <mergeCell ref="J80:M80"/>
    <mergeCell ref="C81:G81"/>
    <mergeCell ref="H81:I81"/>
    <mergeCell ref="J81:M81"/>
    <mergeCell ref="C82:G82"/>
    <mergeCell ref="H82:I82"/>
    <mergeCell ref="J82:M82"/>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E102"/>
  <sheetViews>
    <sheetView showGridLines="0" topLeftCell="A13" zoomScale="95" zoomScaleNormal="95" zoomScaleSheetLayoutView="100" zoomScalePageLayoutView="70" workbookViewId="0">
      <selection activeCell="H37" sqref="H37:J37"/>
    </sheetView>
  </sheetViews>
  <sheetFormatPr baseColWidth="10" defaultColWidth="3.7109375" defaultRowHeight="14.25" x14ac:dyDescent="0.2"/>
  <cols>
    <col min="1" max="1" width="3.7109375" style="429"/>
    <col min="2" max="2" width="2.85546875" style="429" customWidth="1"/>
    <col min="3" max="6" width="2.7109375" style="429" customWidth="1"/>
    <col min="7" max="7" width="4.28515625" style="429" customWidth="1"/>
    <col min="8" max="8" width="14.28515625" style="429" customWidth="1"/>
    <col min="9" max="9" width="13.42578125" style="429" customWidth="1"/>
    <col min="10" max="10" width="15" style="429" customWidth="1"/>
    <col min="11" max="12" width="3.42578125" style="429" customWidth="1"/>
    <col min="13" max="15" width="2.7109375" style="429" customWidth="1"/>
    <col min="16" max="16" width="3.42578125" style="429" customWidth="1"/>
    <col min="17" max="17" width="3.5703125" style="429" customWidth="1"/>
    <col min="18" max="18" width="3.7109375" style="429"/>
    <col min="19" max="19" width="3.28515625" style="429" customWidth="1"/>
    <col min="20" max="20" width="7.42578125" style="429" customWidth="1"/>
    <col min="21" max="21" width="3.5703125" style="429" customWidth="1"/>
    <col min="22" max="22" width="3.7109375" style="429"/>
    <col min="23" max="25" width="5" style="429" customWidth="1"/>
    <col min="26" max="26" width="6.7109375" style="429" customWidth="1"/>
    <col min="27" max="27" width="4.140625" style="429" customWidth="1"/>
    <col min="28" max="28" width="2" style="429" customWidth="1"/>
    <col min="29" max="29" width="3.7109375" style="429"/>
    <col min="30" max="30" width="127.7109375" style="429" customWidth="1"/>
    <col min="31" max="34" width="3.7109375" style="429"/>
    <col min="35" max="35" width="7.140625" style="429" customWidth="1"/>
    <col min="36" max="42" width="3.7109375" style="429"/>
    <col min="43" max="43" width="10" style="429" customWidth="1"/>
    <col min="44" max="45" width="3.7109375" style="429"/>
    <col min="46" max="46" width="9.140625" style="429" customWidth="1"/>
    <col min="47" max="16384" width="3.7109375" style="429"/>
  </cols>
  <sheetData>
    <row r="1" spans="1:57" ht="15.75" thickBot="1" x14ac:dyDescent="0.3">
      <c r="A1" s="427"/>
      <c r="B1" s="428" t="s">
        <v>1135</v>
      </c>
      <c r="C1" s="428"/>
      <c r="D1" s="428"/>
      <c r="E1" s="428"/>
      <c r="F1" s="428"/>
      <c r="AE1" s="430" t="s">
        <v>1136</v>
      </c>
    </row>
    <row r="2" spans="1:57" ht="45.75" customHeight="1" x14ac:dyDescent="0.2">
      <c r="A2" s="427"/>
      <c r="B2" s="1832"/>
      <c r="C2" s="1833"/>
      <c r="D2" s="1833"/>
      <c r="E2" s="1833"/>
      <c r="F2" s="1833"/>
      <c r="G2" s="1833"/>
      <c r="H2" s="1838" t="s">
        <v>0</v>
      </c>
      <c r="I2" s="1838"/>
      <c r="J2" s="1838"/>
      <c r="K2" s="1838"/>
      <c r="L2" s="1838"/>
      <c r="M2" s="1838"/>
      <c r="N2" s="1838"/>
      <c r="O2" s="1838"/>
      <c r="P2" s="1838"/>
      <c r="Q2" s="1838"/>
      <c r="R2" s="1838"/>
      <c r="S2" s="1838"/>
      <c r="T2" s="1838"/>
      <c r="U2" s="1838"/>
      <c r="V2" s="1838"/>
      <c r="W2" s="1838"/>
      <c r="X2" s="1838"/>
      <c r="Y2" s="1838"/>
      <c r="Z2" s="1838"/>
      <c r="AA2" s="1838"/>
      <c r="AB2" s="1839"/>
      <c r="AE2" s="991"/>
      <c r="AF2" s="992"/>
      <c r="AG2" s="992"/>
      <c r="AH2" s="992"/>
      <c r="AI2" s="992"/>
      <c r="AJ2" s="992"/>
      <c r="AK2" s="997" t="s">
        <v>0</v>
      </c>
      <c r="AL2" s="997"/>
      <c r="AM2" s="997"/>
      <c r="AN2" s="997"/>
      <c r="AO2" s="997"/>
      <c r="AP2" s="997"/>
      <c r="AQ2" s="997"/>
      <c r="AR2" s="997"/>
      <c r="AS2" s="997"/>
      <c r="AT2" s="997"/>
      <c r="AU2" s="997"/>
      <c r="AV2" s="997"/>
      <c r="AW2" s="997"/>
      <c r="AX2" s="997"/>
      <c r="AY2" s="997"/>
      <c r="AZ2" s="997"/>
      <c r="BA2" s="997"/>
      <c r="BB2" s="997"/>
      <c r="BC2" s="997"/>
      <c r="BD2" s="997"/>
      <c r="BE2" s="998"/>
    </row>
    <row r="3" spans="1:57" ht="15" x14ac:dyDescent="0.2">
      <c r="A3" s="427"/>
      <c r="B3" s="1834"/>
      <c r="C3" s="1835"/>
      <c r="D3" s="1835"/>
      <c r="E3" s="1835"/>
      <c r="F3" s="1835"/>
      <c r="G3" s="1835"/>
      <c r="H3" s="1840" t="s">
        <v>1</v>
      </c>
      <c r="I3" s="1840"/>
      <c r="J3" s="1840"/>
      <c r="K3" s="1840"/>
      <c r="L3" s="1840"/>
      <c r="M3" s="1840"/>
      <c r="N3" s="1840"/>
      <c r="O3" s="1840"/>
      <c r="P3" s="1840" t="s">
        <v>127</v>
      </c>
      <c r="Q3" s="1840"/>
      <c r="R3" s="1840"/>
      <c r="S3" s="1840"/>
      <c r="T3" s="1840"/>
      <c r="U3" s="1840"/>
      <c r="V3" s="1840"/>
      <c r="W3" s="1840"/>
      <c r="X3" s="1840"/>
      <c r="Y3" s="1840"/>
      <c r="Z3" s="1840"/>
      <c r="AA3" s="1840"/>
      <c r="AB3" s="1841"/>
      <c r="AE3" s="993"/>
      <c r="AF3" s="994"/>
      <c r="AG3" s="994"/>
      <c r="AH3" s="994"/>
      <c r="AI3" s="994"/>
      <c r="AJ3" s="994"/>
      <c r="AK3" s="999" t="s">
        <v>1</v>
      </c>
      <c r="AL3" s="999"/>
      <c r="AM3" s="999"/>
      <c r="AN3" s="999"/>
      <c r="AO3" s="999"/>
      <c r="AP3" s="999"/>
      <c r="AQ3" s="999"/>
      <c r="AR3" s="999"/>
      <c r="AS3" s="999" t="s">
        <v>127</v>
      </c>
      <c r="AT3" s="999"/>
      <c r="AU3" s="999"/>
      <c r="AV3" s="999"/>
      <c r="AW3" s="999"/>
      <c r="AX3" s="999"/>
      <c r="AY3" s="999"/>
      <c r="AZ3" s="999"/>
      <c r="BA3" s="999"/>
      <c r="BB3" s="999"/>
      <c r="BC3" s="999"/>
      <c r="BD3" s="999"/>
      <c r="BE3" s="1000"/>
    </row>
    <row r="4" spans="1:57" ht="15.75" thickBot="1" x14ac:dyDescent="0.25">
      <c r="A4" s="427"/>
      <c r="B4" s="1836"/>
      <c r="C4" s="1837"/>
      <c r="D4" s="1837"/>
      <c r="E4" s="1837"/>
      <c r="F4" s="1837"/>
      <c r="G4" s="1837"/>
      <c r="H4" s="1842" t="s">
        <v>308</v>
      </c>
      <c r="I4" s="1842"/>
      <c r="J4" s="1842"/>
      <c r="K4" s="1842"/>
      <c r="L4" s="1842"/>
      <c r="M4" s="1842"/>
      <c r="N4" s="1842"/>
      <c r="O4" s="1842"/>
      <c r="P4" s="1842"/>
      <c r="Q4" s="1842"/>
      <c r="R4" s="1842"/>
      <c r="S4" s="1842"/>
      <c r="T4" s="1842"/>
      <c r="U4" s="1842"/>
      <c r="V4" s="1842"/>
      <c r="W4" s="1842"/>
      <c r="X4" s="1842"/>
      <c r="Y4" s="1842"/>
      <c r="Z4" s="1842"/>
      <c r="AA4" s="1842"/>
      <c r="AB4" s="1843"/>
      <c r="AE4" s="995"/>
      <c r="AF4" s="996"/>
      <c r="AG4" s="996"/>
      <c r="AH4" s="996"/>
      <c r="AI4" s="996"/>
      <c r="AJ4" s="996"/>
      <c r="AK4" s="1001" t="s">
        <v>308</v>
      </c>
      <c r="AL4" s="1001"/>
      <c r="AM4" s="1001"/>
      <c r="AN4" s="1001"/>
      <c r="AO4" s="1001"/>
      <c r="AP4" s="1001"/>
      <c r="AQ4" s="1001"/>
      <c r="AR4" s="1001"/>
      <c r="AS4" s="1001"/>
      <c r="AT4" s="1001"/>
      <c r="AU4" s="1001"/>
      <c r="AV4" s="1001"/>
      <c r="AW4" s="1001"/>
      <c r="AX4" s="1001"/>
      <c r="AY4" s="1001"/>
      <c r="AZ4" s="1001"/>
      <c r="BA4" s="1001"/>
      <c r="BB4" s="1001"/>
      <c r="BC4" s="1001"/>
      <c r="BD4" s="1001"/>
      <c r="BE4" s="1002"/>
    </row>
    <row r="5" spans="1:57" ht="15" x14ac:dyDescent="0.2">
      <c r="A5" s="427"/>
      <c r="B5" s="427"/>
      <c r="C5" s="427"/>
      <c r="D5" s="427"/>
      <c r="E5" s="427"/>
      <c r="F5" s="427"/>
      <c r="G5" s="427"/>
      <c r="H5" s="431"/>
      <c r="I5" s="431"/>
      <c r="J5" s="431"/>
      <c r="K5" s="431"/>
      <c r="L5" s="431"/>
      <c r="M5" s="431"/>
      <c r="N5" s="431"/>
      <c r="O5" s="431"/>
      <c r="P5" s="431"/>
      <c r="Q5" s="431"/>
      <c r="R5" s="431"/>
      <c r="S5" s="431"/>
      <c r="T5" s="431"/>
      <c r="U5" s="431"/>
      <c r="V5" s="431"/>
      <c r="W5" s="431"/>
      <c r="X5" s="431"/>
      <c r="Y5" s="431"/>
      <c r="Z5" s="431"/>
      <c r="AA5" s="431"/>
      <c r="AB5" s="431"/>
      <c r="AE5" s="56"/>
      <c r="AF5" s="56"/>
      <c r="AG5" s="56"/>
      <c r="AH5" s="56"/>
      <c r="AI5" s="56"/>
      <c r="AJ5" s="56"/>
      <c r="AK5" s="2"/>
      <c r="AL5" s="2"/>
      <c r="AM5" s="2"/>
      <c r="AN5" s="2"/>
      <c r="AO5" s="2"/>
      <c r="AP5" s="2"/>
      <c r="AQ5" s="2"/>
      <c r="AR5" s="2"/>
      <c r="AS5" s="2"/>
      <c r="AT5" s="2"/>
      <c r="AU5" s="2"/>
      <c r="AV5" s="2"/>
      <c r="AW5" s="2"/>
      <c r="AX5" s="2"/>
      <c r="AY5" s="2"/>
      <c r="AZ5" s="2"/>
      <c r="BA5" s="2"/>
      <c r="BB5" s="2"/>
      <c r="BC5" s="2"/>
      <c r="BD5" s="2"/>
      <c r="BE5" s="2"/>
    </row>
    <row r="6" spans="1:57" ht="15.75" thickBot="1" x14ac:dyDescent="0.25">
      <c r="B6" s="432"/>
      <c r="C6" s="433"/>
      <c r="D6" s="433"/>
      <c r="E6" s="433"/>
      <c r="F6" s="433"/>
      <c r="G6" s="433"/>
      <c r="H6" s="433"/>
      <c r="I6" s="434"/>
      <c r="J6" s="434"/>
      <c r="K6" s="434"/>
      <c r="L6" s="434"/>
      <c r="M6" s="434"/>
      <c r="N6" s="434"/>
      <c r="O6" s="434"/>
      <c r="P6" s="434"/>
      <c r="Q6" s="434"/>
      <c r="R6" s="435"/>
      <c r="S6" s="435"/>
      <c r="T6" s="435"/>
      <c r="U6" s="435"/>
      <c r="V6" s="435"/>
      <c r="W6" s="433"/>
      <c r="X6" s="433"/>
      <c r="Y6" s="433"/>
      <c r="Z6" s="433"/>
      <c r="AA6" s="433"/>
      <c r="AB6" s="436"/>
      <c r="AE6" s="3"/>
      <c r="AF6" s="4"/>
      <c r="AG6" s="4"/>
      <c r="AH6" s="4"/>
      <c r="AI6" s="4"/>
      <c r="AJ6" s="4"/>
      <c r="AK6" s="4"/>
      <c r="AL6" s="5"/>
      <c r="AM6" s="5"/>
      <c r="AN6" s="5"/>
      <c r="AO6" s="5"/>
      <c r="AP6" s="5"/>
      <c r="AQ6" s="5"/>
      <c r="AR6" s="5"/>
      <c r="AS6" s="5"/>
      <c r="AT6" s="5"/>
      <c r="AU6" s="6"/>
      <c r="AV6" s="6"/>
      <c r="AW6" s="6"/>
      <c r="AX6" s="6"/>
      <c r="AY6" s="6"/>
      <c r="AZ6" s="4"/>
      <c r="BA6" s="4"/>
      <c r="BB6" s="4"/>
      <c r="BC6" s="4"/>
      <c r="BD6" s="4"/>
      <c r="BE6" s="7"/>
    </row>
    <row r="7" spans="1:57" ht="15" customHeight="1" x14ac:dyDescent="0.2">
      <c r="B7" s="437"/>
      <c r="C7" s="1844" t="s">
        <v>2</v>
      </c>
      <c r="D7" s="1845"/>
      <c r="E7" s="1845"/>
      <c r="F7" s="1845"/>
      <c r="G7" s="1845"/>
      <c r="H7" s="1846"/>
      <c r="I7" s="1850" t="s">
        <v>1137</v>
      </c>
      <c r="J7" s="1851"/>
      <c r="K7" s="1851"/>
      <c r="L7" s="1851"/>
      <c r="M7" s="1851"/>
      <c r="N7" s="1851"/>
      <c r="O7" s="1851"/>
      <c r="P7" s="1851"/>
      <c r="Q7" s="1851"/>
      <c r="R7" s="1851"/>
      <c r="S7" s="1851"/>
      <c r="T7" s="1851"/>
      <c r="U7" s="1851"/>
      <c r="V7" s="1851"/>
      <c r="W7" s="1851"/>
      <c r="X7" s="1851"/>
      <c r="Y7" s="1851"/>
      <c r="Z7" s="1851"/>
      <c r="AA7" s="1851"/>
      <c r="AB7" s="438"/>
      <c r="AE7" s="8"/>
      <c r="AF7" s="716" t="s">
        <v>2</v>
      </c>
      <c r="AG7" s="717"/>
      <c r="AH7" s="717"/>
      <c r="AI7" s="717"/>
      <c r="AJ7" s="717"/>
      <c r="AK7" s="718"/>
      <c r="AL7" s="1854" t="s">
        <v>1137</v>
      </c>
      <c r="AM7" s="1855"/>
      <c r="AN7" s="1855"/>
      <c r="AO7" s="1855"/>
      <c r="AP7" s="1855"/>
      <c r="AQ7" s="1855"/>
      <c r="AR7" s="1855"/>
      <c r="AS7" s="1855"/>
      <c r="AT7" s="1855"/>
      <c r="AU7" s="1855"/>
      <c r="AV7" s="1855"/>
      <c r="AW7" s="1855"/>
      <c r="AX7" s="1855"/>
      <c r="AY7" s="1855"/>
      <c r="AZ7" s="1855"/>
      <c r="BA7" s="1855"/>
      <c r="BB7" s="1855"/>
      <c r="BC7" s="1855"/>
      <c r="BD7" s="1856"/>
      <c r="BE7" s="9"/>
    </row>
    <row r="8" spans="1:57" ht="15.75" thickBot="1" x14ac:dyDescent="0.25">
      <c r="B8" s="437"/>
      <c r="C8" s="1847"/>
      <c r="D8" s="1848"/>
      <c r="E8" s="1848"/>
      <c r="F8" s="1848"/>
      <c r="G8" s="1848"/>
      <c r="H8" s="1849"/>
      <c r="I8" s="1852"/>
      <c r="J8" s="1853"/>
      <c r="K8" s="1853"/>
      <c r="L8" s="1853"/>
      <c r="M8" s="1853"/>
      <c r="N8" s="1853"/>
      <c r="O8" s="1853"/>
      <c r="P8" s="1853"/>
      <c r="Q8" s="1853"/>
      <c r="R8" s="1853"/>
      <c r="S8" s="1853"/>
      <c r="T8" s="1853"/>
      <c r="U8" s="1853"/>
      <c r="V8" s="1853"/>
      <c r="W8" s="1853"/>
      <c r="X8" s="1853"/>
      <c r="Y8" s="1853"/>
      <c r="Z8" s="1853"/>
      <c r="AA8" s="1853"/>
      <c r="AB8" s="438"/>
      <c r="AE8" s="8"/>
      <c r="AF8" s="719"/>
      <c r="AG8" s="720"/>
      <c r="AH8" s="720"/>
      <c r="AI8" s="720"/>
      <c r="AJ8" s="720"/>
      <c r="AK8" s="721"/>
      <c r="AL8" s="1857"/>
      <c r="AM8" s="1858"/>
      <c r="AN8" s="1858"/>
      <c r="AO8" s="1858"/>
      <c r="AP8" s="1858"/>
      <c r="AQ8" s="1858"/>
      <c r="AR8" s="1858"/>
      <c r="AS8" s="1858"/>
      <c r="AT8" s="1858"/>
      <c r="AU8" s="1858"/>
      <c r="AV8" s="1858"/>
      <c r="AW8" s="1858"/>
      <c r="AX8" s="1858"/>
      <c r="AY8" s="1858"/>
      <c r="AZ8" s="1858"/>
      <c r="BA8" s="1858"/>
      <c r="BB8" s="1858"/>
      <c r="BC8" s="1858"/>
      <c r="BD8" s="1859"/>
      <c r="BE8" s="9"/>
    </row>
    <row r="9" spans="1:57" ht="15.75" thickBot="1" x14ac:dyDescent="0.25">
      <c r="B9" s="437"/>
      <c r="C9" s="439"/>
      <c r="D9" s="439"/>
      <c r="E9" s="439"/>
      <c r="F9" s="439"/>
      <c r="G9" s="439"/>
      <c r="H9" s="439"/>
      <c r="I9" s="440"/>
      <c r="J9" s="440"/>
      <c r="K9" s="440"/>
      <c r="L9" s="440"/>
      <c r="M9" s="440"/>
      <c r="N9" s="440"/>
      <c r="O9" s="440"/>
      <c r="P9" s="440"/>
      <c r="Q9" s="440"/>
      <c r="R9" s="441"/>
      <c r="S9" s="441"/>
      <c r="T9" s="441"/>
      <c r="U9" s="441"/>
      <c r="V9" s="441"/>
      <c r="W9" s="439"/>
      <c r="X9" s="439"/>
      <c r="Y9" s="439"/>
      <c r="Z9" s="439"/>
      <c r="AA9" s="439"/>
      <c r="AB9" s="438"/>
      <c r="AE9" s="8"/>
      <c r="AF9" s="107"/>
      <c r="AG9" s="107"/>
      <c r="AH9" s="107"/>
      <c r="AI9" s="107"/>
      <c r="AJ9" s="107"/>
      <c r="AK9" s="107"/>
      <c r="AL9" s="108"/>
      <c r="AM9" s="108"/>
      <c r="AN9" s="108"/>
      <c r="AO9" s="108"/>
      <c r="AP9" s="108"/>
      <c r="AQ9" s="108"/>
      <c r="AR9" s="108"/>
      <c r="AS9" s="108"/>
      <c r="AT9" s="108"/>
      <c r="AU9" s="105"/>
      <c r="AV9" s="105"/>
      <c r="AW9" s="105"/>
      <c r="AX9" s="105"/>
      <c r="AY9" s="105"/>
      <c r="AZ9" s="107"/>
      <c r="BA9" s="107"/>
      <c r="BB9" s="107"/>
      <c r="BC9" s="107"/>
      <c r="BD9" s="107"/>
      <c r="BE9" s="9"/>
    </row>
    <row r="10" spans="1:57" ht="15" customHeight="1" thickBot="1" x14ac:dyDescent="0.25">
      <c r="B10" s="437"/>
      <c r="C10" s="1844" t="s">
        <v>3</v>
      </c>
      <c r="D10" s="1845"/>
      <c r="E10" s="1845"/>
      <c r="F10" s="1845"/>
      <c r="G10" s="1845"/>
      <c r="H10" s="1846"/>
      <c r="I10" s="1860" t="s">
        <v>1138</v>
      </c>
      <c r="J10" s="1861"/>
      <c r="K10" s="1861"/>
      <c r="L10" s="1861"/>
      <c r="M10" s="1861"/>
      <c r="N10" s="1861"/>
      <c r="O10" s="1861"/>
      <c r="P10" s="1861"/>
      <c r="Q10" s="1862"/>
      <c r="R10" s="1866" t="s">
        <v>4</v>
      </c>
      <c r="S10" s="1867"/>
      <c r="T10" s="1867"/>
      <c r="U10" s="1868"/>
      <c r="V10" s="1869" t="s">
        <v>5</v>
      </c>
      <c r="W10" s="1870"/>
      <c r="X10" s="1870"/>
      <c r="Y10" s="1870"/>
      <c r="Z10" s="1870"/>
      <c r="AA10" s="1871"/>
      <c r="AB10" s="438"/>
      <c r="AE10" s="8"/>
      <c r="AF10" s="716" t="s">
        <v>3</v>
      </c>
      <c r="AG10" s="717"/>
      <c r="AH10" s="717"/>
      <c r="AI10" s="717"/>
      <c r="AJ10" s="717"/>
      <c r="AK10" s="718"/>
      <c r="AL10" s="1860" t="s">
        <v>1138</v>
      </c>
      <c r="AM10" s="1861"/>
      <c r="AN10" s="1861"/>
      <c r="AO10" s="1861"/>
      <c r="AP10" s="1861"/>
      <c r="AQ10" s="1861"/>
      <c r="AR10" s="1861"/>
      <c r="AS10" s="1861"/>
      <c r="AT10" s="1862"/>
      <c r="AU10" s="737" t="s">
        <v>4</v>
      </c>
      <c r="AV10" s="738"/>
      <c r="AW10" s="738"/>
      <c r="AX10" s="739"/>
      <c r="AY10" s="691" t="s">
        <v>5</v>
      </c>
      <c r="AZ10" s="692"/>
      <c r="BA10" s="692"/>
      <c r="BB10" s="692"/>
      <c r="BC10" s="692"/>
      <c r="BD10" s="693"/>
      <c r="BE10" s="9"/>
    </row>
    <row r="11" spans="1:57" ht="28.5" customHeight="1" thickBot="1" x14ac:dyDescent="0.25">
      <c r="B11" s="437"/>
      <c r="C11" s="1847"/>
      <c r="D11" s="1848"/>
      <c r="E11" s="1848"/>
      <c r="F11" s="1848"/>
      <c r="G11" s="1848"/>
      <c r="H11" s="1849"/>
      <c r="I11" s="1863"/>
      <c r="J11" s="1864"/>
      <c r="K11" s="1864"/>
      <c r="L11" s="1864"/>
      <c r="M11" s="1864"/>
      <c r="N11" s="1864"/>
      <c r="O11" s="1864"/>
      <c r="P11" s="1864"/>
      <c r="Q11" s="1865"/>
      <c r="R11" s="1888" t="s">
        <v>1139</v>
      </c>
      <c r="S11" s="1889"/>
      <c r="T11" s="1889"/>
      <c r="U11" s="1890"/>
      <c r="V11" s="1891">
        <v>2</v>
      </c>
      <c r="W11" s="1892"/>
      <c r="X11" s="1892"/>
      <c r="Y11" s="1892"/>
      <c r="Z11" s="1892"/>
      <c r="AA11" s="1893"/>
      <c r="AB11" s="438"/>
      <c r="AE11" s="8"/>
      <c r="AF11" s="719"/>
      <c r="AG11" s="720"/>
      <c r="AH11" s="720"/>
      <c r="AI11" s="720"/>
      <c r="AJ11" s="720"/>
      <c r="AK11" s="721"/>
      <c r="AL11" s="1863"/>
      <c r="AM11" s="1864"/>
      <c r="AN11" s="1864"/>
      <c r="AO11" s="1864"/>
      <c r="AP11" s="1864"/>
      <c r="AQ11" s="1864"/>
      <c r="AR11" s="1864"/>
      <c r="AS11" s="1864"/>
      <c r="AT11" s="1865"/>
      <c r="AU11" s="1894" t="s">
        <v>1139</v>
      </c>
      <c r="AV11" s="1895"/>
      <c r="AW11" s="1895"/>
      <c r="AX11" s="1896"/>
      <c r="AY11" s="774">
        <v>2</v>
      </c>
      <c r="AZ11" s="775"/>
      <c r="BA11" s="775"/>
      <c r="BB11" s="775"/>
      <c r="BC11" s="775"/>
      <c r="BD11" s="776"/>
      <c r="BE11" s="9"/>
    </row>
    <row r="12" spans="1:57" ht="15" thickBot="1" x14ac:dyDescent="0.25">
      <c r="B12" s="442"/>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4"/>
      <c r="AE12" s="10"/>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2"/>
    </row>
    <row r="13" spans="1:57" ht="15" customHeight="1" x14ac:dyDescent="0.2">
      <c r="B13" s="442"/>
      <c r="C13" s="1844" t="s">
        <v>7</v>
      </c>
      <c r="D13" s="1845"/>
      <c r="E13" s="1845"/>
      <c r="F13" s="1845"/>
      <c r="G13" s="1845"/>
      <c r="H13" s="1846"/>
      <c r="I13" s="1872" t="s">
        <v>1140</v>
      </c>
      <c r="J13" s="1873"/>
      <c r="K13" s="1873"/>
      <c r="L13" s="1873"/>
      <c r="M13" s="1873"/>
      <c r="N13" s="1873"/>
      <c r="O13" s="1873"/>
      <c r="P13" s="1873"/>
      <c r="Q13" s="1873"/>
      <c r="R13" s="1873"/>
      <c r="S13" s="1874"/>
      <c r="T13" s="1844" t="s">
        <v>9</v>
      </c>
      <c r="U13" s="1845"/>
      <c r="V13" s="1845"/>
      <c r="W13" s="1845"/>
      <c r="X13" s="1845"/>
      <c r="Y13" s="1845"/>
      <c r="Z13" s="1845"/>
      <c r="AA13" s="1846"/>
      <c r="AB13" s="444"/>
      <c r="AE13" s="10"/>
      <c r="AF13" s="716" t="s">
        <v>7</v>
      </c>
      <c r="AG13" s="717"/>
      <c r="AH13" s="717"/>
      <c r="AI13" s="717"/>
      <c r="AJ13" s="717"/>
      <c r="AK13" s="718"/>
      <c r="AL13" s="1878" t="s">
        <v>1141</v>
      </c>
      <c r="AM13" s="1861"/>
      <c r="AN13" s="1861"/>
      <c r="AO13" s="1861"/>
      <c r="AP13" s="1861"/>
      <c r="AQ13" s="1861"/>
      <c r="AR13" s="1861"/>
      <c r="AS13" s="1861"/>
      <c r="AT13" s="1861"/>
      <c r="AU13" s="1861"/>
      <c r="AV13" s="1862"/>
      <c r="AW13" s="716" t="s">
        <v>9</v>
      </c>
      <c r="AX13" s="717"/>
      <c r="AY13" s="717"/>
      <c r="AZ13" s="717"/>
      <c r="BA13" s="717"/>
      <c r="BB13" s="717"/>
      <c r="BC13" s="717"/>
      <c r="BD13" s="718"/>
      <c r="BE13" s="12"/>
    </row>
    <row r="14" spans="1:57" ht="42.6" customHeight="1" thickBot="1" x14ac:dyDescent="0.25">
      <c r="B14" s="442"/>
      <c r="C14" s="1847"/>
      <c r="D14" s="1848"/>
      <c r="E14" s="1848"/>
      <c r="F14" s="1848"/>
      <c r="G14" s="1848"/>
      <c r="H14" s="1849"/>
      <c r="I14" s="1875"/>
      <c r="J14" s="1876"/>
      <c r="K14" s="1876"/>
      <c r="L14" s="1876"/>
      <c r="M14" s="1876"/>
      <c r="N14" s="1876"/>
      <c r="O14" s="1876"/>
      <c r="P14" s="1876"/>
      <c r="Q14" s="1876"/>
      <c r="R14" s="1876"/>
      <c r="S14" s="1877"/>
      <c r="T14" s="1882" t="s">
        <v>639</v>
      </c>
      <c r="U14" s="1883"/>
      <c r="V14" s="1883"/>
      <c r="W14" s="1883"/>
      <c r="X14" s="1883"/>
      <c r="Y14" s="1883"/>
      <c r="Z14" s="1883"/>
      <c r="AA14" s="1884"/>
      <c r="AB14" s="444"/>
      <c r="AE14" s="10"/>
      <c r="AF14" s="719"/>
      <c r="AG14" s="720"/>
      <c r="AH14" s="720"/>
      <c r="AI14" s="720"/>
      <c r="AJ14" s="720"/>
      <c r="AK14" s="721"/>
      <c r="AL14" s="1879"/>
      <c r="AM14" s="1880"/>
      <c r="AN14" s="1880"/>
      <c r="AO14" s="1880"/>
      <c r="AP14" s="1880"/>
      <c r="AQ14" s="1880"/>
      <c r="AR14" s="1880"/>
      <c r="AS14" s="1880"/>
      <c r="AT14" s="1880"/>
      <c r="AU14" s="1880"/>
      <c r="AV14" s="1881"/>
      <c r="AW14" s="1885" t="s">
        <v>639</v>
      </c>
      <c r="AX14" s="1886"/>
      <c r="AY14" s="1886"/>
      <c r="AZ14" s="1886"/>
      <c r="BA14" s="1886"/>
      <c r="BB14" s="1886"/>
      <c r="BC14" s="1886"/>
      <c r="BD14" s="1887"/>
      <c r="BE14" s="12"/>
    </row>
    <row r="15" spans="1:57" ht="15" thickBot="1" x14ac:dyDescent="0.25">
      <c r="B15" s="442"/>
      <c r="C15" s="443"/>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443"/>
      <c r="AB15" s="444"/>
      <c r="AE15" s="10"/>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2"/>
    </row>
    <row r="16" spans="1:57" ht="50.1" customHeight="1" thickBot="1" x14ac:dyDescent="0.25">
      <c r="B16" s="442"/>
      <c r="C16" s="1909" t="s">
        <v>11</v>
      </c>
      <c r="D16" s="1910"/>
      <c r="E16" s="1910"/>
      <c r="F16" s="1910"/>
      <c r="G16" s="1910"/>
      <c r="H16" s="1911"/>
      <c r="I16" s="1894" t="s">
        <v>1142</v>
      </c>
      <c r="J16" s="1895"/>
      <c r="K16" s="1895"/>
      <c r="L16" s="1895"/>
      <c r="M16" s="1895"/>
      <c r="N16" s="1895"/>
      <c r="O16" s="1895"/>
      <c r="P16" s="1895"/>
      <c r="Q16" s="1895"/>
      <c r="R16" s="1895"/>
      <c r="S16" s="1895"/>
      <c r="T16" s="1895"/>
      <c r="U16" s="1895"/>
      <c r="V16" s="1895"/>
      <c r="W16" s="1895"/>
      <c r="X16" s="1895"/>
      <c r="Y16" s="1895"/>
      <c r="Z16" s="1895"/>
      <c r="AA16" s="1895"/>
      <c r="AB16" s="444"/>
      <c r="AE16" s="10"/>
      <c r="AF16" s="675" t="s">
        <v>11</v>
      </c>
      <c r="AG16" s="676"/>
      <c r="AH16" s="676"/>
      <c r="AI16" s="676"/>
      <c r="AJ16" s="676"/>
      <c r="AK16" s="677"/>
      <c r="AL16" s="1912" t="s">
        <v>1142</v>
      </c>
      <c r="AM16" s="1895"/>
      <c r="AN16" s="1895"/>
      <c r="AO16" s="1895"/>
      <c r="AP16" s="1895"/>
      <c r="AQ16" s="1895"/>
      <c r="AR16" s="1895"/>
      <c r="AS16" s="1895"/>
      <c r="AT16" s="1895"/>
      <c r="AU16" s="1895"/>
      <c r="AV16" s="1895"/>
      <c r="AW16" s="1895"/>
      <c r="AX16" s="1895"/>
      <c r="AY16" s="1895"/>
      <c r="AZ16" s="1895"/>
      <c r="BA16" s="1895"/>
      <c r="BB16" s="1895"/>
      <c r="BC16" s="1895"/>
      <c r="BD16" s="1913"/>
      <c r="BE16" s="12"/>
    </row>
    <row r="17" spans="2:57" ht="16.5" customHeight="1" thickBot="1" x14ac:dyDescent="0.25">
      <c r="B17" s="442"/>
      <c r="C17" s="441"/>
      <c r="D17" s="441"/>
      <c r="E17" s="441"/>
      <c r="F17" s="441"/>
      <c r="G17" s="441"/>
      <c r="H17" s="441"/>
      <c r="I17" s="365"/>
      <c r="J17" s="365"/>
      <c r="K17" s="365"/>
      <c r="L17" s="365"/>
      <c r="M17" s="365"/>
      <c r="N17" s="365"/>
      <c r="O17" s="365"/>
      <c r="P17" s="365"/>
      <c r="Q17" s="365"/>
      <c r="R17" s="365"/>
      <c r="S17" s="365"/>
      <c r="T17" s="365"/>
      <c r="U17" s="365"/>
      <c r="V17" s="365"/>
      <c r="W17" s="365"/>
      <c r="X17" s="365"/>
      <c r="Y17" s="365"/>
      <c r="Z17" s="365"/>
      <c r="AA17" s="365"/>
      <c r="AB17" s="444"/>
      <c r="AE17" s="10"/>
      <c r="AF17" s="105"/>
      <c r="AG17" s="105"/>
      <c r="AH17" s="105"/>
      <c r="AI17" s="105"/>
      <c r="AJ17" s="105"/>
      <c r="AK17" s="105"/>
      <c r="AL17" s="104"/>
      <c r="AM17" s="104"/>
      <c r="AN17" s="104"/>
      <c r="AO17" s="104"/>
      <c r="AP17" s="104"/>
      <c r="AQ17" s="104"/>
      <c r="AR17" s="104"/>
      <c r="AS17" s="104"/>
      <c r="AT17" s="104"/>
      <c r="AU17" s="104"/>
      <c r="AV17" s="104"/>
      <c r="AW17" s="104"/>
      <c r="AX17" s="104"/>
      <c r="AY17" s="104"/>
      <c r="AZ17" s="104"/>
      <c r="BA17" s="104"/>
      <c r="BB17" s="104"/>
      <c r="BC17" s="104"/>
      <c r="BD17" s="104"/>
      <c r="BE17" s="12"/>
    </row>
    <row r="18" spans="2:57" ht="84.75" customHeight="1" thickBot="1" x14ac:dyDescent="0.25">
      <c r="B18" s="442"/>
      <c r="C18" s="1909" t="s">
        <v>12</v>
      </c>
      <c r="D18" s="1910"/>
      <c r="E18" s="1910"/>
      <c r="F18" s="1910"/>
      <c r="G18" s="1910"/>
      <c r="H18" s="1911"/>
      <c r="I18" s="1888" t="s">
        <v>1140</v>
      </c>
      <c r="J18" s="1889"/>
      <c r="K18" s="1889"/>
      <c r="L18" s="1889"/>
      <c r="M18" s="1889"/>
      <c r="N18" s="1889"/>
      <c r="O18" s="1889"/>
      <c r="P18" s="1889"/>
      <c r="Q18" s="1889"/>
      <c r="R18" s="1889"/>
      <c r="S18" s="1889"/>
      <c r="T18" s="1889"/>
      <c r="U18" s="1889"/>
      <c r="V18" s="1889"/>
      <c r="W18" s="1889"/>
      <c r="X18" s="1889"/>
      <c r="Y18" s="1889"/>
      <c r="Z18" s="1889"/>
      <c r="AA18" s="1914"/>
      <c r="AB18" s="444"/>
      <c r="AE18" s="10"/>
      <c r="AF18" s="675" t="s">
        <v>336</v>
      </c>
      <c r="AG18" s="676"/>
      <c r="AH18" s="676"/>
      <c r="AI18" s="676"/>
      <c r="AJ18" s="676"/>
      <c r="AK18" s="677"/>
      <c r="AL18" s="1912" t="s">
        <v>1143</v>
      </c>
      <c r="AM18" s="1895"/>
      <c r="AN18" s="1895"/>
      <c r="AO18" s="1895"/>
      <c r="AP18" s="1895"/>
      <c r="AQ18" s="1895"/>
      <c r="AR18" s="1895"/>
      <c r="AS18" s="1895"/>
      <c r="AT18" s="1895"/>
      <c r="AU18" s="1895"/>
      <c r="AV18" s="1895"/>
      <c r="AW18" s="1895"/>
      <c r="AX18" s="1895"/>
      <c r="AY18" s="1895"/>
      <c r="AZ18" s="1895"/>
      <c r="BA18" s="1895"/>
      <c r="BB18" s="1895"/>
      <c r="BC18" s="1895"/>
      <c r="BD18" s="1913"/>
      <c r="BE18" s="12"/>
    </row>
    <row r="19" spans="2:57" ht="16.5" customHeight="1" thickBot="1" x14ac:dyDescent="0.25">
      <c r="B19" s="442"/>
      <c r="C19" s="441"/>
      <c r="D19" s="441"/>
      <c r="E19" s="441"/>
      <c r="F19" s="441"/>
      <c r="G19" s="441"/>
      <c r="H19" s="441"/>
      <c r="I19" s="365"/>
      <c r="J19" s="365"/>
      <c r="K19" s="365"/>
      <c r="L19" s="365"/>
      <c r="M19" s="365"/>
      <c r="N19" s="365"/>
      <c r="O19" s="365"/>
      <c r="P19" s="365"/>
      <c r="Q19" s="365"/>
      <c r="R19" s="365"/>
      <c r="S19" s="365"/>
      <c r="T19" s="365"/>
      <c r="U19" s="365"/>
      <c r="V19" s="365"/>
      <c r="W19" s="365"/>
      <c r="X19" s="365"/>
      <c r="Y19" s="365"/>
      <c r="Z19" s="365"/>
      <c r="AA19" s="365"/>
      <c r="AB19" s="444"/>
      <c r="AE19" s="10"/>
      <c r="AF19" s="105"/>
      <c r="AG19" s="105"/>
      <c r="AH19" s="105"/>
      <c r="AI19" s="105"/>
      <c r="AJ19" s="105"/>
      <c r="AK19" s="105"/>
      <c r="AL19" s="104"/>
      <c r="AM19" s="104"/>
      <c r="AN19" s="104"/>
      <c r="AO19" s="104"/>
      <c r="AP19" s="104"/>
      <c r="AQ19" s="104"/>
      <c r="AR19" s="104"/>
      <c r="AS19" s="104"/>
      <c r="AT19" s="104"/>
      <c r="AU19" s="104"/>
      <c r="AV19" s="104"/>
      <c r="AW19" s="104"/>
      <c r="AX19" s="104"/>
      <c r="AY19" s="104"/>
      <c r="AZ19" s="104"/>
      <c r="BA19" s="104"/>
      <c r="BB19" s="104"/>
      <c r="BC19" s="104"/>
      <c r="BD19" s="104"/>
      <c r="BE19" s="12"/>
    </row>
    <row r="20" spans="2:57" s="427" customFormat="1" ht="22.5" customHeight="1" thickBot="1" x14ac:dyDescent="0.25">
      <c r="B20" s="442"/>
      <c r="C20" s="1897" t="s">
        <v>1144</v>
      </c>
      <c r="D20" s="1898"/>
      <c r="E20" s="1898"/>
      <c r="F20" s="1898"/>
      <c r="G20" s="1898"/>
      <c r="H20" s="1899"/>
      <c r="I20" s="1903" t="s">
        <v>852</v>
      </c>
      <c r="J20" s="1904"/>
      <c r="K20" s="1904"/>
      <c r="L20" s="1905"/>
      <c r="M20" s="1869" t="s">
        <v>14</v>
      </c>
      <c r="N20" s="1870"/>
      <c r="O20" s="1870"/>
      <c r="P20" s="1870"/>
      <c r="Q20" s="1870"/>
      <c r="R20" s="1870"/>
      <c r="S20" s="1871"/>
      <c r="T20" s="1869" t="s">
        <v>15</v>
      </c>
      <c r="U20" s="1870"/>
      <c r="V20" s="1870"/>
      <c r="W20" s="1870"/>
      <c r="X20" s="1870"/>
      <c r="Y20" s="1870"/>
      <c r="Z20" s="1870"/>
      <c r="AA20" s="1871"/>
      <c r="AB20" s="444"/>
      <c r="AE20" s="10"/>
      <c r="AF20" s="700" t="s">
        <v>13</v>
      </c>
      <c r="AG20" s="701"/>
      <c r="AH20" s="701"/>
      <c r="AI20" s="701"/>
      <c r="AJ20" s="701"/>
      <c r="AK20" s="702"/>
      <c r="AL20" s="1903" t="s">
        <v>852</v>
      </c>
      <c r="AM20" s="1904"/>
      <c r="AN20" s="1904"/>
      <c r="AO20" s="1905"/>
      <c r="AP20" s="691" t="s">
        <v>14</v>
      </c>
      <c r="AQ20" s="692"/>
      <c r="AR20" s="692"/>
      <c r="AS20" s="692"/>
      <c r="AT20" s="692"/>
      <c r="AU20" s="692"/>
      <c r="AV20" s="693"/>
      <c r="AW20" s="691" t="s">
        <v>15</v>
      </c>
      <c r="AX20" s="692"/>
      <c r="AY20" s="692"/>
      <c r="AZ20" s="692"/>
      <c r="BA20" s="692"/>
      <c r="BB20" s="692"/>
      <c r="BC20" s="692"/>
      <c r="BD20" s="693"/>
      <c r="BE20" s="12"/>
    </row>
    <row r="21" spans="2:57" s="427" customFormat="1" ht="30.75" customHeight="1" thickBot="1" x14ac:dyDescent="0.25">
      <c r="B21" s="442"/>
      <c r="C21" s="1900"/>
      <c r="D21" s="1901"/>
      <c r="E21" s="1901"/>
      <c r="F21" s="1901"/>
      <c r="G21" s="1901"/>
      <c r="H21" s="1902"/>
      <c r="I21" s="1906"/>
      <c r="J21" s="1907"/>
      <c r="K21" s="1907"/>
      <c r="L21" s="1908"/>
      <c r="M21" s="1924" t="s">
        <v>1061</v>
      </c>
      <c r="N21" s="1925"/>
      <c r="O21" s="1925"/>
      <c r="P21" s="1925"/>
      <c r="Q21" s="1925"/>
      <c r="R21" s="1925"/>
      <c r="S21" s="1926"/>
      <c r="T21" s="1927" t="s">
        <v>69</v>
      </c>
      <c r="U21" s="1928"/>
      <c r="V21" s="1928"/>
      <c r="W21" s="1928"/>
      <c r="X21" s="1928"/>
      <c r="Y21" s="1928"/>
      <c r="Z21" s="1928"/>
      <c r="AA21" s="1928"/>
      <c r="AB21" s="444"/>
      <c r="AE21" s="10"/>
      <c r="AF21" s="703"/>
      <c r="AG21" s="704"/>
      <c r="AH21" s="704"/>
      <c r="AI21" s="704"/>
      <c r="AJ21" s="704"/>
      <c r="AK21" s="705"/>
      <c r="AL21" s="1906"/>
      <c r="AM21" s="1907"/>
      <c r="AN21" s="1907"/>
      <c r="AO21" s="1908"/>
      <c r="AP21" s="1929" t="s">
        <v>1061</v>
      </c>
      <c r="AQ21" s="1930"/>
      <c r="AR21" s="1930"/>
      <c r="AS21" s="1930"/>
      <c r="AT21" s="1930"/>
      <c r="AU21" s="1930"/>
      <c r="AV21" s="1931"/>
      <c r="AW21" s="1932" t="s">
        <v>69</v>
      </c>
      <c r="AX21" s="1933"/>
      <c r="AY21" s="1933"/>
      <c r="AZ21" s="1933"/>
      <c r="BA21" s="1933"/>
      <c r="BB21" s="1933"/>
      <c r="BC21" s="1933"/>
      <c r="BD21" s="1934"/>
      <c r="BE21" s="12"/>
    </row>
    <row r="22" spans="2:57" ht="15" thickBot="1" x14ac:dyDescent="0.25">
      <c r="B22" s="442"/>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43"/>
      <c r="AB22" s="444"/>
      <c r="AE22" s="10"/>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2"/>
    </row>
    <row r="23" spans="2:57" ht="31.5" customHeight="1" x14ac:dyDescent="0.2">
      <c r="B23" s="442"/>
      <c r="C23" s="1869" t="s">
        <v>18</v>
      </c>
      <c r="D23" s="1870"/>
      <c r="E23" s="1870"/>
      <c r="F23" s="1870"/>
      <c r="G23" s="1870"/>
      <c r="H23" s="1870"/>
      <c r="I23" s="1871"/>
      <c r="J23" s="1869" t="s">
        <v>19</v>
      </c>
      <c r="K23" s="1870"/>
      <c r="L23" s="1870"/>
      <c r="M23" s="1870"/>
      <c r="N23" s="1870"/>
      <c r="O23" s="1870"/>
      <c r="P23" s="1871"/>
      <c r="Q23" s="1869" t="s">
        <v>20</v>
      </c>
      <c r="R23" s="1870"/>
      <c r="S23" s="1870"/>
      <c r="T23" s="1870"/>
      <c r="U23" s="1870"/>
      <c r="V23" s="1870"/>
      <c r="W23" s="1870"/>
      <c r="X23" s="1870"/>
      <c r="Y23" s="1870"/>
      <c r="Z23" s="1870"/>
      <c r="AA23" s="1871"/>
      <c r="AB23" s="444"/>
      <c r="AE23" s="10"/>
      <c r="AF23" s="691" t="s">
        <v>18</v>
      </c>
      <c r="AG23" s="692"/>
      <c r="AH23" s="692"/>
      <c r="AI23" s="692"/>
      <c r="AJ23" s="692"/>
      <c r="AK23" s="692"/>
      <c r="AL23" s="693"/>
      <c r="AM23" s="691" t="s">
        <v>19</v>
      </c>
      <c r="AN23" s="692"/>
      <c r="AO23" s="692"/>
      <c r="AP23" s="692"/>
      <c r="AQ23" s="692"/>
      <c r="AR23" s="692"/>
      <c r="AS23" s="693"/>
      <c r="AT23" s="691" t="s">
        <v>20</v>
      </c>
      <c r="AU23" s="692"/>
      <c r="AV23" s="692"/>
      <c r="AW23" s="692"/>
      <c r="AX23" s="692"/>
      <c r="AY23" s="692"/>
      <c r="AZ23" s="692"/>
      <c r="BA23" s="692"/>
      <c r="BB23" s="692"/>
      <c r="BC23" s="692"/>
      <c r="BD23" s="693"/>
      <c r="BE23" s="12"/>
    </row>
    <row r="24" spans="2:57" ht="15.75" customHeight="1" thickBot="1" x14ac:dyDescent="0.25">
      <c r="B24" s="442"/>
      <c r="C24" s="1882" t="s">
        <v>1145</v>
      </c>
      <c r="D24" s="1883"/>
      <c r="E24" s="1883"/>
      <c r="F24" s="1883"/>
      <c r="G24" s="1883"/>
      <c r="H24" s="1883"/>
      <c r="I24" s="1937"/>
      <c r="J24" s="1882" t="s">
        <v>1137</v>
      </c>
      <c r="K24" s="1883"/>
      <c r="L24" s="1883"/>
      <c r="M24" s="1883"/>
      <c r="N24" s="1883"/>
      <c r="O24" s="1883"/>
      <c r="P24" s="1884"/>
      <c r="Q24" s="1938" t="s">
        <v>551</v>
      </c>
      <c r="R24" s="1939"/>
      <c r="S24" s="1939"/>
      <c r="T24" s="1939"/>
      <c r="U24" s="1939"/>
      <c r="V24" s="1939"/>
      <c r="W24" s="1939"/>
      <c r="X24" s="1939"/>
      <c r="Y24" s="1939"/>
      <c r="Z24" s="1939"/>
      <c r="AA24" s="1940"/>
      <c r="AB24" s="444"/>
      <c r="AE24" s="10"/>
      <c r="AF24" s="1885" t="s">
        <v>1145</v>
      </c>
      <c r="AG24" s="1886"/>
      <c r="AH24" s="1886"/>
      <c r="AI24" s="1886"/>
      <c r="AJ24" s="1886"/>
      <c r="AK24" s="1886"/>
      <c r="AL24" s="1941"/>
      <c r="AM24" s="1885" t="s">
        <v>1137</v>
      </c>
      <c r="AN24" s="1886"/>
      <c r="AO24" s="1886"/>
      <c r="AP24" s="1886"/>
      <c r="AQ24" s="1886"/>
      <c r="AR24" s="1886"/>
      <c r="AS24" s="1887"/>
      <c r="AT24" s="1942" t="s">
        <v>551</v>
      </c>
      <c r="AU24" s="1943"/>
      <c r="AV24" s="1943"/>
      <c r="AW24" s="1943"/>
      <c r="AX24" s="1943"/>
      <c r="AY24" s="1943"/>
      <c r="AZ24" s="1943"/>
      <c r="BA24" s="1943"/>
      <c r="BB24" s="1943"/>
      <c r="BC24" s="1943"/>
      <c r="BD24" s="1944"/>
      <c r="BE24" s="12"/>
    </row>
    <row r="25" spans="2:57" ht="15" thickBot="1" x14ac:dyDescent="0.25">
      <c r="B25" s="442"/>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4"/>
      <c r="AE25" s="10"/>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2"/>
    </row>
    <row r="26" spans="2:57" ht="33" customHeight="1" thickBot="1" x14ac:dyDescent="0.25">
      <c r="B26" s="442"/>
      <c r="C26" s="1909" t="s">
        <v>21</v>
      </c>
      <c r="D26" s="1910"/>
      <c r="E26" s="1910"/>
      <c r="F26" s="1910"/>
      <c r="G26" s="1910"/>
      <c r="H26" s="1911"/>
      <c r="I26" s="1946" t="s">
        <v>1146</v>
      </c>
      <c r="J26" s="1947"/>
      <c r="K26" s="1947"/>
      <c r="L26" s="1947"/>
      <c r="M26" s="1947"/>
      <c r="N26" s="1947"/>
      <c r="O26" s="1947"/>
      <c r="P26" s="1947"/>
      <c r="Q26" s="1947"/>
      <c r="R26" s="1947"/>
      <c r="S26" s="1947"/>
      <c r="T26" s="1947"/>
      <c r="U26" s="1947"/>
      <c r="V26" s="1947"/>
      <c r="W26" s="1947"/>
      <c r="X26" s="1947"/>
      <c r="Y26" s="1947"/>
      <c r="Z26" s="1947"/>
      <c r="AA26" s="1947"/>
      <c r="AB26" s="444"/>
      <c r="AE26" s="10"/>
      <c r="AF26" s="675" t="s">
        <v>21</v>
      </c>
      <c r="AG26" s="676"/>
      <c r="AH26" s="676"/>
      <c r="AI26" s="676"/>
      <c r="AJ26" s="676"/>
      <c r="AK26" s="677"/>
      <c r="AL26" s="1948" t="s">
        <v>1146</v>
      </c>
      <c r="AM26" s="1949"/>
      <c r="AN26" s="1949"/>
      <c r="AO26" s="1949"/>
      <c r="AP26" s="1949"/>
      <c r="AQ26" s="1949"/>
      <c r="AR26" s="1949"/>
      <c r="AS26" s="1949"/>
      <c r="AT26" s="1949"/>
      <c r="AU26" s="1949"/>
      <c r="AV26" s="1949"/>
      <c r="AW26" s="1949"/>
      <c r="AX26" s="1949"/>
      <c r="AY26" s="1949"/>
      <c r="AZ26" s="1949"/>
      <c r="BA26" s="1949"/>
      <c r="BB26" s="1949"/>
      <c r="BC26" s="1949"/>
      <c r="BD26" s="1950"/>
      <c r="BE26" s="12"/>
    </row>
    <row r="27" spans="2:57" ht="15.75" thickBot="1" x14ac:dyDescent="0.25">
      <c r="B27" s="442"/>
      <c r="C27" s="441"/>
      <c r="D27" s="441"/>
      <c r="E27" s="441"/>
      <c r="F27" s="441"/>
      <c r="G27" s="441"/>
      <c r="H27" s="441"/>
      <c r="I27" s="365"/>
      <c r="J27" s="365"/>
      <c r="K27" s="365"/>
      <c r="L27" s="365"/>
      <c r="M27" s="365"/>
      <c r="N27" s="365"/>
      <c r="O27" s="365"/>
      <c r="P27" s="365"/>
      <c r="Q27" s="365"/>
      <c r="R27" s="365"/>
      <c r="S27" s="365"/>
      <c r="T27" s="365"/>
      <c r="U27" s="365"/>
      <c r="V27" s="365"/>
      <c r="W27" s="365"/>
      <c r="X27" s="365"/>
      <c r="Y27" s="365"/>
      <c r="Z27" s="365"/>
      <c r="AA27" s="365"/>
      <c r="AB27" s="444"/>
      <c r="AE27" s="10"/>
      <c r="AF27" s="105"/>
      <c r="AG27" s="105"/>
      <c r="AH27" s="105"/>
      <c r="AI27" s="105"/>
      <c r="AJ27" s="105"/>
      <c r="AK27" s="105"/>
      <c r="AL27" s="104"/>
      <c r="AM27" s="104"/>
      <c r="AN27" s="104"/>
      <c r="AO27" s="104"/>
      <c r="AP27" s="104"/>
      <c r="AQ27" s="104"/>
      <c r="AR27" s="104"/>
      <c r="AS27" s="104"/>
      <c r="AT27" s="104"/>
      <c r="AU27" s="104"/>
      <c r="AV27" s="104"/>
      <c r="AW27" s="104"/>
      <c r="AX27" s="104"/>
      <c r="AY27" s="104"/>
      <c r="AZ27" s="104"/>
      <c r="BA27" s="104"/>
      <c r="BB27" s="104"/>
      <c r="BC27" s="104"/>
      <c r="BD27" s="104"/>
      <c r="BE27" s="12"/>
    </row>
    <row r="28" spans="2:57" ht="53.25" customHeight="1" thickBot="1" x14ac:dyDescent="0.25">
      <c r="B28" s="442"/>
      <c r="C28" s="1909" t="s">
        <v>23</v>
      </c>
      <c r="D28" s="1910"/>
      <c r="E28" s="1910"/>
      <c r="F28" s="1910"/>
      <c r="G28" s="1910"/>
      <c r="H28" s="1911"/>
      <c r="I28" s="1915">
        <v>0.7</v>
      </c>
      <c r="J28" s="1890"/>
      <c r="K28" s="1916" t="s">
        <v>24</v>
      </c>
      <c r="L28" s="1917"/>
      <c r="M28" s="1917"/>
      <c r="N28" s="1918"/>
      <c r="O28" s="685" t="s">
        <v>25</v>
      </c>
      <c r="P28" s="686"/>
      <c r="Q28" s="686"/>
      <c r="R28" s="687"/>
      <c r="S28" s="34" t="s">
        <v>28</v>
      </c>
      <c r="T28" s="1919" t="s">
        <v>26</v>
      </c>
      <c r="U28" s="1919"/>
      <c r="V28" s="1920"/>
      <c r="W28" s="445"/>
      <c r="X28" s="1921" t="s">
        <v>27</v>
      </c>
      <c r="Y28" s="1922"/>
      <c r="Z28" s="1923"/>
      <c r="AA28" s="446"/>
      <c r="AB28" s="444"/>
      <c r="AE28" s="10"/>
      <c r="AF28" s="675" t="s">
        <v>23</v>
      </c>
      <c r="AG28" s="676"/>
      <c r="AH28" s="676"/>
      <c r="AI28" s="676"/>
      <c r="AJ28" s="676"/>
      <c r="AK28" s="677"/>
      <c r="AL28" s="1945">
        <v>0.7</v>
      </c>
      <c r="AM28" s="1896"/>
      <c r="AN28" s="682" t="s">
        <v>24</v>
      </c>
      <c r="AO28" s="683"/>
      <c r="AP28" s="683"/>
      <c r="AQ28" s="684"/>
      <c r="AR28" s="955" t="s">
        <v>25</v>
      </c>
      <c r="AS28" s="954"/>
      <c r="AT28" s="954"/>
      <c r="AU28" s="956"/>
      <c r="AV28" s="101" t="s">
        <v>28</v>
      </c>
      <c r="AW28" s="954" t="s">
        <v>26</v>
      </c>
      <c r="AX28" s="954"/>
      <c r="AY28" s="956"/>
      <c r="AZ28" s="34"/>
      <c r="BA28" s="688" t="s">
        <v>27</v>
      </c>
      <c r="BB28" s="689"/>
      <c r="BC28" s="690"/>
      <c r="BD28" s="98"/>
      <c r="BE28" s="12"/>
    </row>
    <row r="29" spans="2:57" ht="15" thickBot="1" x14ac:dyDescent="0.25">
      <c r="B29" s="442"/>
      <c r="C29" s="443"/>
      <c r="D29" s="443"/>
      <c r="E29" s="443"/>
      <c r="F29" s="443"/>
      <c r="G29" s="443"/>
      <c r="H29" s="443"/>
      <c r="I29" s="443"/>
      <c r="J29" s="443"/>
      <c r="K29" s="443"/>
      <c r="L29" s="443"/>
      <c r="M29" s="443"/>
      <c r="N29" s="443"/>
      <c r="O29" s="443"/>
      <c r="P29" s="443"/>
      <c r="Q29" s="443"/>
      <c r="R29" s="443"/>
      <c r="S29" s="443"/>
      <c r="T29" s="443"/>
      <c r="U29" s="443"/>
      <c r="V29" s="443"/>
      <c r="W29" s="443"/>
      <c r="X29" s="443"/>
      <c r="Y29" s="443"/>
      <c r="Z29" s="443"/>
      <c r="AA29" s="443"/>
      <c r="AB29" s="444"/>
      <c r="AE29" s="10"/>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2"/>
    </row>
    <row r="30" spans="2:57" ht="15" customHeight="1" x14ac:dyDescent="0.25">
      <c r="B30" s="442"/>
      <c r="C30" s="1957" t="s">
        <v>305</v>
      </c>
      <c r="D30" s="1958"/>
      <c r="E30" s="1958"/>
      <c r="F30" s="1958"/>
      <c r="G30" s="1958"/>
      <c r="H30" s="1958"/>
      <c r="I30" s="1958"/>
      <c r="J30" s="1959"/>
      <c r="K30" s="1935" t="s">
        <v>304</v>
      </c>
      <c r="L30" s="1936"/>
      <c r="M30" s="1936"/>
      <c r="N30" s="1936"/>
      <c r="O30" s="1936"/>
      <c r="P30" s="1936"/>
      <c r="Q30" s="1936"/>
      <c r="R30" s="1936"/>
      <c r="S30" s="1951" t="s">
        <v>303</v>
      </c>
      <c r="T30" s="1951"/>
      <c r="U30" s="1951"/>
      <c r="V30" s="1951"/>
      <c r="W30" s="1951"/>
      <c r="X30" s="1952" t="s">
        <v>302</v>
      </c>
      <c r="Y30" s="1952"/>
      <c r="Z30" s="1952"/>
      <c r="AA30" s="1953"/>
      <c r="AB30" s="444"/>
      <c r="AE30" s="10"/>
      <c r="AF30" s="658" t="s">
        <v>305</v>
      </c>
      <c r="AG30" s="659"/>
      <c r="AH30" s="659"/>
      <c r="AI30" s="659"/>
      <c r="AJ30" s="659"/>
      <c r="AK30" s="659"/>
      <c r="AL30" s="659"/>
      <c r="AM30" s="660"/>
      <c r="AN30" s="667" t="s">
        <v>304</v>
      </c>
      <c r="AO30" s="668"/>
      <c r="AP30" s="668"/>
      <c r="AQ30" s="668"/>
      <c r="AR30" s="668"/>
      <c r="AS30" s="668"/>
      <c r="AT30" s="668"/>
      <c r="AU30" s="668"/>
      <c r="AV30" s="669" t="s">
        <v>303</v>
      </c>
      <c r="AW30" s="669"/>
      <c r="AX30" s="669"/>
      <c r="AY30" s="669"/>
      <c r="AZ30" s="669"/>
      <c r="BA30" s="670" t="s">
        <v>302</v>
      </c>
      <c r="BB30" s="670"/>
      <c r="BC30" s="670"/>
      <c r="BD30" s="671"/>
      <c r="BE30" s="12"/>
    </row>
    <row r="31" spans="2:57" ht="14.25" customHeight="1" x14ac:dyDescent="0.2">
      <c r="B31" s="442"/>
      <c r="C31" s="1960"/>
      <c r="D31" s="1961"/>
      <c r="E31" s="1961"/>
      <c r="F31" s="1961"/>
      <c r="G31" s="1961"/>
      <c r="H31" s="1961"/>
      <c r="I31" s="1961"/>
      <c r="J31" s="1962"/>
      <c r="K31" s="1966" t="s">
        <v>301</v>
      </c>
      <c r="L31" s="1967"/>
      <c r="M31" s="1967"/>
      <c r="N31" s="1967"/>
      <c r="O31" s="1967" t="s">
        <v>300</v>
      </c>
      <c r="P31" s="1967"/>
      <c r="Q31" s="1967"/>
      <c r="R31" s="1967"/>
      <c r="S31" s="1967" t="s">
        <v>301</v>
      </c>
      <c r="T31" s="1967"/>
      <c r="U31" s="1967" t="s">
        <v>300</v>
      </c>
      <c r="V31" s="1967"/>
      <c r="W31" s="1967"/>
      <c r="X31" s="1967" t="s">
        <v>301</v>
      </c>
      <c r="Y31" s="1967"/>
      <c r="Z31" s="1967" t="s">
        <v>300</v>
      </c>
      <c r="AA31" s="1968"/>
      <c r="AB31" s="444"/>
      <c r="AE31" s="10"/>
      <c r="AF31" s="661"/>
      <c r="AG31" s="934"/>
      <c r="AH31" s="934"/>
      <c r="AI31" s="934"/>
      <c r="AJ31" s="934"/>
      <c r="AK31" s="934"/>
      <c r="AL31" s="934"/>
      <c r="AM31" s="663"/>
      <c r="AN31" s="1042" t="s">
        <v>301</v>
      </c>
      <c r="AO31" s="943"/>
      <c r="AP31" s="943"/>
      <c r="AQ31" s="943"/>
      <c r="AR31" s="943" t="s">
        <v>300</v>
      </c>
      <c r="AS31" s="943"/>
      <c r="AT31" s="943"/>
      <c r="AU31" s="943"/>
      <c r="AV31" s="943" t="s">
        <v>301</v>
      </c>
      <c r="AW31" s="943"/>
      <c r="AX31" s="943" t="s">
        <v>300</v>
      </c>
      <c r="AY31" s="943"/>
      <c r="AZ31" s="943"/>
      <c r="BA31" s="943" t="s">
        <v>301</v>
      </c>
      <c r="BB31" s="943"/>
      <c r="BC31" s="943" t="s">
        <v>300</v>
      </c>
      <c r="BD31" s="1043"/>
      <c r="BE31" s="12"/>
    </row>
    <row r="32" spans="2:57" ht="15" customHeight="1" thickBot="1" x14ac:dyDescent="0.25">
      <c r="B32" s="442"/>
      <c r="C32" s="1963"/>
      <c r="D32" s="1964"/>
      <c r="E32" s="1964"/>
      <c r="F32" s="1964"/>
      <c r="G32" s="1964"/>
      <c r="H32" s="1964"/>
      <c r="I32" s="1964"/>
      <c r="J32" s="1965"/>
      <c r="K32" s="1038">
        <v>0</v>
      </c>
      <c r="L32" s="1039"/>
      <c r="M32" s="1039"/>
      <c r="N32" s="1039"/>
      <c r="O32" s="1039">
        <v>59</v>
      </c>
      <c r="P32" s="1039"/>
      <c r="Q32" s="1039"/>
      <c r="R32" s="1039"/>
      <c r="S32" s="1039">
        <v>60</v>
      </c>
      <c r="T32" s="1039"/>
      <c r="U32" s="1039">
        <v>79</v>
      </c>
      <c r="V32" s="1039"/>
      <c r="W32" s="1039"/>
      <c r="X32" s="1039">
        <v>80</v>
      </c>
      <c r="Y32" s="1039"/>
      <c r="Z32" s="1039">
        <v>100</v>
      </c>
      <c r="AA32" s="1041"/>
      <c r="AB32" s="447"/>
      <c r="AC32" s="448"/>
      <c r="AE32" s="10"/>
      <c r="AF32" s="664"/>
      <c r="AG32" s="665"/>
      <c r="AH32" s="665"/>
      <c r="AI32" s="665"/>
      <c r="AJ32" s="665"/>
      <c r="AK32" s="665"/>
      <c r="AL32" s="665"/>
      <c r="AM32" s="666"/>
      <c r="AN32" s="1038">
        <v>0</v>
      </c>
      <c r="AO32" s="1039"/>
      <c r="AP32" s="1039"/>
      <c r="AQ32" s="1039"/>
      <c r="AR32" s="1039">
        <v>59</v>
      </c>
      <c r="AS32" s="1039"/>
      <c r="AT32" s="1039"/>
      <c r="AU32" s="1039"/>
      <c r="AV32" s="1039">
        <v>60</v>
      </c>
      <c r="AW32" s="1039"/>
      <c r="AX32" s="1039">
        <v>79</v>
      </c>
      <c r="AY32" s="1039"/>
      <c r="AZ32" s="1039"/>
      <c r="BA32" s="1039">
        <v>80</v>
      </c>
      <c r="BB32" s="1039"/>
      <c r="BC32" s="1039">
        <v>100</v>
      </c>
      <c r="BD32" s="1041"/>
      <c r="BE32" s="12"/>
    </row>
    <row r="33" spans="2:57" ht="15" thickBot="1" x14ac:dyDescent="0.25">
      <c r="B33" s="442"/>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3"/>
      <c r="AB33" s="444"/>
      <c r="AE33" s="10"/>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2"/>
    </row>
    <row r="34" spans="2:57" s="450" customFormat="1" ht="15.75" thickBot="1" x14ac:dyDescent="0.25">
      <c r="B34" s="449"/>
      <c r="C34" s="1954" t="s">
        <v>29</v>
      </c>
      <c r="D34" s="1955"/>
      <c r="E34" s="1955"/>
      <c r="F34" s="1955"/>
      <c r="G34" s="1955"/>
      <c r="H34" s="1955"/>
      <c r="I34" s="1955"/>
      <c r="J34" s="1955"/>
      <c r="K34" s="1955"/>
      <c r="L34" s="1955"/>
      <c r="M34" s="1955"/>
      <c r="N34" s="1955"/>
      <c r="O34" s="1955"/>
      <c r="P34" s="1955"/>
      <c r="Q34" s="1955"/>
      <c r="R34" s="1955"/>
      <c r="S34" s="1955"/>
      <c r="T34" s="1955"/>
      <c r="U34" s="1955"/>
      <c r="V34" s="1955"/>
      <c r="W34" s="1955"/>
      <c r="X34" s="1955"/>
      <c r="Y34" s="1955"/>
      <c r="Z34" s="1955"/>
      <c r="AA34" s="1956"/>
      <c r="AB34" s="444"/>
      <c r="AE34" s="13"/>
      <c r="AF34" s="922" t="s">
        <v>29</v>
      </c>
      <c r="AG34" s="923"/>
      <c r="AH34" s="923"/>
      <c r="AI34" s="923"/>
      <c r="AJ34" s="923"/>
      <c r="AK34" s="923"/>
      <c r="AL34" s="923"/>
      <c r="AM34" s="923"/>
      <c r="AN34" s="923"/>
      <c r="AO34" s="923"/>
      <c r="AP34" s="923"/>
      <c r="AQ34" s="923"/>
      <c r="AR34" s="923"/>
      <c r="AS34" s="923"/>
      <c r="AT34" s="923"/>
      <c r="AU34" s="923"/>
      <c r="AV34" s="923"/>
      <c r="AW34" s="923"/>
      <c r="AX34" s="923"/>
      <c r="AY34" s="923"/>
      <c r="AZ34" s="923"/>
      <c r="BA34" s="923"/>
      <c r="BB34" s="923"/>
      <c r="BC34" s="923"/>
      <c r="BD34" s="924"/>
      <c r="BE34" s="12"/>
    </row>
    <row r="35" spans="2:57" s="450" customFormat="1" ht="32.25" customHeight="1" thickBot="1" x14ac:dyDescent="0.25">
      <c r="B35" s="449"/>
      <c r="C35" s="1975" t="s">
        <v>30</v>
      </c>
      <c r="D35" s="1976"/>
      <c r="E35" s="1976"/>
      <c r="F35" s="1976"/>
      <c r="G35" s="1977"/>
      <c r="H35" s="451" t="s">
        <v>1147</v>
      </c>
      <c r="I35" s="451" t="s">
        <v>1148</v>
      </c>
      <c r="J35" s="452" t="s">
        <v>33</v>
      </c>
      <c r="K35" s="1978" t="s">
        <v>34</v>
      </c>
      <c r="L35" s="1979"/>
      <c r="M35" s="1979"/>
      <c r="N35" s="1979"/>
      <c r="O35" s="1979"/>
      <c r="P35" s="1979"/>
      <c r="Q35" s="1979"/>
      <c r="R35" s="1979"/>
      <c r="S35" s="1979"/>
      <c r="T35" s="1979"/>
      <c r="U35" s="1979"/>
      <c r="V35" s="1979"/>
      <c r="W35" s="1979"/>
      <c r="X35" s="1979"/>
      <c r="Y35" s="1979"/>
      <c r="Z35" s="1979"/>
      <c r="AA35" s="1980"/>
      <c r="AB35" s="444"/>
      <c r="AE35" s="13"/>
      <c r="AF35" s="922" t="s">
        <v>30</v>
      </c>
      <c r="AG35" s="923"/>
      <c r="AH35" s="923"/>
      <c r="AI35" s="923"/>
      <c r="AJ35" s="924"/>
      <c r="AK35" s="379" t="s">
        <v>63</v>
      </c>
      <c r="AL35" s="379" t="s">
        <v>64</v>
      </c>
      <c r="AM35" s="379" t="s">
        <v>33</v>
      </c>
      <c r="AN35" s="1155" t="s">
        <v>34</v>
      </c>
      <c r="AO35" s="1156"/>
      <c r="AP35" s="1156"/>
      <c r="AQ35" s="1156"/>
      <c r="AR35" s="1156"/>
      <c r="AS35" s="1156"/>
      <c r="AT35" s="1156"/>
      <c r="AU35" s="1156"/>
      <c r="AV35" s="1156"/>
      <c r="AW35" s="1156"/>
      <c r="AX35" s="1156"/>
      <c r="AY35" s="1156"/>
      <c r="AZ35" s="1156"/>
      <c r="BA35" s="1156"/>
      <c r="BB35" s="1156"/>
      <c r="BC35" s="1156"/>
      <c r="BD35" s="1157"/>
      <c r="BE35" s="12"/>
    </row>
    <row r="36" spans="2:57" s="450" customFormat="1" ht="33" customHeight="1" x14ac:dyDescent="0.2">
      <c r="B36" s="449"/>
      <c r="C36" s="1981" t="s">
        <v>1091</v>
      </c>
      <c r="D36" s="1982"/>
      <c r="E36" s="1982"/>
      <c r="F36" s="1982"/>
      <c r="G36" s="1983"/>
      <c r="H36" s="453">
        <v>29</v>
      </c>
      <c r="I36" s="453">
        <v>30</v>
      </c>
      <c r="J36" s="454">
        <f>+H36/I36</f>
        <v>0.96666666666666667</v>
      </c>
      <c r="K36" s="1984" t="s">
        <v>1149</v>
      </c>
      <c r="L36" s="1985"/>
      <c r="M36" s="1985"/>
      <c r="N36" s="1985"/>
      <c r="O36" s="1985"/>
      <c r="P36" s="1985"/>
      <c r="Q36" s="1985"/>
      <c r="R36" s="1985"/>
      <c r="S36" s="1985"/>
      <c r="T36" s="1985"/>
      <c r="U36" s="1985"/>
      <c r="V36" s="1985"/>
      <c r="W36" s="1985"/>
      <c r="X36" s="1985"/>
      <c r="Y36" s="1985"/>
      <c r="Z36" s="1985"/>
      <c r="AA36" s="1986"/>
      <c r="AB36" s="444"/>
      <c r="AE36" s="13"/>
      <c r="AF36" s="1987" t="s">
        <v>689</v>
      </c>
      <c r="AG36" s="1988"/>
      <c r="AH36" s="1988"/>
      <c r="AI36" s="1988"/>
      <c r="AJ36" s="1989"/>
      <c r="AK36" s="39"/>
      <c r="AL36" s="39"/>
      <c r="AM36" s="36" t="e">
        <f>+AK36/AL36</f>
        <v>#DIV/0!</v>
      </c>
      <c r="AN36" s="1990"/>
      <c r="AO36" s="1991"/>
      <c r="AP36" s="1991"/>
      <c r="AQ36" s="1991"/>
      <c r="AR36" s="1991"/>
      <c r="AS36" s="1991"/>
      <c r="AT36" s="1991"/>
      <c r="AU36" s="1991"/>
      <c r="AV36" s="1991"/>
      <c r="AW36" s="1991"/>
      <c r="AX36" s="1991"/>
      <c r="AY36" s="1991"/>
      <c r="AZ36" s="1991"/>
      <c r="BA36" s="1991"/>
      <c r="BB36" s="1991"/>
      <c r="BC36" s="1991"/>
      <c r="BD36" s="1992"/>
      <c r="BE36" s="12"/>
    </row>
    <row r="37" spans="2:57" s="450" customFormat="1" ht="27.75" customHeight="1" thickBot="1" x14ac:dyDescent="0.25">
      <c r="B37" s="449"/>
      <c r="C37" s="1993" t="s">
        <v>1092</v>
      </c>
      <c r="D37" s="1994"/>
      <c r="E37" s="1994"/>
      <c r="F37" s="1994"/>
      <c r="G37" s="1995"/>
      <c r="H37" s="455">
        <v>12</v>
      </c>
      <c r="I37" s="455">
        <v>27</v>
      </c>
      <c r="J37" s="454">
        <f t="shared" ref="J37" si="0">+H37/I37</f>
        <v>0.44444444444444442</v>
      </c>
      <c r="K37" s="1984" t="s">
        <v>1150</v>
      </c>
      <c r="L37" s="1985"/>
      <c r="M37" s="1985"/>
      <c r="N37" s="1985"/>
      <c r="O37" s="1985"/>
      <c r="P37" s="1985"/>
      <c r="Q37" s="1985"/>
      <c r="R37" s="1985"/>
      <c r="S37" s="1985"/>
      <c r="T37" s="1985"/>
      <c r="U37" s="1985"/>
      <c r="V37" s="1985"/>
      <c r="W37" s="1985"/>
      <c r="X37" s="1985"/>
      <c r="Y37" s="1985"/>
      <c r="Z37" s="1985"/>
      <c r="AA37" s="1986"/>
      <c r="AB37" s="444"/>
      <c r="AE37" s="13"/>
      <c r="AF37" s="1987" t="s">
        <v>687</v>
      </c>
      <c r="AG37" s="1988"/>
      <c r="AH37" s="1988"/>
      <c r="AI37" s="1988"/>
      <c r="AJ37" s="1989"/>
      <c r="AK37" s="38"/>
      <c r="AL37" s="38"/>
      <c r="AM37" s="36" t="e">
        <f t="shared" ref="AM37" si="1">+AK37/AL37</f>
        <v>#DIV/0!</v>
      </c>
      <c r="AN37" s="1152"/>
      <c r="AO37" s="1153"/>
      <c r="AP37" s="1153"/>
      <c r="AQ37" s="1153"/>
      <c r="AR37" s="1153"/>
      <c r="AS37" s="1153"/>
      <c r="AT37" s="1153"/>
      <c r="AU37" s="1153"/>
      <c r="AV37" s="1153"/>
      <c r="AW37" s="1153"/>
      <c r="AX37" s="1153"/>
      <c r="AY37" s="1153"/>
      <c r="AZ37" s="1153"/>
      <c r="BA37" s="1153"/>
      <c r="BB37" s="1153"/>
      <c r="BC37" s="1153"/>
      <c r="BD37" s="1154"/>
      <c r="BE37" s="12"/>
    </row>
    <row r="38" spans="2:57" s="450" customFormat="1" ht="15.75" customHeight="1" thickBot="1" x14ac:dyDescent="0.3">
      <c r="B38" s="449"/>
      <c r="C38" s="1969" t="s">
        <v>35</v>
      </c>
      <c r="D38" s="1970"/>
      <c r="E38" s="1970"/>
      <c r="F38" s="1970"/>
      <c r="G38" s="1971"/>
      <c r="H38" s="456"/>
      <c r="I38" s="456"/>
      <c r="J38" s="457"/>
      <c r="K38" s="1972"/>
      <c r="L38" s="1973"/>
      <c r="M38" s="1973"/>
      <c r="N38" s="1973"/>
      <c r="O38" s="1973"/>
      <c r="P38" s="1973"/>
      <c r="Q38" s="1973"/>
      <c r="R38" s="1973"/>
      <c r="S38" s="1973"/>
      <c r="T38" s="1973"/>
      <c r="U38" s="1973"/>
      <c r="V38" s="1973"/>
      <c r="W38" s="1973"/>
      <c r="X38" s="1973"/>
      <c r="Y38" s="1973"/>
      <c r="Z38" s="1973"/>
      <c r="AA38" s="1974"/>
      <c r="AB38" s="444"/>
      <c r="AE38" s="10"/>
      <c r="AF38" s="893"/>
      <c r="AG38" s="894"/>
      <c r="AH38" s="894"/>
      <c r="AI38" s="894"/>
      <c r="AJ38" s="894"/>
      <c r="AK38" s="894"/>
      <c r="AL38" s="894"/>
      <c r="AM38" s="894"/>
      <c r="AN38" s="894"/>
      <c r="AO38" s="894"/>
      <c r="AP38" s="894"/>
      <c r="AQ38" s="894"/>
      <c r="AR38" s="894"/>
      <c r="AS38" s="894"/>
      <c r="AT38" s="894"/>
      <c r="AU38" s="894"/>
      <c r="AV38" s="894"/>
      <c r="AW38" s="894"/>
      <c r="AX38" s="894"/>
      <c r="AY38" s="894"/>
      <c r="AZ38" s="894"/>
      <c r="BA38" s="894"/>
      <c r="BB38" s="894"/>
      <c r="BC38" s="894"/>
      <c r="BD38" s="895"/>
      <c r="BE38" s="12"/>
    </row>
    <row r="39" spans="2:57" s="450" customFormat="1" ht="5.25" customHeight="1" x14ac:dyDescent="0.2">
      <c r="B39" s="449"/>
      <c r="C39" s="443"/>
      <c r="D39" s="443"/>
      <c r="E39" s="443"/>
      <c r="F39" s="443"/>
      <c r="G39" s="443"/>
      <c r="H39" s="458"/>
      <c r="I39" s="458"/>
      <c r="J39" s="459"/>
      <c r="K39" s="443"/>
      <c r="L39" s="443"/>
      <c r="M39" s="443"/>
      <c r="N39" s="443"/>
      <c r="O39" s="443"/>
      <c r="P39" s="443"/>
      <c r="Q39" s="443"/>
      <c r="R39" s="443"/>
      <c r="S39" s="443"/>
      <c r="T39" s="443"/>
      <c r="U39" s="443"/>
      <c r="V39" s="443"/>
      <c r="W39" s="443"/>
      <c r="X39" s="443"/>
      <c r="Y39" s="443"/>
      <c r="Z39" s="443"/>
      <c r="AA39" s="443"/>
      <c r="AB39" s="444"/>
      <c r="AE39" s="10"/>
      <c r="AF39" s="893"/>
      <c r="AG39" s="894"/>
      <c r="AH39" s="894"/>
      <c r="AI39" s="894"/>
      <c r="AJ39" s="894"/>
      <c r="AK39" s="894"/>
      <c r="AL39" s="894"/>
      <c r="AM39" s="894"/>
      <c r="AN39" s="894"/>
      <c r="AO39" s="894"/>
      <c r="AP39" s="894"/>
      <c r="AQ39" s="894"/>
      <c r="AR39" s="894"/>
      <c r="AS39" s="894"/>
      <c r="AT39" s="894"/>
      <c r="AU39" s="894"/>
      <c r="AV39" s="894"/>
      <c r="AW39" s="894"/>
      <c r="AX39" s="894"/>
      <c r="AY39" s="894"/>
      <c r="AZ39" s="894"/>
      <c r="BA39" s="894"/>
      <c r="BB39" s="894"/>
      <c r="BC39" s="894"/>
      <c r="BD39" s="895"/>
      <c r="BE39" s="12"/>
    </row>
    <row r="40" spans="2:57" s="450" customFormat="1" ht="15" thickBot="1" x14ac:dyDescent="0.25">
      <c r="B40" s="449"/>
      <c r="C40" s="443"/>
      <c r="D40" s="443"/>
      <c r="E40" s="443"/>
      <c r="F40" s="443"/>
      <c r="G40" s="443"/>
      <c r="H40" s="458"/>
      <c r="I40" s="458"/>
      <c r="J40" s="459"/>
      <c r="K40" s="443"/>
      <c r="L40" s="443"/>
      <c r="M40" s="443"/>
      <c r="N40" s="443"/>
      <c r="O40" s="443"/>
      <c r="P40" s="443"/>
      <c r="Q40" s="443"/>
      <c r="R40" s="443"/>
      <c r="S40" s="443"/>
      <c r="T40" s="443"/>
      <c r="U40" s="443"/>
      <c r="V40" s="443"/>
      <c r="W40" s="443"/>
      <c r="X40" s="443"/>
      <c r="Y40" s="443"/>
      <c r="Z40" s="443"/>
      <c r="AA40" s="443"/>
      <c r="AB40" s="444"/>
      <c r="AE40" s="10"/>
      <c r="AF40" s="896"/>
      <c r="AG40" s="897"/>
      <c r="AH40" s="897"/>
      <c r="AI40" s="897"/>
      <c r="AJ40" s="897"/>
      <c r="AK40" s="897"/>
      <c r="AL40" s="897"/>
      <c r="AM40" s="897"/>
      <c r="AN40" s="897"/>
      <c r="AO40" s="897"/>
      <c r="AP40" s="897"/>
      <c r="AQ40" s="897"/>
      <c r="AR40" s="897"/>
      <c r="AS40" s="897"/>
      <c r="AT40" s="897"/>
      <c r="AU40" s="897"/>
      <c r="AV40" s="897"/>
      <c r="AW40" s="897"/>
      <c r="AX40" s="897"/>
      <c r="AY40" s="897"/>
      <c r="AZ40" s="897"/>
      <c r="BA40" s="897"/>
      <c r="BB40" s="897"/>
      <c r="BC40" s="897"/>
      <c r="BD40" s="898"/>
      <c r="BE40" s="12"/>
    </row>
    <row r="41" spans="2:57" s="450" customFormat="1" x14ac:dyDescent="0.2">
      <c r="B41" s="449"/>
      <c r="C41" s="1996" t="s">
        <v>36</v>
      </c>
      <c r="D41" s="1997"/>
      <c r="E41" s="1997"/>
      <c r="F41" s="1997"/>
      <c r="G41" s="1997"/>
      <c r="H41" s="1997"/>
      <c r="I41" s="1997"/>
      <c r="J41" s="1997"/>
      <c r="K41" s="1997"/>
      <c r="L41" s="1997"/>
      <c r="M41" s="1997"/>
      <c r="N41" s="1997"/>
      <c r="O41" s="1997"/>
      <c r="P41" s="1997"/>
      <c r="Q41" s="1997"/>
      <c r="R41" s="1997"/>
      <c r="S41" s="1997"/>
      <c r="T41" s="1997"/>
      <c r="U41" s="1997"/>
      <c r="V41" s="1997"/>
      <c r="W41" s="1997"/>
      <c r="X41" s="1997"/>
      <c r="Y41" s="1997"/>
      <c r="Z41" s="1997"/>
      <c r="AA41" s="1998"/>
      <c r="AB41" s="444"/>
      <c r="AE41" s="15"/>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16"/>
    </row>
    <row r="42" spans="2:57" ht="15" thickBot="1" x14ac:dyDescent="0.25">
      <c r="B42" s="442"/>
      <c r="C42" s="1999"/>
      <c r="D42" s="2000"/>
      <c r="E42" s="2000"/>
      <c r="F42" s="2000"/>
      <c r="G42" s="2000"/>
      <c r="H42" s="2000"/>
      <c r="I42" s="2000"/>
      <c r="J42" s="2000"/>
      <c r="K42" s="2000"/>
      <c r="L42" s="2000"/>
      <c r="M42" s="2000"/>
      <c r="N42" s="2000"/>
      <c r="O42" s="2000"/>
      <c r="P42" s="2000"/>
      <c r="Q42" s="2000"/>
      <c r="R42" s="2000"/>
      <c r="S42" s="2000"/>
      <c r="T42" s="2000"/>
      <c r="U42" s="2000"/>
      <c r="V42" s="2000"/>
      <c r="W42" s="2000"/>
      <c r="X42" s="2000"/>
      <c r="Y42" s="2000"/>
      <c r="Z42" s="2000"/>
      <c r="AA42" s="2001"/>
      <c r="AB42" s="444"/>
      <c r="AE42" s="17"/>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18"/>
    </row>
    <row r="43" spans="2:57" ht="15.75" x14ac:dyDescent="0.2">
      <c r="B43" s="442"/>
      <c r="C43" s="2002" t="s">
        <v>70</v>
      </c>
      <c r="D43" s="2003"/>
      <c r="E43" s="2003"/>
      <c r="F43" s="2003"/>
      <c r="G43" s="2003"/>
      <c r="H43" s="2003"/>
      <c r="I43" s="2003"/>
      <c r="J43" s="2003"/>
      <c r="K43" s="2003"/>
      <c r="L43" s="2003"/>
      <c r="M43" s="2003"/>
      <c r="N43" s="2003"/>
      <c r="O43" s="2003"/>
      <c r="P43" s="2003"/>
      <c r="Q43" s="2003"/>
      <c r="R43" s="2003"/>
      <c r="S43" s="2003"/>
      <c r="T43" s="2003"/>
      <c r="U43" s="2003"/>
      <c r="V43" s="2003"/>
      <c r="W43" s="2003"/>
      <c r="X43" s="2003"/>
      <c r="Y43" s="2003"/>
      <c r="Z43" s="2003"/>
      <c r="AA43" s="2004"/>
      <c r="AB43" s="444"/>
      <c r="AE43" s="19"/>
      <c r="AF43" s="1072" t="s">
        <v>30</v>
      </c>
      <c r="AG43" s="1073"/>
      <c r="AH43" s="1073"/>
      <c r="AI43" s="1073"/>
      <c r="AJ43" s="1074"/>
      <c r="AK43" s="1072" t="s">
        <v>37</v>
      </c>
      <c r="AL43" s="1074"/>
      <c r="AM43" s="1072" t="s">
        <v>38</v>
      </c>
      <c r="AN43" s="1073"/>
      <c r="AO43" s="1073"/>
      <c r="AP43" s="1074"/>
      <c r="AQ43" s="1072" t="s">
        <v>39</v>
      </c>
      <c r="AR43" s="1073"/>
      <c r="AS43" s="1073"/>
      <c r="AT43" s="1073"/>
      <c r="AU43" s="1073"/>
      <c r="AV43" s="1073"/>
      <c r="AW43" s="1073"/>
      <c r="AX43" s="1074"/>
      <c r="AY43" s="1165" t="s">
        <v>40</v>
      </c>
      <c r="AZ43" s="1165"/>
      <c r="BA43" s="1165"/>
      <c r="BB43" s="1165"/>
      <c r="BC43" s="1165"/>
      <c r="BD43" s="1166"/>
      <c r="BE43" s="20"/>
    </row>
    <row r="44" spans="2:57" ht="15.75" x14ac:dyDescent="0.2">
      <c r="B44" s="442"/>
      <c r="C44" s="2005"/>
      <c r="D44" s="2006"/>
      <c r="E44" s="2006"/>
      <c r="F44" s="2006"/>
      <c r="G44" s="2006"/>
      <c r="H44" s="2006"/>
      <c r="I44" s="2006"/>
      <c r="J44" s="2006"/>
      <c r="K44" s="2006"/>
      <c r="L44" s="2006"/>
      <c r="M44" s="2006"/>
      <c r="N44" s="2006"/>
      <c r="O44" s="2006"/>
      <c r="P44" s="2006"/>
      <c r="Q44" s="2006"/>
      <c r="R44" s="2006"/>
      <c r="S44" s="2006"/>
      <c r="T44" s="2006"/>
      <c r="U44" s="2006"/>
      <c r="V44" s="2006"/>
      <c r="W44" s="2006"/>
      <c r="X44" s="2006"/>
      <c r="Y44" s="2006"/>
      <c r="Z44" s="2006"/>
      <c r="AA44" s="2007"/>
      <c r="AB44" s="444"/>
      <c r="AE44" s="21"/>
      <c r="AF44" s="1075"/>
      <c r="AG44" s="1076"/>
      <c r="AH44" s="1076"/>
      <c r="AI44" s="1076"/>
      <c r="AJ44" s="1077"/>
      <c r="AK44" s="1075"/>
      <c r="AL44" s="1077"/>
      <c r="AM44" s="1075"/>
      <c r="AN44" s="1076"/>
      <c r="AO44" s="1076"/>
      <c r="AP44" s="1077"/>
      <c r="AQ44" s="1075"/>
      <c r="AR44" s="1076"/>
      <c r="AS44" s="1076"/>
      <c r="AT44" s="1076"/>
      <c r="AU44" s="1076"/>
      <c r="AV44" s="1076"/>
      <c r="AW44" s="1076"/>
      <c r="AX44" s="1077"/>
      <c r="AY44" s="2015"/>
      <c r="AZ44" s="2015"/>
      <c r="BA44" s="2015"/>
      <c r="BB44" s="2015"/>
      <c r="BC44" s="2015"/>
      <c r="BD44" s="1168"/>
      <c r="BE44" s="20"/>
    </row>
    <row r="45" spans="2:57" ht="16.5" thickBot="1" x14ac:dyDescent="0.25">
      <c r="B45" s="442"/>
      <c r="C45" s="2005"/>
      <c r="D45" s="2006"/>
      <c r="E45" s="2006"/>
      <c r="F45" s="2006"/>
      <c r="G45" s="2006"/>
      <c r="H45" s="2006"/>
      <c r="I45" s="2006"/>
      <c r="J45" s="2006"/>
      <c r="K45" s="2006"/>
      <c r="L45" s="2006"/>
      <c r="M45" s="2006"/>
      <c r="N45" s="2006"/>
      <c r="O45" s="2006"/>
      <c r="P45" s="2006"/>
      <c r="Q45" s="2006"/>
      <c r="R45" s="2006"/>
      <c r="S45" s="2006"/>
      <c r="T45" s="2006"/>
      <c r="U45" s="2006"/>
      <c r="V45" s="2006"/>
      <c r="W45" s="2006"/>
      <c r="X45" s="2006"/>
      <c r="Y45" s="2006"/>
      <c r="Z45" s="2006"/>
      <c r="AA45" s="2007"/>
      <c r="AB45" s="444"/>
      <c r="AE45" s="21"/>
      <c r="AF45" s="1075"/>
      <c r="AG45" s="1076"/>
      <c r="AH45" s="1076"/>
      <c r="AI45" s="1076"/>
      <c r="AJ45" s="1077"/>
      <c r="AK45" s="1075"/>
      <c r="AL45" s="1077"/>
      <c r="AM45" s="1075"/>
      <c r="AN45" s="1076"/>
      <c r="AO45" s="1076"/>
      <c r="AP45" s="1077"/>
      <c r="AQ45" s="1078"/>
      <c r="AR45" s="1079"/>
      <c r="AS45" s="1079"/>
      <c r="AT45" s="1079"/>
      <c r="AU45" s="1079"/>
      <c r="AV45" s="1079"/>
      <c r="AW45" s="1079"/>
      <c r="AX45" s="1080"/>
      <c r="AY45" s="1169"/>
      <c r="AZ45" s="1169"/>
      <c r="BA45" s="1169"/>
      <c r="BB45" s="1169"/>
      <c r="BC45" s="1169"/>
      <c r="BD45" s="1170"/>
      <c r="BE45" s="20"/>
    </row>
    <row r="46" spans="2:57" x14ac:dyDescent="0.2">
      <c r="B46" s="442"/>
      <c r="C46" s="2005"/>
      <c r="D46" s="2006"/>
      <c r="E46" s="2006"/>
      <c r="F46" s="2006"/>
      <c r="G46" s="2006"/>
      <c r="H46" s="2006"/>
      <c r="I46" s="2006"/>
      <c r="J46" s="2006"/>
      <c r="K46" s="2006"/>
      <c r="L46" s="2006"/>
      <c r="M46" s="2006"/>
      <c r="N46" s="2006"/>
      <c r="O46" s="2006"/>
      <c r="P46" s="2006"/>
      <c r="Q46" s="2006"/>
      <c r="R46" s="2006"/>
      <c r="S46" s="2006"/>
      <c r="T46" s="2006"/>
      <c r="U46" s="2006"/>
      <c r="V46" s="2006"/>
      <c r="W46" s="2006"/>
      <c r="X46" s="2006"/>
      <c r="Y46" s="2006"/>
      <c r="Z46" s="2006"/>
      <c r="AA46" s="2007"/>
      <c r="AB46" s="444"/>
      <c r="AE46" s="19"/>
      <c r="AF46" s="993"/>
      <c r="AG46" s="994"/>
      <c r="AH46" s="994"/>
      <c r="AI46" s="994"/>
      <c r="AJ46" s="994"/>
      <c r="AK46" s="994"/>
      <c r="AL46" s="994"/>
      <c r="AM46" s="994"/>
      <c r="AN46" s="994"/>
      <c r="AO46" s="994"/>
      <c r="AP46" s="994"/>
      <c r="AQ46" s="1308"/>
      <c r="AR46" s="1309"/>
      <c r="AS46" s="1309"/>
      <c r="AT46" s="1309"/>
      <c r="AU46" s="1309"/>
      <c r="AV46" s="1309"/>
      <c r="AW46" s="1309"/>
      <c r="AX46" s="1310"/>
      <c r="AY46" s="1308"/>
      <c r="AZ46" s="1309"/>
      <c r="BA46" s="1309"/>
      <c r="BB46" s="1309"/>
      <c r="BC46" s="1309"/>
      <c r="BD46" s="2014"/>
      <c r="BE46" s="22"/>
    </row>
    <row r="47" spans="2:57" x14ac:dyDescent="0.2">
      <c r="B47" s="442"/>
      <c r="C47" s="2005"/>
      <c r="D47" s="2006"/>
      <c r="E47" s="2006"/>
      <c r="F47" s="2006"/>
      <c r="G47" s="2006"/>
      <c r="H47" s="2006"/>
      <c r="I47" s="2006"/>
      <c r="J47" s="2006"/>
      <c r="K47" s="2006"/>
      <c r="L47" s="2006"/>
      <c r="M47" s="2006"/>
      <c r="N47" s="2006"/>
      <c r="O47" s="2006"/>
      <c r="P47" s="2006"/>
      <c r="Q47" s="2006"/>
      <c r="R47" s="2006"/>
      <c r="S47" s="2006"/>
      <c r="T47" s="2006"/>
      <c r="U47" s="2006"/>
      <c r="V47" s="2006"/>
      <c r="W47" s="2006"/>
      <c r="X47" s="2006"/>
      <c r="Y47" s="2006"/>
      <c r="Z47" s="2006"/>
      <c r="AA47" s="2007"/>
      <c r="AB47" s="444"/>
      <c r="AE47" s="19"/>
      <c r="AF47" s="993"/>
      <c r="AG47" s="994"/>
      <c r="AH47" s="994"/>
      <c r="AI47" s="994"/>
      <c r="AJ47" s="994"/>
      <c r="AK47" s="994"/>
      <c r="AL47" s="994"/>
      <c r="AM47" s="994"/>
      <c r="AN47" s="994"/>
      <c r="AO47" s="994"/>
      <c r="AP47" s="994"/>
      <c r="AQ47" s="1308"/>
      <c r="AR47" s="1309"/>
      <c r="AS47" s="1309"/>
      <c r="AT47" s="1309"/>
      <c r="AU47" s="1309"/>
      <c r="AV47" s="1309"/>
      <c r="AW47" s="1309"/>
      <c r="AX47" s="1310"/>
      <c r="AY47" s="1308"/>
      <c r="AZ47" s="1309"/>
      <c r="BA47" s="1309"/>
      <c r="BB47" s="1309"/>
      <c r="BC47" s="1309"/>
      <c r="BD47" s="2014"/>
      <c r="BE47" s="22"/>
    </row>
    <row r="48" spans="2:57" x14ac:dyDescent="0.2">
      <c r="B48" s="442"/>
      <c r="C48" s="2005"/>
      <c r="D48" s="2006"/>
      <c r="E48" s="2006"/>
      <c r="F48" s="2006"/>
      <c r="G48" s="2006"/>
      <c r="H48" s="2006"/>
      <c r="I48" s="2006"/>
      <c r="J48" s="2006"/>
      <c r="K48" s="2006"/>
      <c r="L48" s="2006"/>
      <c r="M48" s="2006"/>
      <c r="N48" s="2006"/>
      <c r="O48" s="2006"/>
      <c r="P48" s="2006"/>
      <c r="Q48" s="2006"/>
      <c r="R48" s="2006"/>
      <c r="S48" s="2006"/>
      <c r="T48" s="2006"/>
      <c r="U48" s="2006"/>
      <c r="V48" s="2006"/>
      <c r="W48" s="2006"/>
      <c r="X48" s="2006"/>
      <c r="Y48" s="2006"/>
      <c r="Z48" s="2006"/>
      <c r="AA48" s="2007"/>
      <c r="AB48" s="444"/>
      <c r="AE48" s="19"/>
      <c r="AF48" s="993"/>
      <c r="AG48" s="994"/>
      <c r="AH48" s="994"/>
      <c r="AI48" s="994"/>
      <c r="AJ48" s="994"/>
      <c r="AK48" s="994"/>
      <c r="AL48" s="994"/>
      <c r="AM48" s="994"/>
      <c r="AN48" s="994"/>
      <c r="AO48" s="994"/>
      <c r="AP48" s="994"/>
      <c r="AQ48" s="1308"/>
      <c r="AR48" s="1309"/>
      <c r="AS48" s="1309"/>
      <c r="AT48" s="1309"/>
      <c r="AU48" s="1309"/>
      <c r="AV48" s="1309"/>
      <c r="AW48" s="1309"/>
      <c r="AX48" s="1310"/>
      <c r="AY48" s="1308"/>
      <c r="AZ48" s="1309"/>
      <c r="BA48" s="1309"/>
      <c r="BB48" s="1309"/>
      <c r="BC48" s="1309"/>
      <c r="BD48" s="2014"/>
      <c r="BE48" s="22"/>
    </row>
    <row r="49" spans="1:57" ht="15" thickBot="1" x14ac:dyDescent="0.25">
      <c r="B49" s="442"/>
      <c r="C49" s="2005"/>
      <c r="D49" s="2006"/>
      <c r="E49" s="2006"/>
      <c r="F49" s="2006"/>
      <c r="G49" s="2006"/>
      <c r="H49" s="2006"/>
      <c r="I49" s="2006"/>
      <c r="J49" s="2006"/>
      <c r="K49" s="2006"/>
      <c r="L49" s="2006"/>
      <c r="M49" s="2006"/>
      <c r="N49" s="2006"/>
      <c r="O49" s="2006"/>
      <c r="P49" s="2006"/>
      <c r="Q49" s="2006"/>
      <c r="R49" s="2006"/>
      <c r="S49" s="2006"/>
      <c r="T49" s="2006"/>
      <c r="U49" s="2006"/>
      <c r="V49" s="2006"/>
      <c r="W49" s="2006"/>
      <c r="X49" s="2006"/>
      <c r="Y49" s="2006"/>
      <c r="Z49" s="2006"/>
      <c r="AA49" s="2007"/>
      <c r="AB49" s="444"/>
      <c r="AE49" s="19"/>
      <c r="AF49" s="995"/>
      <c r="AG49" s="996"/>
      <c r="AH49" s="996"/>
      <c r="AI49" s="996"/>
      <c r="AJ49" s="996"/>
      <c r="AK49" s="996"/>
      <c r="AL49" s="996"/>
      <c r="AM49" s="996"/>
      <c r="AN49" s="996"/>
      <c r="AO49" s="996"/>
      <c r="AP49" s="996"/>
      <c r="AQ49" s="2011"/>
      <c r="AR49" s="2012"/>
      <c r="AS49" s="2012"/>
      <c r="AT49" s="2012"/>
      <c r="AU49" s="2012"/>
      <c r="AV49" s="2012"/>
      <c r="AW49" s="2012"/>
      <c r="AX49" s="2013"/>
      <c r="AY49" s="2011"/>
      <c r="AZ49" s="2012"/>
      <c r="BA49" s="2012"/>
      <c r="BB49" s="2012"/>
      <c r="BC49" s="2012"/>
      <c r="BD49" s="2021"/>
      <c r="BE49" s="22"/>
    </row>
    <row r="50" spans="1:57" x14ac:dyDescent="0.2">
      <c r="B50" s="442"/>
      <c r="C50" s="2005"/>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7"/>
      <c r="AB50" s="444"/>
      <c r="AE50" s="54"/>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55"/>
    </row>
    <row r="51" spans="1:57" x14ac:dyDescent="0.2">
      <c r="B51" s="442"/>
      <c r="C51" s="2005"/>
      <c r="D51" s="2006"/>
      <c r="E51" s="2006"/>
      <c r="F51" s="2006"/>
      <c r="G51" s="2006"/>
      <c r="H51" s="2006"/>
      <c r="I51" s="2006"/>
      <c r="J51" s="2006"/>
      <c r="K51" s="2006"/>
      <c r="L51" s="2006"/>
      <c r="M51" s="2006"/>
      <c r="N51" s="2006"/>
      <c r="O51" s="2006"/>
      <c r="P51" s="2006"/>
      <c r="Q51" s="2006"/>
      <c r="R51" s="2006"/>
      <c r="S51" s="2006"/>
      <c r="T51" s="2006"/>
      <c r="U51" s="2006"/>
      <c r="V51" s="2006"/>
      <c r="W51" s="2006"/>
      <c r="X51" s="2006"/>
      <c r="Y51" s="2006"/>
      <c r="Z51" s="2006"/>
      <c r="AA51" s="2007"/>
      <c r="AB51" s="444"/>
    </row>
    <row r="52" spans="1:57" x14ac:dyDescent="0.2">
      <c r="B52" s="442"/>
      <c r="C52" s="2005"/>
      <c r="D52" s="2006"/>
      <c r="E52" s="2006"/>
      <c r="F52" s="2006"/>
      <c r="G52" s="2006"/>
      <c r="H52" s="2006"/>
      <c r="I52" s="2006"/>
      <c r="J52" s="2006"/>
      <c r="K52" s="2006"/>
      <c r="L52" s="2006"/>
      <c r="M52" s="2006"/>
      <c r="N52" s="2006"/>
      <c r="O52" s="2006"/>
      <c r="P52" s="2006"/>
      <c r="Q52" s="2006"/>
      <c r="R52" s="2006"/>
      <c r="S52" s="2006"/>
      <c r="T52" s="2006"/>
      <c r="U52" s="2006"/>
      <c r="V52" s="2006"/>
      <c r="W52" s="2006"/>
      <c r="X52" s="2006"/>
      <c r="Y52" s="2006"/>
      <c r="Z52" s="2006"/>
      <c r="AA52" s="2007"/>
      <c r="AB52" s="444"/>
    </row>
    <row r="53" spans="1:57" x14ac:dyDescent="0.2">
      <c r="B53" s="442"/>
      <c r="C53" s="2005"/>
      <c r="D53" s="2006"/>
      <c r="E53" s="2006"/>
      <c r="F53" s="2006"/>
      <c r="G53" s="2006"/>
      <c r="H53" s="2006"/>
      <c r="I53" s="2006"/>
      <c r="J53" s="2006"/>
      <c r="K53" s="2006"/>
      <c r="L53" s="2006"/>
      <c r="M53" s="2006"/>
      <c r="N53" s="2006"/>
      <c r="O53" s="2006"/>
      <c r="P53" s="2006"/>
      <c r="Q53" s="2006"/>
      <c r="R53" s="2006"/>
      <c r="S53" s="2006"/>
      <c r="T53" s="2006"/>
      <c r="U53" s="2006"/>
      <c r="V53" s="2006"/>
      <c r="W53" s="2006"/>
      <c r="X53" s="2006"/>
      <c r="Y53" s="2006"/>
      <c r="Z53" s="2006"/>
      <c r="AA53" s="2007"/>
      <c r="AB53" s="444"/>
    </row>
    <row r="54" spans="1:57" x14ac:dyDescent="0.2">
      <c r="B54" s="442"/>
      <c r="C54" s="2005"/>
      <c r="D54" s="2006"/>
      <c r="E54" s="2006"/>
      <c r="F54" s="2006"/>
      <c r="G54" s="2006"/>
      <c r="H54" s="2006"/>
      <c r="I54" s="2006"/>
      <c r="J54" s="2006"/>
      <c r="K54" s="2006"/>
      <c r="L54" s="2006"/>
      <c r="M54" s="2006"/>
      <c r="N54" s="2006"/>
      <c r="O54" s="2006"/>
      <c r="P54" s="2006"/>
      <c r="Q54" s="2006"/>
      <c r="R54" s="2006"/>
      <c r="S54" s="2006"/>
      <c r="T54" s="2006"/>
      <c r="U54" s="2006"/>
      <c r="V54" s="2006"/>
      <c r="W54" s="2006"/>
      <c r="X54" s="2006"/>
      <c r="Y54" s="2006"/>
      <c r="Z54" s="2006"/>
      <c r="AA54" s="2007"/>
      <c r="AB54" s="444"/>
    </row>
    <row r="55" spans="1:57" ht="15" thickBot="1" x14ac:dyDescent="0.25">
      <c r="B55" s="442"/>
      <c r="C55" s="2008"/>
      <c r="D55" s="2009"/>
      <c r="E55" s="2009"/>
      <c r="F55" s="2009"/>
      <c r="G55" s="2009"/>
      <c r="H55" s="2009"/>
      <c r="I55" s="2009"/>
      <c r="J55" s="2009"/>
      <c r="K55" s="2009"/>
      <c r="L55" s="2009"/>
      <c r="M55" s="2009"/>
      <c r="N55" s="2009"/>
      <c r="O55" s="2009"/>
      <c r="P55" s="2009"/>
      <c r="Q55" s="2009"/>
      <c r="R55" s="2009"/>
      <c r="S55" s="2009"/>
      <c r="T55" s="2009"/>
      <c r="U55" s="2009"/>
      <c r="V55" s="2009"/>
      <c r="W55" s="2009"/>
      <c r="X55" s="2009"/>
      <c r="Y55" s="2009"/>
      <c r="Z55" s="2009"/>
      <c r="AA55" s="2010"/>
      <c r="AB55" s="444"/>
    </row>
    <row r="56" spans="1:57" x14ac:dyDescent="0.2">
      <c r="B56" s="460"/>
      <c r="C56" s="461"/>
      <c r="D56" s="461"/>
      <c r="E56" s="461"/>
      <c r="F56" s="461"/>
      <c r="G56" s="461"/>
      <c r="H56" s="461"/>
      <c r="I56" s="461"/>
      <c r="J56" s="461"/>
      <c r="K56" s="461"/>
      <c r="L56" s="461"/>
      <c r="M56" s="461"/>
      <c r="N56" s="461"/>
      <c r="O56" s="461"/>
      <c r="P56" s="461"/>
      <c r="Q56" s="461"/>
      <c r="R56" s="461"/>
      <c r="S56" s="461"/>
      <c r="T56" s="461"/>
      <c r="U56" s="461"/>
      <c r="V56" s="461"/>
      <c r="W56" s="461"/>
      <c r="X56" s="461"/>
      <c r="Y56" s="461"/>
      <c r="Z56" s="461"/>
      <c r="AA56" s="461"/>
      <c r="AB56" s="462"/>
    </row>
    <row r="57" spans="1:57" ht="15" thickBot="1" x14ac:dyDescent="0.25">
      <c r="B57" s="463"/>
      <c r="C57" s="464"/>
      <c r="D57" s="464"/>
      <c r="E57" s="464"/>
      <c r="F57" s="464"/>
      <c r="G57" s="464"/>
      <c r="H57" s="464"/>
      <c r="I57" s="464"/>
      <c r="J57" s="464"/>
      <c r="K57" s="464"/>
      <c r="L57" s="464"/>
      <c r="M57" s="464"/>
      <c r="N57" s="464"/>
      <c r="O57" s="464"/>
      <c r="P57" s="464"/>
      <c r="Q57" s="464"/>
      <c r="R57" s="464"/>
      <c r="S57" s="464"/>
      <c r="T57" s="464"/>
      <c r="U57" s="464"/>
      <c r="V57" s="464"/>
      <c r="W57" s="464"/>
      <c r="X57" s="464"/>
      <c r="Y57" s="464"/>
      <c r="Z57" s="464"/>
      <c r="AA57" s="464"/>
      <c r="AB57" s="465"/>
    </row>
    <row r="58" spans="1:57" ht="15.75" x14ac:dyDescent="0.2">
      <c r="B58" s="466"/>
      <c r="C58" s="2022" t="s">
        <v>30</v>
      </c>
      <c r="D58" s="2023"/>
      <c r="E58" s="2023"/>
      <c r="F58" s="2023"/>
      <c r="G58" s="2023"/>
      <c r="H58" s="2023" t="s">
        <v>37</v>
      </c>
      <c r="I58" s="2023"/>
      <c r="J58" s="2023" t="s">
        <v>38</v>
      </c>
      <c r="K58" s="2023"/>
      <c r="L58" s="2023"/>
      <c r="M58" s="2023"/>
      <c r="N58" s="2023" t="s">
        <v>39</v>
      </c>
      <c r="O58" s="2023"/>
      <c r="P58" s="2023"/>
      <c r="Q58" s="2023"/>
      <c r="R58" s="2023"/>
      <c r="S58" s="2023"/>
      <c r="T58" s="2023"/>
      <c r="U58" s="2023"/>
      <c r="V58" s="2026" t="s">
        <v>40</v>
      </c>
      <c r="W58" s="2026"/>
      <c r="X58" s="2026"/>
      <c r="Y58" s="2026"/>
      <c r="Z58" s="2026"/>
      <c r="AA58" s="2027"/>
      <c r="AB58" s="467"/>
    </row>
    <row r="59" spans="1:57" ht="15.75" x14ac:dyDescent="0.2">
      <c r="A59" s="427"/>
      <c r="B59" s="468"/>
      <c r="C59" s="2024"/>
      <c r="D59" s="2025"/>
      <c r="E59" s="2025"/>
      <c r="F59" s="2025"/>
      <c r="G59" s="2025"/>
      <c r="H59" s="2025"/>
      <c r="I59" s="2025"/>
      <c r="J59" s="2025"/>
      <c r="K59" s="2025"/>
      <c r="L59" s="2025"/>
      <c r="M59" s="2025"/>
      <c r="N59" s="2025"/>
      <c r="O59" s="2025"/>
      <c r="P59" s="2025"/>
      <c r="Q59" s="2025"/>
      <c r="R59" s="2025"/>
      <c r="S59" s="2025"/>
      <c r="T59" s="2025"/>
      <c r="U59" s="2025"/>
      <c r="V59" s="2028"/>
      <c r="W59" s="2028"/>
      <c r="X59" s="2028"/>
      <c r="Y59" s="2028"/>
      <c r="Z59" s="2028"/>
      <c r="AA59" s="2029"/>
      <c r="AB59" s="467"/>
    </row>
    <row r="60" spans="1:57" ht="15.75" x14ac:dyDescent="0.2">
      <c r="A60" s="427"/>
      <c r="B60" s="468"/>
      <c r="C60" s="2024"/>
      <c r="D60" s="2025"/>
      <c r="E60" s="2025"/>
      <c r="F60" s="2025"/>
      <c r="G60" s="2025"/>
      <c r="H60" s="2025"/>
      <c r="I60" s="2025"/>
      <c r="J60" s="2025"/>
      <c r="K60" s="2025"/>
      <c r="L60" s="2025"/>
      <c r="M60" s="2025"/>
      <c r="N60" s="2025"/>
      <c r="O60" s="2025"/>
      <c r="P60" s="2025"/>
      <c r="Q60" s="2025"/>
      <c r="R60" s="2025"/>
      <c r="S60" s="2025"/>
      <c r="T60" s="2025"/>
      <c r="U60" s="2025"/>
      <c r="V60" s="2028"/>
      <c r="W60" s="2028"/>
      <c r="X60" s="2028"/>
      <c r="Y60" s="2028"/>
      <c r="Z60" s="2028"/>
      <c r="AA60" s="2029"/>
      <c r="AB60" s="467"/>
    </row>
    <row r="61" spans="1:57" ht="62.25" customHeight="1" x14ac:dyDescent="0.2">
      <c r="B61" s="466"/>
      <c r="C61" s="2030" t="s">
        <v>1151</v>
      </c>
      <c r="D61" s="2031"/>
      <c r="E61" s="2031"/>
      <c r="F61" s="2031"/>
      <c r="G61" s="2031"/>
      <c r="H61" s="2032">
        <v>0</v>
      </c>
      <c r="I61" s="2032"/>
      <c r="J61" s="2032">
        <v>0.97</v>
      </c>
      <c r="K61" s="2032"/>
      <c r="L61" s="2032"/>
      <c r="M61" s="2032"/>
      <c r="N61" s="2033" t="s">
        <v>1152</v>
      </c>
      <c r="O61" s="2033"/>
      <c r="P61" s="2033"/>
      <c r="Q61" s="2033"/>
      <c r="R61" s="2033"/>
      <c r="S61" s="2033"/>
      <c r="T61" s="2033"/>
      <c r="U61" s="2033"/>
      <c r="V61" s="2034" t="s">
        <v>1153</v>
      </c>
      <c r="W61" s="2034"/>
      <c r="X61" s="2034"/>
      <c r="Y61" s="2034"/>
      <c r="Z61" s="2034"/>
      <c r="AA61" s="2035"/>
      <c r="AB61" s="469"/>
    </row>
    <row r="62" spans="1:57" ht="63" customHeight="1" thickBot="1" x14ac:dyDescent="0.25">
      <c r="B62" s="466"/>
      <c r="C62" s="2016" t="s">
        <v>1154</v>
      </c>
      <c r="D62" s="2017"/>
      <c r="E62" s="2017"/>
      <c r="F62" s="2017"/>
      <c r="G62" s="2017"/>
      <c r="H62" s="2018">
        <v>0</v>
      </c>
      <c r="I62" s="2018"/>
      <c r="J62" s="2018">
        <f>J37</f>
        <v>0.44444444444444442</v>
      </c>
      <c r="K62" s="2018"/>
      <c r="L62" s="2018"/>
      <c r="M62" s="2018"/>
      <c r="N62" s="2019" t="s">
        <v>1155</v>
      </c>
      <c r="O62" s="2019"/>
      <c r="P62" s="2019"/>
      <c r="Q62" s="2019"/>
      <c r="R62" s="2019"/>
      <c r="S62" s="2019"/>
      <c r="T62" s="2019"/>
      <c r="U62" s="2019"/>
      <c r="V62" s="1837"/>
      <c r="W62" s="1837"/>
      <c r="X62" s="1837"/>
      <c r="Y62" s="1837"/>
      <c r="Z62" s="1837"/>
      <c r="AA62" s="2020"/>
      <c r="AB62" s="469"/>
    </row>
    <row r="63" spans="1:57" x14ac:dyDescent="0.2">
      <c r="B63" s="470"/>
      <c r="C63" s="461"/>
      <c r="D63" s="461"/>
      <c r="E63" s="461"/>
      <c r="F63" s="461"/>
      <c r="G63" s="461"/>
      <c r="H63" s="461"/>
      <c r="I63" s="461"/>
      <c r="J63" s="461"/>
      <c r="K63" s="461"/>
      <c r="L63" s="461"/>
      <c r="M63" s="461"/>
      <c r="N63" s="461"/>
      <c r="O63" s="461"/>
      <c r="P63" s="461"/>
      <c r="Q63" s="461"/>
      <c r="R63" s="461"/>
      <c r="S63" s="461"/>
      <c r="T63" s="461"/>
      <c r="U63" s="461"/>
      <c r="V63" s="461"/>
      <c r="W63" s="461"/>
      <c r="X63" s="461"/>
      <c r="Y63" s="461"/>
      <c r="Z63" s="461"/>
      <c r="AA63" s="461"/>
      <c r="AB63" s="471"/>
    </row>
    <row r="102" ht="6" customHeight="1" x14ac:dyDescent="0.2"/>
  </sheetData>
  <mergeCells count="173">
    <mergeCell ref="C62:G62"/>
    <mergeCell ref="H62:I62"/>
    <mergeCell ref="J62:M62"/>
    <mergeCell ref="N62:U62"/>
    <mergeCell ref="V62:AA62"/>
    <mergeCell ref="AY49:BD49"/>
    <mergeCell ref="C58:G60"/>
    <mergeCell ref="H58:I60"/>
    <mergeCell ref="J58:M60"/>
    <mergeCell ref="N58:U60"/>
    <mergeCell ref="V58:AA60"/>
    <mergeCell ref="C61:G61"/>
    <mergeCell ref="H61:I61"/>
    <mergeCell ref="J61:M61"/>
    <mergeCell ref="N61:U61"/>
    <mergeCell ref="V61:AA61"/>
    <mergeCell ref="AY47:BD47"/>
    <mergeCell ref="AF48:AJ48"/>
    <mergeCell ref="AK48:AL48"/>
    <mergeCell ref="AM48:AP48"/>
    <mergeCell ref="AQ48:AX48"/>
    <mergeCell ref="AY48:BD48"/>
    <mergeCell ref="AY43:BD45"/>
    <mergeCell ref="AF46:AJ46"/>
    <mergeCell ref="AK46:AL46"/>
    <mergeCell ref="AM46:AP46"/>
    <mergeCell ref="AQ46:AX46"/>
    <mergeCell ref="AY46:BD46"/>
    <mergeCell ref="C41:AA42"/>
    <mergeCell ref="C43:AA55"/>
    <mergeCell ref="AF43:AJ45"/>
    <mergeCell ref="AK43:AL45"/>
    <mergeCell ref="AM43:AP45"/>
    <mergeCell ref="AQ43:AX45"/>
    <mergeCell ref="AF47:AJ47"/>
    <mergeCell ref="AK47:AL47"/>
    <mergeCell ref="AM47:AP47"/>
    <mergeCell ref="AQ47:AX47"/>
    <mergeCell ref="AF49:AJ49"/>
    <mergeCell ref="AK49:AL49"/>
    <mergeCell ref="AM49:AP49"/>
    <mergeCell ref="AQ49:AX49"/>
    <mergeCell ref="C38:G38"/>
    <mergeCell ref="K38:AA38"/>
    <mergeCell ref="AF38:BD40"/>
    <mergeCell ref="C35:G35"/>
    <mergeCell ref="K35:AA35"/>
    <mergeCell ref="AF35:AJ35"/>
    <mergeCell ref="AN35:BD35"/>
    <mergeCell ref="C36:G36"/>
    <mergeCell ref="K36:AA36"/>
    <mergeCell ref="AF36:AJ36"/>
    <mergeCell ref="AN36:BD36"/>
    <mergeCell ref="C37:G37"/>
    <mergeCell ref="K37:AA37"/>
    <mergeCell ref="AF37:AJ37"/>
    <mergeCell ref="AN37:BD37"/>
    <mergeCell ref="C34:AA34"/>
    <mergeCell ref="AF34:BD34"/>
    <mergeCell ref="AV31:AW31"/>
    <mergeCell ref="AX31:AZ31"/>
    <mergeCell ref="BA31:BB31"/>
    <mergeCell ref="AV32:AW32"/>
    <mergeCell ref="BC31:BD31"/>
    <mergeCell ref="K32:N32"/>
    <mergeCell ref="O32:R32"/>
    <mergeCell ref="S32:T32"/>
    <mergeCell ref="U32:W32"/>
    <mergeCell ref="X32:Y32"/>
    <mergeCell ref="Z32:AA32"/>
    <mergeCell ref="C30:J32"/>
    <mergeCell ref="AV30:AZ30"/>
    <mergeCell ref="BA30:BD30"/>
    <mergeCell ref="K31:N31"/>
    <mergeCell ref="O31:R31"/>
    <mergeCell ref="S31:T31"/>
    <mergeCell ref="U31:W31"/>
    <mergeCell ref="X31:Y31"/>
    <mergeCell ref="Z31:AA31"/>
    <mergeCell ref="AN31:AQ31"/>
    <mergeCell ref="BC32:BD32"/>
    <mergeCell ref="S30:W30"/>
    <mergeCell ref="X30:AA30"/>
    <mergeCell ref="AF30:AM32"/>
    <mergeCell ref="AN30:AU30"/>
    <mergeCell ref="AN32:AQ32"/>
    <mergeCell ref="AR32:AU32"/>
    <mergeCell ref="AR31:AU31"/>
    <mergeCell ref="AX32:AZ32"/>
    <mergeCell ref="BA32:BB32"/>
    <mergeCell ref="K30:R30"/>
    <mergeCell ref="C24:I24"/>
    <mergeCell ref="J24:P24"/>
    <mergeCell ref="Q24:AA24"/>
    <mergeCell ref="AF24:AL24"/>
    <mergeCell ref="AM24:AS24"/>
    <mergeCell ref="AT24:BD24"/>
    <mergeCell ref="C23:I23"/>
    <mergeCell ref="J23:P23"/>
    <mergeCell ref="Q23:AA23"/>
    <mergeCell ref="AF23:AL23"/>
    <mergeCell ref="AM23:AS23"/>
    <mergeCell ref="AT23:BD23"/>
    <mergeCell ref="AF28:AK28"/>
    <mergeCell ref="AL28:AM28"/>
    <mergeCell ref="AN28:AQ28"/>
    <mergeCell ref="AR28:AU28"/>
    <mergeCell ref="AW28:AY28"/>
    <mergeCell ref="BA28:BC28"/>
    <mergeCell ref="C26:H26"/>
    <mergeCell ref="I26:AA26"/>
    <mergeCell ref="AF26:AK26"/>
    <mergeCell ref="AL26:BD26"/>
    <mergeCell ref="C28:H28"/>
    <mergeCell ref="I28:J28"/>
    <mergeCell ref="K28:N28"/>
    <mergeCell ref="O28:R28"/>
    <mergeCell ref="T28:V28"/>
    <mergeCell ref="X28:Z28"/>
    <mergeCell ref="AP20:AV20"/>
    <mergeCell ref="AW20:BD20"/>
    <mergeCell ref="M21:S21"/>
    <mergeCell ref="T21:AA21"/>
    <mergeCell ref="AP21:AV21"/>
    <mergeCell ref="AW21:BD21"/>
    <mergeCell ref="C20:H21"/>
    <mergeCell ref="I20:L21"/>
    <mergeCell ref="M20:S20"/>
    <mergeCell ref="T20:AA20"/>
    <mergeCell ref="AF20:AK21"/>
    <mergeCell ref="AL20:AO21"/>
    <mergeCell ref="C16:H16"/>
    <mergeCell ref="I16:AA16"/>
    <mergeCell ref="AF16:AK16"/>
    <mergeCell ref="AL16:BD16"/>
    <mergeCell ref="C18:H18"/>
    <mergeCell ref="I18:AA18"/>
    <mergeCell ref="AF18:AK18"/>
    <mergeCell ref="AL18:BD18"/>
    <mergeCell ref="C13:H14"/>
    <mergeCell ref="I13:S14"/>
    <mergeCell ref="T13:AA13"/>
    <mergeCell ref="AF13:AK14"/>
    <mergeCell ref="AL13:AV14"/>
    <mergeCell ref="AW13:BD13"/>
    <mergeCell ref="T14:AA14"/>
    <mergeCell ref="AW14:BD14"/>
    <mergeCell ref="AU10:AX10"/>
    <mergeCell ref="AY10:BD10"/>
    <mergeCell ref="R11:U11"/>
    <mergeCell ref="V11:AA11"/>
    <mergeCell ref="AU11:AX11"/>
    <mergeCell ref="AY11:BD11"/>
    <mergeCell ref="C7:H8"/>
    <mergeCell ref="I7:AA8"/>
    <mergeCell ref="AF7:AK8"/>
    <mergeCell ref="AL7:BD8"/>
    <mergeCell ref="C10:H11"/>
    <mergeCell ref="I10:Q11"/>
    <mergeCell ref="R10:U10"/>
    <mergeCell ref="V10:AA10"/>
    <mergeCell ref="AF10:AK11"/>
    <mergeCell ref="AL10:AT11"/>
    <mergeCell ref="B2:G4"/>
    <mergeCell ref="H2:AB2"/>
    <mergeCell ref="AE2:AJ4"/>
    <mergeCell ref="AK2:BE2"/>
    <mergeCell ref="H3:O3"/>
    <mergeCell ref="P3:AB3"/>
    <mergeCell ref="AK3:AR3"/>
    <mergeCell ref="AS3:BE3"/>
    <mergeCell ref="H4:AB4"/>
    <mergeCell ref="AK4:BE4"/>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7"/>
  <sheetViews>
    <sheetView showGridLines="0" zoomScaleNormal="100" zoomScaleSheetLayoutView="100" zoomScalePageLayoutView="70" workbookViewId="0">
      <selection activeCell="I10" sqref="I10:Q11"/>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9" width="14.285156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customHeight="1"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customHeight="1"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6.75" customHeight="1"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2" customHeight="1" x14ac:dyDescent="0.2">
      <c r="B7" s="78"/>
      <c r="C7" s="716" t="s">
        <v>2</v>
      </c>
      <c r="D7" s="717"/>
      <c r="E7" s="717"/>
      <c r="F7" s="717"/>
      <c r="G7" s="717"/>
      <c r="H7" s="718"/>
      <c r="I7" s="744" t="s">
        <v>1156</v>
      </c>
      <c r="J7" s="745"/>
      <c r="K7" s="745"/>
      <c r="L7" s="745"/>
      <c r="M7" s="745"/>
      <c r="N7" s="745"/>
      <c r="O7" s="745"/>
      <c r="P7" s="745"/>
      <c r="Q7" s="745"/>
      <c r="R7" s="745"/>
      <c r="S7" s="745"/>
      <c r="T7" s="745"/>
      <c r="U7" s="745"/>
      <c r="V7" s="745"/>
      <c r="W7" s="745"/>
      <c r="X7" s="745"/>
      <c r="Y7" s="745"/>
      <c r="Z7" s="745"/>
      <c r="AA7" s="746"/>
      <c r="AB7" s="77"/>
    </row>
    <row r="8" spans="1:28" ht="9.75" customHeight="1"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9" customHeight="1"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983" t="s">
        <v>1157</v>
      </c>
      <c r="J10" s="984"/>
      <c r="K10" s="984"/>
      <c r="L10" s="984"/>
      <c r="M10" s="984"/>
      <c r="N10" s="984"/>
      <c r="O10" s="984"/>
      <c r="P10" s="984"/>
      <c r="Q10" s="985"/>
      <c r="R10" s="737" t="s">
        <v>4</v>
      </c>
      <c r="S10" s="738"/>
      <c r="T10" s="738"/>
      <c r="U10" s="739"/>
      <c r="V10" s="691" t="s">
        <v>5</v>
      </c>
      <c r="W10" s="692"/>
      <c r="X10" s="692"/>
      <c r="Y10" s="692"/>
      <c r="Z10" s="692"/>
      <c r="AA10" s="693"/>
      <c r="AB10" s="77"/>
    </row>
    <row r="11" spans="1:28" ht="37.5" customHeight="1" thickBot="1" x14ac:dyDescent="0.25">
      <c r="B11" s="78"/>
      <c r="C11" s="719"/>
      <c r="D11" s="720"/>
      <c r="E11" s="720"/>
      <c r="F11" s="720"/>
      <c r="G11" s="720"/>
      <c r="H11" s="721"/>
      <c r="I11" s="986"/>
      <c r="J11" s="987"/>
      <c r="K11" s="987"/>
      <c r="L11" s="987"/>
      <c r="M11" s="987"/>
      <c r="N11" s="987"/>
      <c r="O11" s="987"/>
      <c r="P11" s="987"/>
      <c r="Q11" s="988"/>
      <c r="R11" s="681" t="s">
        <v>122</v>
      </c>
      <c r="S11" s="740"/>
      <c r="T11" s="740"/>
      <c r="U11" s="741"/>
      <c r="V11" s="715">
        <v>5</v>
      </c>
      <c r="W11" s="742"/>
      <c r="X11" s="742"/>
      <c r="Y11" s="742"/>
      <c r="Z11" s="742"/>
      <c r="AA11" s="743"/>
      <c r="AB11" s="77"/>
    </row>
    <row r="12" spans="1:28" ht="7.5" customHeight="1"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376</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10</v>
      </c>
      <c r="U14" s="729"/>
      <c r="V14" s="729"/>
      <c r="W14" s="729"/>
      <c r="X14" s="729"/>
      <c r="Y14" s="729"/>
      <c r="Z14" s="729"/>
      <c r="AA14" s="730"/>
      <c r="AB14" s="66"/>
    </row>
    <row r="15" spans="1:28" ht="6.75" customHeight="1"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29.25" customHeight="1" thickBot="1" x14ac:dyDescent="0.25">
      <c r="B16" s="67"/>
      <c r="C16" s="675" t="s">
        <v>11</v>
      </c>
      <c r="D16" s="676"/>
      <c r="E16" s="676"/>
      <c r="F16" s="676"/>
      <c r="G16" s="676"/>
      <c r="H16" s="677"/>
      <c r="I16" s="678" t="s">
        <v>377</v>
      </c>
      <c r="J16" s="679"/>
      <c r="K16" s="679"/>
      <c r="L16" s="679"/>
      <c r="M16" s="679"/>
      <c r="N16" s="679"/>
      <c r="O16" s="679"/>
      <c r="P16" s="679"/>
      <c r="Q16" s="679"/>
      <c r="R16" s="679"/>
      <c r="S16" s="679"/>
      <c r="T16" s="679"/>
      <c r="U16" s="679"/>
      <c r="V16" s="679"/>
      <c r="W16" s="679"/>
      <c r="X16" s="679"/>
      <c r="Y16" s="679"/>
      <c r="Z16" s="679"/>
      <c r="AA16" s="680"/>
      <c r="AB16" s="66"/>
    </row>
    <row r="17" spans="2:28" ht="9"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144.75" customHeight="1" thickBot="1" x14ac:dyDescent="0.25">
      <c r="B18" s="67"/>
      <c r="C18" s="675" t="s">
        <v>336</v>
      </c>
      <c r="D18" s="676"/>
      <c r="E18" s="676"/>
      <c r="F18" s="676"/>
      <c r="G18" s="676"/>
      <c r="H18" s="677"/>
      <c r="I18" s="2036" t="s">
        <v>1158</v>
      </c>
      <c r="J18" s="2037"/>
      <c r="K18" s="2037"/>
      <c r="L18" s="2037"/>
      <c r="M18" s="2037"/>
      <c r="N18" s="2037"/>
      <c r="O18" s="2037"/>
      <c r="P18" s="2037"/>
      <c r="Q18" s="2037"/>
      <c r="R18" s="2037"/>
      <c r="S18" s="2037"/>
      <c r="T18" s="2037"/>
      <c r="U18" s="2037"/>
      <c r="V18" s="2037"/>
      <c r="W18" s="2037"/>
      <c r="X18" s="2037"/>
      <c r="Y18" s="2037"/>
      <c r="Z18" s="2037"/>
      <c r="AA18" s="2038"/>
      <c r="AB18" s="66"/>
    </row>
    <row r="19" spans="2:28" ht="7.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18" customHeight="1" thickBot="1" x14ac:dyDescent="0.25">
      <c r="B20" s="67"/>
      <c r="C20" s="700" t="s">
        <v>13</v>
      </c>
      <c r="D20" s="701"/>
      <c r="E20" s="701"/>
      <c r="F20" s="701"/>
      <c r="G20" s="701"/>
      <c r="H20" s="702"/>
      <c r="I20" s="706" t="s">
        <v>852</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21" customHeight="1" thickBot="1" x14ac:dyDescent="0.25">
      <c r="B21" s="67"/>
      <c r="C21" s="703"/>
      <c r="D21" s="704"/>
      <c r="E21" s="704"/>
      <c r="F21" s="704"/>
      <c r="G21" s="704"/>
      <c r="H21" s="705"/>
      <c r="I21" s="709"/>
      <c r="J21" s="710"/>
      <c r="K21" s="710"/>
      <c r="L21" s="711"/>
      <c r="M21" s="712" t="s">
        <v>62</v>
      </c>
      <c r="N21" s="713"/>
      <c r="O21" s="713"/>
      <c r="P21" s="713"/>
      <c r="Q21" s="713"/>
      <c r="R21" s="713"/>
      <c r="S21" s="714"/>
      <c r="T21" s="2039" t="s">
        <v>69</v>
      </c>
      <c r="U21" s="2040"/>
      <c r="V21" s="2040"/>
      <c r="W21" s="2040"/>
      <c r="X21" s="2040"/>
      <c r="Y21" s="2040"/>
      <c r="Z21" s="2040"/>
      <c r="AA21" s="2041"/>
      <c r="AB21" s="66"/>
    </row>
    <row r="22" spans="2:28" ht="8.25"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28.5" customHeight="1" thickBot="1" x14ac:dyDescent="0.25">
      <c r="B24" s="67"/>
      <c r="C24" s="1044" t="s">
        <v>1159</v>
      </c>
      <c r="D24" s="1045"/>
      <c r="E24" s="1045"/>
      <c r="F24" s="1045"/>
      <c r="G24" s="1045"/>
      <c r="H24" s="1045"/>
      <c r="I24" s="1046"/>
      <c r="J24" s="1044" t="s">
        <v>1137</v>
      </c>
      <c r="K24" s="1045"/>
      <c r="L24" s="1045"/>
      <c r="M24" s="1045"/>
      <c r="N24" s="1045"/>
      <c r="O24" s="1045"/>
      <c r="P24" s="1046"/>
      <c r="Q24" s="1047" t="s">
        <v>551</v>
      </c>
      <c r="R24" s="1048"/>
      <c r="S24" s="1048"/>
      <c r="T24" s="1048"/>
      <c r="U24" s="1048"/>
      <c r="V24" s="1048"/>
      <c r="W24" s="1048"/>
      <c r="X24" s="1048"/>
      <c r="Y24" s="1048"/>
      <c r="Z24" s="1048"/>
      <c r="AA24" s="1049"/>
      <c r="AB24" s="66"/>
    </row>
    <row r="25" spans="2:28" ht="9.75"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378</v>
      </c>
      <c r="J26" s="679"/>
      <c r="K26" s="679"/>
      <c r="L26" s="679"/>
      <c r="M26" s="679"/>
      <c r="N26" s="679"/>
      <c r="O26" s="679"/>
      <c r="P26" s="679"/>
      <c r="Q26" s="679"/>
      <c r="R26" s="679"/>
      <c r="S26" s="679"/>
      <c r="T26" s="679"/>
      <c r="U26" s="679"/>
      <c r="V26" s="679"/>
      <c r="W26" s="679"/>
      <c r="X26" s="679"/>
      <c r="Y26" s="679"/>
      <c r="Z26" s="679"/>
      <c r="AA26" s="680"/>
      <c r="AB26" s="66"/>
    </row>
    <row r="27" spans="2:28" ht="8.25"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1146">
        <v>0.95</v>
      </c>
      <c r="J28" s="1147"/>
      <c r="K28" s="682" t="s">
        <v>24</v>
      </c>
      <c r="L28" s="683"/>
      <c r="M28" s="683"/>
      <c r="N28" s="684"/>
      <c r="O28" s="685" t="s">
        <v>25</v>
      </c>
      <c r="P28" s="686"/>
      <c r="Q28" s="686"/>
      <c r="R28" s="687"/>
      <c r="S28" s="101" t="s">
        <v>28</v>
      </c>
      <c r="T28" s="686" t="s">
        <v>26</v>
      </c>
      <c r="U28" s="686"/>
      <c r="V28" s="687"/>
      <c r="W28" s="34"/>
      <c r="X28" s="688" t="s">
        <v>27</v>
      </c>
      <c r="Y28" s="689"/>
      <c r="Z28" s="690"/>
      <c r="AA28" s="73"/>
      <c r="AB28" s="66"/>
    </row>
    <row r="29" spans="2:28" ht="7.5" customHeight="1"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654">
        <v>0</v>
      </c>
      <c r="L32" s="655"/>
      <c r="M32" s="655"/>
      <c r="N32" s="655"/>
      <c r="O32" s="655">
        <v>79</v>
      </c>
      <c r="P32" s="655"/>
      <c r="Q32" s="655"/>
      <c r="R32" s="655"/>
      <c r="S32" s="655">
        <v>80</v>
      </c>
      <c r="T32" s="655"/>
      <c r="U32" s="655">
        <v>94</v>
      </c>
      <c r="V32" s="655"/>
      <c r="W32" s="655"/>
      <c r="X32" s="655">
        <v>95</v>
      </c>
      <c r="Y32" s="655"/>
      <c r="Z32" s="655">
        <v>100</v>
      </c>
      <c r="AA32" s="657"/>
      <c r="AB32" s="66"/>
    </row>
    <row r="33" spans="2:28" ht="8.25" customHeight="1"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customHeight="1"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90" customHeight="1" thickBot="1" x14ac:dyDescent="0.25">
      <c r="B35" s="69"/>
      <c r="C35" s="922" t="s">
        <v>30</v>
      </c>
      <c r="D35" s="923"/>
      <c r="E35" s="923"/>
      <c r="F35" s="923"/>
      <c r="G35" s="924"/>
      <c r="H35" s="378" t="s">
        <v>1160</v>
      </c>
      <c r="I35" s="164" t="s">
        <v>1161</v>
      </c>
      <c r="J35" s="379"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ht="149.25" customHeight="1" x14ac:dyDescent="0.2">
      <c r="B36" s="69"/>
      <c r="C36" s="899" t="s">
        <v>689</v>
      </c>
      <c r="D36" s="900"/>
      <c r="E36" s="900"/>
      <c r="F36" s="900"/>
      <c r="G36" s="901"/>
      <c r="H36" s="39">
        <v>17</v>
      </c>
      <c r="I36" s="39">
        <v>17</v>
      </c>
      <c r="J36" s="36">
        <f>+H36/I36</f>
        <v>1</v>
      </c>
      <c r="K36" s="1280" t="s">
        <v>1162</v>
      </c>
      <c r="L36" s="1281"/>
      <c r="M36" s="1281"/>
      <c r="N36" s="1281"/>
      <c r="O36" s="1281"/>
      <c r="P36" s="1281"/>
      <c r="Q36" s="1281"/>
      <c r="R36" s="1281"/>
      <c r="S36" s="1281"/>
      <c r="T36" s="1281"/>
      <c r="U36" s="1281"/>
      <c r="V36" s="1281"/>
      <c r="W36" s="1281"/>
      <c r="X36" s="1281"/>
      <c r="Y36" s="1281"/>
      <c r="Z36" s="1281"/>
      <c r="AA36" s="1282"/>
      <c r="AB36" s="66"/>
    </row>
    <row r="37" spans="2:28" s="68" customFormat="1" ht="155.25" customHeight="1" x14ac:dyDescent="0.2">
      <c r="B37" s="69"/>
      <c r="C37" s="899" t="s">
        <v>687</v>
      </c>
      <c r="D37" s="900"/>
      <c r="E37" s="900"/>
      <c r="F37" s="900"/>
      <c r="G37" s="901"/>
      <c r="H37" s="38">
        <v>29</v>
      </c>
      <c r="I37" s="38">
        <v>29</v>
      </c>
      <c r="J37" s="36">
        <f t="shared" ref="J37:J39" si="0">+H37/I37</f>
        <v>1</v>
      </c>
      <c r="K37" s="1152" t="s">
        <v>1163</v>
      </c>
      <c r="L37" s="1153"/>
      <c r="M37" s="1153"/>
      <c r="N37" s="1153"/>
      <c r="O37" s="1153"/>
      <c r="P37" s="1153"/>
      <c r="Q37" s="1153"/>
      <c r="R37" s="1153"/>
      <c r="S37" s="1153"/>
      <c r="T37" s="1153"/>
      <c r="U37" s="1153"/>
      <c r="V37" s="1153"/>
      <c r="W37" s="1153"/>
      <c r="X37" s="1153"/>
      <c r="Y37" s="1153"/>
      <c r="Z37" s="1153"/>
      <c r="AA37" s="1154"/>
      <c r="AB37" s="66"/>
    </row>
    <row r="38" spans="2:28" s="68" customFormat="1" ht="136.5" customHeight="1" x14ac:dyDescent="0.2">
      <c r="B38" s="69"/>
      <c r="C38" s="899" t="s">
        <v>686</v>
      </c>
      <c r="D38" s="900"/>
      <c r="E38" s="900"/>
      <c r="F38" s="900"/>
      <c r="G38" s="901"/>
      <c r="H38" s="38">
        <v>22</v>
      </c>
      <c r="I38" s="38">
        <v>33</v>
      </c>
      <c r="J38" s="36">
        <f t="shared" si="0"/>
        <v>0.66666666666666663</v>
      </c>
      <c r="K38" s="1152" t="s">
        <v>1164</v>
      </c>
      <c r="L38" s="1153"/>
      <c r="M38" s="1153"/>
      <c r="N38" s="1153"/>
      <c r="O38" s="1153"/>
      <c r="P38" s="1153"/>
      <c r="Q38" s="1153"/>
      <c r="R38" s="1153"/>
      <c r="S38" s="1153"/>
      <c r="T38" s="1153"/>
      <c r="U38" s="1153"/>
      <c r="V38" s="1153"/>
      <c r="W38" s="1153"/>
      <c r="X38" s="1153"/>
      <c r="Y38" s="1153"/>
      <c r="Z38" s="1153"/>
      <c r="AA38" s="1154"/>
      <c r="AB38" s="66"/>
    </row>
    <row r="39" spans="2:28" s="68" customFormat="1" ht="47.25" customHeight="1" thickBot="1" x14ac:dyDescent="0.25">
      <c r="B39" s="69"/>
      <c r="C39" s="2042" t="s">
        <v>684</v>
      </c>
      <c r="D39" s="2043"/>
      <c r="E39" s="2043"/>
      <c r="F39" s="2043"/>
      <c r="G39" s="2044"/>
      <c r="H39" s="38">
        <v>10</v>
      </c>
      <c r="I39" s="38">
        <v>11</v>
      </c>
      <c r="J39" s="36">
        <f t="shared" si="0"/>
        <v>0.90909090909090906</v>
      </c>
      <c r="K39" s="1152" t="s">
        <v>1165</v>
      </c>
      <c r="L39" s="1153"/>
      <c r="M39" s="1153"/>
      <c r="N39" s="1153"/>
      <c r="O39" s="1153"/>
      <c r="P39" s="1153"/>
      <c r="Q39" s="1153"/>
      <c r="R39" s="1153"/>
      <c r="S39" s="1153"/>
      <c r="T39" s="1153"/>
      <c r="U39" s="1153"/>
      <c r="V39" s="1153"/>
      <c r="W39" s="1153"/>
      <c r="X39" s="1153"/>
      <c r="Y39" s="1153"/>
      <c r="Z39" s="1153"/>
      <c r="AA39" s="1154"/>
      <c r="AB39" s="66"/>
    </row>
    <row r="40" spans="2:28" s="68" customFormat="1" ht="15.75" customHeight="1" thickBot="1" x14ac:dyDescent="0.3">
      <c r="B40" s="69"/>
      <c r="C40" s="908" t="s">
        <v>35</v>
      </c>
      <c r="D40" s="909"/>
      <c r="E40" s="909"/>
      <c r="F40" s="909"/>
      <c r="G40" s="910"/>
      <c r="H40" s="37"/>
      <c r="I40" s="37"/>
      <c r="J40" s="41"/>
      <c r="K40" s="911"/>
      <c r="L40" s="912"/>
      <c r="M40" s="912"/>
      <c r="N40" s="912"/>
      <c r="O40" s="912"/>
      <c r="P40" s="912"/>
      <c r="Q40" s="912"/>
      <c r="R40" s="912"/>
      <c r="S40" s="912"/>
      <c r="T40" s="912"/>
      <c r="U40" s="912"/>
      <c r="V40" s="912"/>
      <c r="W40" s="912"/>
      <c r="X40" s="912"/>
      <c r="Y40" s="912"/>
      <c r="Z40" s="912"/>
      <c r="AA40" s="913"/>
      <c r="AB40" s="66"/>
    </row>
    <row r="41" spans="2:28" s="68" customFormat="1" ht="5.25" customHeight="1" x14ac:dyDescent="0.2">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28" s="68" customFormat="1" ht="15" thickBot="1" x14ac:dyDescent="0.25">
      <c r="B42" s="69"/>
      <c r="C42" s="72"/>
      <c r="D42" s="72"/>
      <c r="E42" s="72"/>
      <c r="F42" s="72"/>
      <c r="G42" s="72"/>
      <c r="H42" s="145"/>
      <c r="I42" s="145"/>
      <c r="J42" s="35"/>
      <c r="K42" s="72"/>
      <c r="L42" s="72"/>
      <c r="M42" s="72"/>
      <c r="N42" s="72"/>
      <c r="O42" s="72"/>
      <c r="P42" s="72"/>
      <c r="Q42" s="72"/>
      <c r="R42" s="72"/>
      <c r="S42" s="72"/>
      <c r="T42" s="72"/>
      <c r="U42" s="72"/>
      <c r="V42" s="72"/>
      <c r="W42" s="72"/>
      <c r="X42" s="72"/>
      <c r="Y42" s="72"/>
      <c r="Z42" s="72"/>
      <c r="AA42" s="72"/>
      <c r="AB42" s="66"/>
    </row>
    <row r="43" spans="2:28" s="68" customFormat="1" ht="14.25" customHeigh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row>
    <row r="44" spans="2:28" ht="15" customHeight="1"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row>
    <row r="45" spans="2:28" x14ac:dyDescent="0.2">
      <c r="B45" s="67"/>
      <c r="C45" s="1171"/>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row>
    <row r="46" spans="2:28"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ht="15"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row>
    <row r="58" spans="1:28" ht="7.5" customHeight="1"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row>
    <row r="59" spans="1:28" ht="8.25" customHeight="1"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row>
    <row r="60" spans="1:28" ht="15.75" x14ac:dyDescent="0.2">
      <c r="B60" s="59"/>
      <c r="C60" s="1072" t="s">
        <v>30</v>
      </c>
      <c r="D60" s="1073"/>
      <c r="E60" s="1073"/>
      <c r="F60" s="1073"/>
      <c r="G60" s="1074"/>
      <c r="H60" s="1072" t="s">
        <v>37</v>
      </c>
      <c r="I60" s="1074"/>
      <c r="J60" s="1072" t="s">
        <v>38</v>
      </c>
      <c r="K60" s="1073"/>
      <c r="L60" s="1073"/>
      <c r="M60" s="1074"/>
      <c r="N60" s="1072" t="s">
        <v>39</v>
      </c>
      <c r="O60" s="1073"/>
      <c r="P60" s="1073"/>
      <c r="Q60" s="1073"/>
      <c r="R60" s="1073"/>
      <c r="S60" s="1073"/>
      <c r="T60" s="1073"/>
      <c r="U60" s="1074"/>
      <c r="V60" s="1165" t="s">
        <v>40</v>
      </c>
      <c r="W60" s="1165"/>
      <c r="X60" s="1165"/>
      <c r="Y60" s="1165"/>
      <c r="Z60" s="1165"/>
      <c r="AA60" s="1166"/>
      <c r="AB60" s="20"/>
    </row>
    <row r="61" spans="1:28" ht="15.75" x14ac:dyDescent="0.2">
      <c r="A61" s="60"/>
      <c r="B61" s="21"/>
      <c r="C61" s="1075"/>
      <c r="D61" s="1164"/>
      <c r="E61" s="1164"/>
      <c r="F61" s="1164"/>
      <c r="G61" s="1077"/>
      <c r="H61" s="1075"/>
      <c r="I61" s="1077"/>
      <c r="J61" s="1075"/>
      <c r="K61" s="1164"/>
      <c r="L61" s="1164"/>
      <c r="M61" s="1077"/>
      <c r="N61" s="1075"/>
      <c r="O61" s="1164"/>
      <c r="P61" s="1164"/>
      <c r="Q61" s="1164"/>
      <c r="R61" s="1164"/>
      <c r="S61" s="1164"/>
      <c r="T61" s="1164"/>
      <c r="U61" s="1077"/>
      <c r="V61" s="1167"/>
      <c r="W61" s="1167"/>
      <c r="X61" s="1167"/>
      <c r="Y61" s="1167"/>
      <c r="Z61" s="1167"/>
      <c r="AA61" s="1168"/>
      <c r="AB61" s="20"/>
    </row>
    <row r="62" spans="1:28" ht="16.5" thickBot="1" x14ac:dyDescent="0.25">
      <c r="A62" s="60"/>
      <c r="B62" s="21"/>
      <c r="C62" s="1075"/>
      <c r="D62" s="1164"/>
      <c r="E62" s="1164"/>
      <c r="F62" s="1164"/>
      <c r="G62" s="1077"/>
      <c r="H62" s="1075"/>
      <c r="I62" s="1077"/>
      <c r="J62" s="1075"/>
      <c r="K62" s="1164"/>
      <c r="L62" s="1164"/>
      <c r="M62" s="1077"/>
      <c r="N62" s="1078"/>
      <c r="O62" s="1079"/>
      <c r="P62" s="1079"/>
      <c r="Q62" s="1079"/>
      <c r="R62" s="1079"/>
      <c r="S62" s="1079"/>
      <c r="T62" s="1079"/>
      <c r="U62" s="1080"/>
      <c r="V62" s="1169"/>
      <c r="W62" s="1169"/>
      <c r="X62" s="1169"/>
      <c r="Y62" s="1169"/>
      <c r="Z62" s="1169"/>
      <c r="AA62" s="1170"/>
      <c r="AB62" s="20"/>
    </row>
    <row r="63" spans="1:28" ht="116.25" customHeight="1" thickBot="1" x14ac:dyDescent="0.25">
      <c r="B63" s="59"/>
      <c r="C63" s="2045" t="s">
        <v>1039</v>
      </c>
      <c r="D63" s="2046"/>
      <c r="E63" s="2046"/>
      <c r="F63" s="2046"/>
      <c r="G63" s="2046"/>
      <c r="H63" s="2047">
        <v>0.37</v>
      </c>
      <c r="I63" s="2048"/>
      <c r="J63" s="2049">
        <v>1</v>
      </c>
      <c r="K63" s="2050"/>
      <c r="L63" s="2050"/>
      <c r="M63" s="2050"/>
      <c r="N63" s="2051" t="s">
        <v>1166</v>
      </c>
      <c r="O63" s="2052"/>
      <c r="P63" s="2052"/>
      <c r="Q63" s="2052"/>
      <c r="R63" s="2052"/>
      <c r="S63" s="2052"/>
      <c r="T63" s="2052"/>
      <c r="U63" s="2053"/>
      <c r="V63" s="2051" t="s">
        <v>1167</v>
      </c>
      <c r="W63" s="2052"/>
      <c r="X63" s="2052"/>
      <c r="Y63" s="2052"/>
      <c r="Z63" s="2052"/>
      <c r="AA63" s="2054"/>
      <c r="AB63" s="58"/>
    </row>
    <row r="64" spans="1:28" ht="111" customHeight="1" thickBot="1" x14ac:dyDescent="0.25">
      <c r="B64" s="59"/>
      <c r="C64" s="2045" t="s">
        <v>1168</v>
      </c>
      <c r="D64" s="2046"/>
      <c r="E64" s="2046"/>
      <c r="F64" s="2046"/>
      <c r="G64" s="2046"/>
      <c r="H64" s="2049">
        <v>1</v>
      </c>
      <c r="I64" s="2050"/>
      <c r="J64" s="2049">
        <v>1</v>
      </c>
      <c r="K64" s="2050"/>
      <c r="L64" s="2050"/>
      <c r="M64" s="2050"/>
      <c r="N64" s="2051" t="s">
        <v>1169</v>
      </c>
      <c r="O64" s="2052"/>
      <c r="P64" s="2052"/>
      <c r="Q64" s="2052"/>
      <c r="R64" s="2052"/>
      <c r="S64" s="2052"/>
      <c r="T64" s="2052"/>
      <c r="U64" s="2053"/>
      <c r="V64" s="2051" t="s">
        <v>1170</v>
      </c>
      <c r="W64" s="2052"/>
      <c r="X64" s="2052"/>
      <c r="Y64" s="2052"/>
      <c r="Z64" s="2052"/>
      <c r="AA64" s="2054"/>
      <c r="AB64" s="58"/>
    </row>
    <row r="65" spans="2:28" ht="157.5" customHeight="1" thickBot="1" x14ac:dyDescent="0.25">
      <c r="B65" s="59"/>
      <c r="C65" s="2055" t="s">
        <v>1171</v>
      </c>
      <c r="D65" s="2056"/>
      <c r="E65" s="2056"/>
      <c r="F65" s="2056"/>
      <c r="G65" s="2056"/>
      <c r="H65" s="2049">
        <v>1</v>
      </c>
      <c r="I65" s="2050"/>
      <c r="J65" s="2057">
        <v>0.67</v>
      </c>
      <c r="K65" s="2057"/>
      <c r="L65" s="2057"/>
      <c r="M65" s="2057"/>
      <c r="N65" s="2051" t="s">
        <v>1172</v>
      </c>
      <c r="O65" s="2052"/>
      <c r="P65" s="2052"/>
      <c r="Q65" s="2052"/>
      <c r="R65" s="2052"/>
      <c r="S65" s="2052"/>
      <c r="T65" s="2052"/>
      <c r="U65" s="2053"/>
      <c r="V65" s="2051" t="s">
        <v>1173</v>
      </c>
      <c r="W65" s="2052"/>
      <c r="X65" s="2052"/>
      <c r="Y65" s="2052"/>
      <c r="Z65" s="2052"/>
      <c r="AA65" s="2054"/>
      <c r="AB65" s="58"/>
    </row>
    <row r="66" spans="2:28" ht="150" customHeight="1" thickBot="1" x14ac:dyDescent="0.25">
      <c r="B66" s="59"/>
      <c r="C66" s="824" t="s">
        <v>1174</v>
      </c>
      <c r="D66" s="825"/>
      <c r="E66" s="825"/>
      <c r="F66" s="825"/>
      <c r="G66" s="825"/>
      <c r="H66" s="2049">
        <v>1</v>
      </c>
      <c r="I66" s="2050"/>
      <c r="J66" s="2057">
        <v>0.91</v>
      </c>
      <c r="K66" s="2057"/>
      <c r="L66" s="2057"/>
      <c r="M66" s="2057"/>
      <c r="N66" s="2051" t="s">
        <v>1175</v>
      </c>
      <c r="O66" s="2052"/>
      <c r="P66" s="2052"/>
      <c r="Q66" s="2052"/>
      <c r="R66" s="2052"/>
      <c r="S66" s="2052"/>
      <c r="T66" s="2052"/>
      <c r="U66" s="2053"/>
      <c r="V66" s="2051" t="s">
        <v>1173</v>
      </c>
      <c r="W66" s="2052"/>
      <c r="X66" s="2052"/>
      <c r="Y66" s="2052"/>
      <c r="Z66" s="2052"/>
      <c r="AA66" s="2054"/>
      <c r="AB66" s="58"/>
    </row>
    <row r="67" spans="2:28" ht="15.75" customHeight="1" thickBot="1" x14ac:dyDescent="0.25">
      <c r="B67" s="59"/>
      <c r="C67" s="754"/>
      <c r="D67" s="755"/>
      <c r="E67" s="755"/>
      <c r="F67" s="755"/>
      <c r="G67" s="755"/>
      <c r="H67" s="755"/>
      <c r="I67" s="755"/>
      <c r="J67" s="755"/>
      <c r="K67" s="755"/>
      <c r="L67" s="755"/>
      <c r="M67" s="755"/>
      <c r="N67" s="1104"/>
      <c r="O67" s="1105"/>
      <c r="P67" s="1105"/>
      <c r="Q67" s="1105"/>
      <c r="R67" s="1105"/>
      <c r="S67" s="1105"/>
      <c r="T67" s="1105"/>
      <c r="U67" s="1106"/>
      <c r="V67" s="1104"/>
      <c r="W67" s="1105"/>
      <c r="X67" s="1105"/>
      <c r="Y67" s="1105"/>
      <c r="Z67" s="1105"/>
      <c r="AA67" s="1107"/>
      <c r="AB67" s="58"/>
    </row>
    <row r="68" spans="2:28" x14ac:dyDescent="0.2">
      <c r="B68" s="129"/>
      <c r="C68" s="143"/>
      <c r="D68" s="143"/>
      <c r="E68" s="143"/>
      <c r="F68" s="143"/>
      <c r="G68" s="143"/>
      <c r="H68" s="143"/>
      <c r="I68" s="143"/>
      <c r="J68" s="143"/>
      <c r="K68" s="143"/>
      <c r="L68" s="143"/>
      <c r="M68" s="143"/>
      <c r="N68" s="143"/>
      <c r="O68" s="143"/>
      <c r="P68" s="143"/>
      <c r="Q68" s="143"/>
      <c r="R68" s="143"/>
      <c r="S68" s="143"/>
      <c r="T68" s="143"/>
      <c r="U68" s="143"/>
      <c r="V68" s="143"/>
      <c r="W68" s="143"/>
      <c r="X68" s="143"/>
      <c r="Y68" s="143"/>
      <c r="Z68" s="143"/>
      <c r="AA68" s="143"/>
      <c r="AB68" s="130"/>
    </row>
    <row r="107" ht="6" customHeight="1" x14ac:dyDescent="0.2"/>
  </sheetData>
  <mergeCells count="102">
    <mergeCell ref="C67:G67"/>
    <mergeCell ref="H67:I67"/>
    <mergeCell ref="J67:M67"/>
    <mergeCell ref="N67:U67"/>
    <mergeCell ref="V67:AA6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pageSetUpPr fitToPage="1"/>
  </sheetPr>
  <dimension ref="A1:AB104"/>
  <sheetViews>
    <sheetView view="pageBreakPreview" topLeftCell="A7" zoomScaleNormal="100" zoomScaleSheetLayoutView="100" zoomScalePageLayoutView="70" workbookViewId="0">
      <selection activeCell="K39" sqref="K39:AA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9.570312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4.1500000000000004" customHeight="1"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62" t="s">
        <v>82</v>
      </c>
      <c r="J7" s="763"/>
      <c r="K7" s="763"/>
      <c r="L7" s="763"/>
      <c r="M7" s="763"/>
      <c r="N7" s="763"/>
      <c r="O7" s="763"/>
      <c r="P7" s="763"/>
      <c r="Q7" s="763"/>
      <c r="R7" s="763"/>
      <c r="S7" s="763"/>
      <c r="T7" s="763"/>
      <c r="U7" s="763"/>
      <c r="V7" s="763"/>
      <c r="W7" s="763"/>
      <c r="X7" s="763"/>
      <c r="Y7" s="763"/>
      <c r="Z7" s="763"/>
      <c r="AA7" s="764"/>
      <c r="AB7" s="77"/>
    </row>
    <row r="8" spans="1:28" ht="8.4499999999999993" customHeight="1" thickBot="1" x14ac:dyDescent="0.25">
      <c r="B8" s="78"/>
      <c r="C8" s="719"/>
      <c r="D8" s="720"/>
      <c r="E8" s="720"/>
      <c r="F8" s="720"/>
      <c r="G8" s="720"/>
      <c r="H8" s="721"/>
      <c r="I8" s="765"/>
      <c r="J8" s="766"/>
      <c r="K8" s="766"/>
      <c r="L8" s="766"/>
      <c r="M8" s="766"/>
      <c r="N8" s="766"/>
      <c r="O8" s="766"/>
      <c r="P8" s="766"/>
      <c r="Q8" s="766"/>
      <c r="R8" s="766"/>
      <c r="S8" s="766"/>
      <c r="T8" s="766"/>
      <c r="U8" s="766"/>
      <c r="V8" s="766"/>
      <c r="W8" s="766"/>
      <c r="X8" s="766"/>
      <c r="Y8" s="766"/>
      <c r="Z8" s="766"/>
      <c r="AA8" s="767"/>
      <c r="AB8" s="77"/>
    </row>
    <row r="9" spans="1:28" ht="9.6" customHeight="1"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423</v>
      </c>
      <c r="J10" s="732"/>
      <c r="K10" s="732"/>
      <c r="L10" s="732"/>
      <c r="M10" s="732"/>
      <c r="N10" s="732"/>
      <c r="O10" s="732"/>
      <c r="P10" s="732"/>
      <c r="Q10" s="733"/>
      <c r="R10" s="737" t="s">
        <v>4</v>
      </c>
      <c r="S10" s="738"/>
      <c r="T10" s="738"/>
      <c r="U10" s="739"/>
      <c r="V10" s="691" t="s">
        <v>5</v>
      </c>
      <c r="W10" s="692"/>
      <c r="X10" s="692"/>
      <c r="Y10" s="692"/>
      <c r="Z10" s="692"/>
      <c r="AA10" s="693"/>
      <c r="AB10" s="77"/>
    </row>
    <row r="11" spans="1:28" ht="19.149999999999999" customHeight="1" thickBot="1" x14ac:dyDescent="0.25">
      <c r="B11" s="78"/>
      <c r="C11" s="719"/>
      <c r="D11" s="720"/>
      <c r="E11" s="720"/>
      <c r="F11" s="720"/>
      <c r="G11" s="720"/>
      <c r="H11" s="721"/>
      <c r="I11" s="734"/>
      <c r="J11" s="735"/>
      <c r="K11" s="735"/>
      <c r="L11" s="735"/>
      <c r="M11" s="735"/>
      <c r="N11" s="735"/>
      <c r="O11" s="735"/>
      <c r="P11" s="735"/>
      <c r="Q11" s="736"/>
      <c r="R11" s="681" t="s">
        <v>6</v>
      </c>
      <c r="S11" s="740"/>
      <c r="T11" s="740"/>
      <c r="U11" s="741"/>
      <c r="V11" s="774" t="s">
        <v>313</v>
      </c>
      <c r="W11" s="775"/>
      <c r="X11" s="775"/>
      <c r="Y11" s="775"/>
      <c r="Z11" s="775"/>
      <c r="AA11" s="776"/>
      <c r="AB11" s="77"/>
    </row>
    <row r="12" spans="1:28" ht="7.15" customHeight="1"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8</v>
      </c>
      <c r="J13" s="723"/>
      <c r="K13" s="723"/>
      <c r="L13" s="723"/>
      <c r="M13" s="723"/>
      <c r="N13" s="723"/>
      <c r="O13" s="723"/>
      <c r="P13" s="723"/>
      <c r="Q13" s="723"/>
      <c r="R13" s="723"/>
      <c r="S13" s="724"/>
      <c r="T13" s="716" t="s">
        <v>9</v>
      </c>
      <c r="U13" s="717"/>
      <c r="V13" s="717"/>
      <c r="W13" s="717"/>
      <c r="X13" s="717"/>
      <c r="Y13" s="717"/>
      <c r="Z13" s="717"/>
      <c r="AA13" s="718"/>
      <c r="AB13" s="66"/>
    </row>
    <row r="14" spans="1:28" ht="26.45" customHeight="1" thickBot="1" x14ac:dyDescent="0.25">
      <c r="B14" s="67"/>
      <c r="C14" s="719"/>
      <c r="D14" s="720"/>
      <c r="E14" s="720"/>
      <c r="F14" s="720"/>
      <c r="G14" s="720"/>
      <c r="H14" s="721"/>
      <c r="I14" s="725"/>
      <c r="J14" s="726"/>
      <c r="K14" s="726"/>
      <c r="L14" s="726"/>
      <c r="M14" s="726"/>
      <c r="N14" s="726"/>
      <c r="O14" s="726"/>
      <c r="P14" s="726"/>
      <c r="Q14" s="726"/>
      <c r="R14" s="726"/>
      <c r="S14" s="727"/>
      <c r="T14" s="728" t="s">
        <v>10</v>
      </c>
      <c r="U14" s="729"/>
      <c r="V14" s="729"/>
      <c r="W14" s="729"/>
      <c r="X14" s="729"/>
      <c r="Y14" s="729"/>
      <c r="Z14" s="729"/>
      <c r="AA14" s="730"/>
      <c r="AB14" s="66"/>
    </row>
    <row r="15" spans="1:28" ht="8.4499999999999993" customHeight="1"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24.6" customHeight="1" thickBot="1" x14ac:dyDescent="0.25">
      <c r="B16" s="67"/>
      <c r="C16" s="675" t="s">
        <v>11</v>
      </c>
      <c r="D16" s="676"/>
      <c r="E16" s="676"/>
      <c r="F16" s="676"/>
      <c r="G16" s="676"/>
      <c r="H16" s="677"/>
      <c r="I16" s="678" t="s">
        <v>424</v>
      </c>
      <c r="J16" s="679"/>
      <c r="K16" s="679"/>
      <c r="L16" s="679"/>
      <c r="M16" s="679"/>
      <c r="N16" s="679"/>
      <c r="O16" s="679"/>
      <c r="P16" s="679"/>
      <c r="Q16" s="679"/>
      <c r="R16" s="679"/>
      <c r="S16" s="679"/>
      <c r="T16" s="679"/>
      <c r="U16" s="679"/>
      <c r="V16" s="679"/>
      <c r="W16" s="679"/>
      <c r="X16" s="679"/>
      <c r="Y16" s="679"/>
      <c r="Z16" s="679"/>
      <c r="AA16" s="680"/>
      <c r="AB16" s="66"/>
    </row>
    <row r="17" spans="2:28" ht="10.1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72.75" customHeight="1" thickBot="1" x14ac:dyDescent="0.25">
      <c r="B18" s="67"/>
      <c r="C18" s="675" t="s">
        <v>12</v>
      </c>
      <c r="D18" s="676"/>
      <c r="E18" s="676"/>
      <c r="F18" s="676"/>
      <c r="G18" s="676"/>
      <c r="H18" s="677"/>
      <c r="I18" s="678" t="s">
        <v>425</v>
      </c>
      <c r="J18" s="679"/>
      <c r="K18" s="679"/>
      <c r="L18" s="679"/>
      <c r="M18" s="679"/>
      <c r="N18" s="679"/>
      <c r="O18" s="679"/>
      <c r="P18" s="679"/>
      <c r="Q18" s="679"/>
      <c r="R18" s="679"/>
      <c r="S18" s="679"/>
      <c r="T18" s="679"/>
      <c r="U18" s="679"/>
      <c r="V18" s="679"/>
      <c r="W18" s="679"/>
      <c r="X18" s="679"/>
      <c r="Y18" s="679"/>
      <c r="Z18" s="679"/>
      <c r="AA18" s="680"/>
      <c r="AB18" s="66"/>
    </row>
    <row r="19" spans="2:28" ht="10.9"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17.45" customHeight="1" thickBot="1" x14ac:dyDescent="0.25">
      <c r="B20" s="67"/>
      <c r="C20" s="700" t="s">
        <v>13</v>
      </c>
      <c r="D20" s="701"/>
      <c r="E20" s="701"/>
      <c r="F20" s="701"/>
      <c r="G20" s="701"/>
      <c r="H20" s="702"/>
      <c r="I20" s="706" t="s">
        <v>586</v>
      </c>
      <c r="J20" s="707"/>
      <c r="K20" s="707"/>
      <c r="L20" s="708"/>
      <c r="M20" s="691" t="s">
        <v>14</v>
      </c>
      <c r="N20" s="692"/>
      <c r="O20" s="692"/>
      <c r="P20" s="692"/>
      <c r="Q20" s="692"/>
      <c r="R20" s="692"/>
      <c r="S20" s="693"/>
      <c r="T20" s="768" t="s">
        <v>15</v>
      </c>
      <c r="U20" s="769"/>
      <c r="V20" s="769"/>
      <c r="W20" s="769"/>
      <c r="X20" s="769"/>
      <c r="Y20" s="769"/>
      <c r="Z20" s="769"/>
      <c r="AA20" s="770"/>
      <c r="AB20" s="66"/>
    </row>
    <row r="21" spans="2:28" s="60" customFormat="1" ht="19.149999999999999" customHeight="1" thickBot="1" x14ac:dyDescent="0.25">
      <c r="B21" s="67"/>
      <c r="C21" s="703"/>
      <c r="D21" s="704"/>
      <c r="E21" s="704"/>
      <c r="F21" s="704"/>
      <c r="G21" s="704"/>
      <c r="H21" s="705"/>
      <c r="I21" s="709"/>
      <c r="J21" s="710"/>
      <c r="K21" s="710"/>
      <c r="L21" s="711"/>
      <c r="M21" s="712" t="s">
        <v>62</v>
      </c>
      <c r="N21" s="713"/>
      <c r="O21" s="713"/>
      <c r="P21" s="713"/>
      <c r="Q21" s="713"/>
      <c r="R21" s="713"/>
      <c r="S21" s="714"/>
      <c r="T21" s="771" t="s">
        <v>69</v>
      </c>
      <c r="U21" s="772"/>
      <c r="V21" s="772"/>
      <c r="W21" s="772"/>
      <c r="X21" s="772"/>
      <c r="Y21" s="772"/>
      <c r="Z21" s="772"/>
      <c r="AA21" s="773"/>
      <c r="AB21" s="66"/>
    </row>
    <row r="22" spans="2:28" ht="10.9"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24"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43.15" customHeight="1" thickBot="1" x14ac:dyDescent="0.25">
      <c r="B24" s="67"/>
      <c r="C24" s="694" t="s">
        <v>572</v>
      </c>
      <c r="D24" s="695"/>
      <c r="E24" s="695"/>
      <c r="F24" s="695"/>
      <c r="G24" s="695"/>
      <c r="H24" s="695"/>
      <c r="I24" s="696"/>
      <c r="J24" s="694" t="s">
        <v>567</v>
      </c>
      <c r="K24" s="695"/>
      <c r="L24" s="695"/>
      <c r="M24" s="695"/>
      <c r="N24" s="695"/>
      <c r="O24" s="695"/>
      <c r="P24" s="696"/>
      <c r="Q24" s="697" t="s">
        <v>551</v>
      </c>
      <c r="R24" s="698"/>
      <c r="S24" s="698"/>
      <c r="T24" s="698"/>
      <c r="U24" s="698"/>
      <c r="V24" s="698"/>
      <c r="W24" s="698"/>
      <c r="X24" s="698"/>
      <c r="Y24" s="698"/>
      <c r="Z24" s="698"/>
      <c r="AA24" s="699"/>
      <c r="AB24" s="66"/>
    </row>
    <row r="25" spans="2:28" ht="7.9"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0" customHeight="1" thickBot="1" x14ac:dyDescent="0.25">
      <c r="B26" s="67"/>
      <c r="C26" s="675" t="s">
        <v>21</v>
      </c>
      <c r="D26" s="676"/>
      <c r="E26" s="676"/>
      <c r="F26" s="676"/>
      <c r="G26" s="676"/>
      <c r="H26" s="677"/>
      <c r="I26" s="678" t="s">
        <v>22</v>
      </c>
      <c r="J26" s="679"/>
      <c r="K26" s="679"/>
      <c r="L26" s="679"/>
      <c r="M26" s="679"/>
      <c r="N26" s="679"/>
      <c r="O26" s="679"/>
      <c r="P26" s="679"/>
      <c r="Q26" s="679"/>
      <c r="R26" s="679"/>
      <c r="S26" s="679"/>
      <c r="T26" s="679"/>
      <c r="U26" s="679"/>
      <c r="V26" s="679"/>
      <c r="W26" s="679"/>
      <c r="X26" s="679"/>
      <c r="Y26" s="679"/>
      <c r="Z26" s="679"/>
      <c r="AA26" s="680"/>
      <c r="AB26" s="66"/>
    </row>
    <row r="27" spans="2:28" ht="9.6"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43.9" customHeight="1" thickBot="1" x14ac:dyDescent="0.25">
      <c r="B28" s="67"/>
      <c r="C28" s="675" t="s">
        <v>23</v>
      </c>
      <c r="D28" s="676"/>
      <c r="E28" s="676"/>
      <c r="F28" s="676"/>
      <c r="G28" s="676"/>
      <c r="H28" s="677"/>
      <c r="I28" s="681">
        <v>0.08</v>
      </c>
      <c r="J28" s="678"/>
      <c r="K28" s="682" t="s">
        <v>24</v>
      </c>
      <c r="L28" s="683"/>
      <c r="M28" s="683"/>
      <c r="N28" s="684"/>
      <c r="O28" s="685" t="s">
        <v>25</v>
      </c>
      <c r="P28" s="686"/>
      <c r="Q28" s="686"/>
      <c r="R28" s="687"/>
      <c r="S28" s="74"/>
      <c r="T28" s="686" t="s">
        <v>26</v>
      </c>
      <c r="U28" s="686"/>
      <c r="V28" s="687"/>
      <c r="W28" s="34" t="s">
        <v>28</v>
      </c>
      <c r="X28" s="688" t="s">
        <v>27</v>
      </c>
      <c r="Y28" s="689"/>
      <c r="Z28" s="690"/>
      <c r="AA28" s="73"/>
      <c r="AB28" s="66"/>
    </row>
    <row r="29" spans="2:28" ht="10.15" customHeight="1"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777">
        <v>0.11</v>
      </c>
      <c r="L32" s="655"/>
      <c r="M32" s="655"/>
      <c r="N32" s="655"/>
      <c r="O32" s="656">
        <v>1</v>
      </c>
      <c r="P32" s="655"/>
      <c r="Q32" s="655"/>
      <c r="R32" s="655"/>
      <c r="S32" s="656">
        <v>0.01</v>
      </c>
      <c r="T32" s="655"/>
      <c r="U32" s="656">
        <v>0.1</v>
      </c>
      <c r="V32" s="655"/>
      <c r="W32" s="655"/>
      <c r="X32" s="656">
        <v>0</v>
      </c>
      <c r="Y32" s="655"/>
      <c r="Z32" s="656">
        <v>0</v>
      </c>
      <c r="AA32" s="657"/>
      <c r="AB32" s="66"/>
    </row>
    <row r="33" spans="1:28" ht="10.9" customHeight="1"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1:28" s="68" customFormat="1" ht="15" thickBot="1" x14ac:dyDescent="0.25">
      <c r="A34" s="122"/>
      <c r="B34" s="123"/>
      <c r="C34" s="642" t="s">
        <v>29</v>
      </c>
      <c r="D34" s="643"/>
      <c r="E34" s="643"/>
      <c r="F34" s="643"/>
      <c r="G34" s="643"/>
      <c r="H34" s="643"/>
      <c r="I34" s="643"/>
      <c r="J34" s="643"/>
      <c r="K34" s="643"/>
      <c r="L34" s="643"/>
      <c r="M34" s="643"/>
      <c r="N34" s="643"/>
      <c r="O34" s="643"/>
      <c r="P34" s="643"/>
      <c r="Q34" s="643"/>
      <c r="R34" s="643"/>
      <c r="S34" s="643"/>
      <c r="T34" s="643"/>
      <c r="U34" s="643"/>
      <c r="V34" s="643"/>
      <c r="W34" s="643"/>
      <c r="X34" s="643"/>
      <c r="Y34" s="643"/>
      <c r="Z34" s="643"/>
      <c r="AA34" s="644"/>
      <c r="AB34" s="66"/>
    </row>
    <row r="35" spans="1:28" s="68" customFormat="1" ht="78" customHeight="1" thickBot="1" x14ac:dyDescent="0.25">
      <c r="A35" s="122"/>
      <c r="B35" s="123"/>
      <c r="C35" s="642" t="s">
        <v>30</v>
      </c>
      <c r="D35" s="643"/>
      <c r="E35" s="643"/>
      <c r="F35" s="643"/>
      <c r="G35" s="644"/>
      <c r="H35" s="128" t="s">
        <v>581</v>
      </c>
      <c r="I35" s="128" t="s">
        <v>580</v>
      </c>
      <c r="J35" s="128" t="s">
        <v>33</v>
      </c>
      <c r="K35" s="645" t="s">
        <v>34</v>
      </c>
      <c r="L35" s="646"/>
      <c r="M35" s="646"/>
      <c r="N35" s="646"/>
      <c r="O35" s="646"/>
      <c r="P35" s="646"/>
      <c r="Q35" s="646"/>
      <c r="R35" s="646"/>
      <c r="S35" s="646"/>
      <c r="T35" s="646"/>
      <c r="U35" s="646"/>
      <c r="V35" s="646"/>
      <c r="W35" s="646"/>
      <c r="X35" s="646"/>
      <c r="Y35" s="646"/>
      <c r="Z35" s="646"/>
      <c r="AA35" s="647"/>
      <c r="AB35" s="66"/>
    </row>
    <row r="36" spans="1:28" s="68" customFormat="1" ht="57.75" customHeight="1" x14ac:dyDescent="0.2">
      <c r="A36" s="122"/>
      <c r="B36" s="123"/>
      <c r="C36" s="778" t="s">
        <v>330</v>
      </c>
      <c r="D36" s="779"/>
      <c r="E36" s="779"/>
      <c r="F36" s="779"/>
      <c r="G36" s="780"/>
      <c r="H36" s="33">
        <v>39</v>
      </c>
      <c r="I36" s="33">
        <v>82</v>
      </c>
      <c r="J36" s="30">
        <f>+H36/I36</f>
        <v>0.47560975609756095</v>
      </c>
      <c r="K36" s="781" t="s">
        <v>579</v>
      </c>
      <c r="L36" s="782"/>
      <c r="M36" s="782"/>
      <c r="N36" s="782"/>
      <c r="O36" s="782"/>
      <c r="P36" s="782"/>
      <c r="Q36" s="782"/>
      <c r="R36" s="782"/>
      <c r="S36" s="782"/>
      <c r="T36" s="782"/>
      <c r="U36" s="782"/>
      <c r="V36" s="782"/>
      <c r="W36" s="782"/>
      <c r="X36" s="782"/>
      <c r="Y36" s="782"/>
      <c r="Z36" s="782"/>
      <c r="AA36" s="783"/>
      <c r="AB36" s="66"/>
    </row>
    <row r="37" spans="1:28" s="68" customFormat="1" ht="60.75" customHeight="1" x14ac:dyDescent="0.2">
      <c r="A37" s="122"/>
      <c r="B37" s="123"/>
      <c r="C37" s="778" t="s">
        <v>329</v>
      </c>
      <c r="D37" s="779"/>
      <c r="E37" s="779"/>
      <c r="F37" s="779"/>
      <c r="G37" s="780"/>
      <c r="H37" s="32">
        <v>18</v>
      </c>
      <c r="I37" s="32">
        <v>147</v>
      </c>
      <c r="J37" s="30">
        <f>+H37/I37</f>
        <v>0.12244897959183673</v>
      </c>
      <c r="K37" s="784" t="s">
        <v>578</v>
      </c>
      <c r="L37" s="785"/>
      <c r="M37" s="785"/>
      <c r="N37" s="785"/>
      <c r="O37" s="785"/>
      <c r="P37" s="785"/>
      <c r="Q37" s="785"/>
      <c r="R37" s="785"/>
      <c r="S37" s="785"/>
      <c r="T37" s="785"/>
      <c r="U37" s="785"/>
      <c r="V37" s="785"/>
      <c r="W37" s="785"/>
      <c r="X37" s="785"/>
      <c r="Y37" s="785"/>
      <c r="Z37" s="785"/>
      <c r="AA37" s="786"/>
      <c r="AB37" s="66"/>
    </row>
    <row r="38" spans="1:28" s="68" customFormat="1" ht="60" customHeight="1" x14ac:dyDescent="0.2">
      <c r="A38" s="122"/>
      <c r="B38" s="123"/>
      <c r="C38" s="778" t="s">
        <v>328</v>
      </c>
      <c r="D38" s="779"/>
      <c r="E38" s="779"/>
      <c r="F38" s="779"/>
      <c r="G38" s="780"/>
      <c r="H38" s="32">
        <v>21</v>
      </c>
      <c r="I38" s="32">
        <v>272</v>
      </c>
      <c r="J38" s="30">
        <f>+H38/I38</f>
        <v>7.720588235294118E-2</v>
      </c>
      <c r="K38" s="781" t="s">
        <v>585</v>
      </c>
      <c r="L38" s="782"/>
      <c r="M38" s="782"/>
      <c r="N38" s="782"/>
      <c r="O38" s="782"/>
      <c r="P38" s="782"/>
      <c r="Q38" s="782"/>
      <c r="R38" s="782"/>
      <c r="S38" s="782"/>
      <c r="T38" s="782"/>
      <c r="U38" s="782"/>
      <c r="V38" s="782"/>
      <c r="W38" s="782"/>
      <c r="X38" s="782"/>
      <c r="Y38" s="782"/>
      <c r="Z38" s="782"/>
      <c r="AA38" s="783"/>
      <c r="AB38" s="66"/>
    </row>
    <row r="39" spans="1:28" s="68" customFormat="1" ht="66" customHeight="1" x14ac:dyDescent="0.2">
      <c r="A39" s="122"/>
      <c r="B39" s="123"/>
      <c r="C39" s="778" t="s">
        <v>327</v>
      </c>
      <c r="D39" s="779"/>
      <c r="E39" s="779"/>
      <c r="F39" s="779"/>
      <c r="G39" s="780"/>
      <c r="H39" s="32">
        <v>30</v>
      </c>
      <c r="I39" s="32">
        <v>380</v>
      </c>
      <c r="J39" s="30">
        <f>+H39/I39</f>
        <v>7.8947368421052627E-2</v>
      </c>
      <c r="K39" s="781" t="s">
        <v>584</v>
      </c>
      <c r="L39" s="782"/>
      <c r="M39" s="782"/>
      <c r="N39" s="782"/>
      <c r="O39" s="782"/>
      <c r="P39" s="782"/>
      <c r="Q39" s="782"/>
      <c r="R39" s="782"/>
      <c r="S39" s="782"/>
      <c r="T39" s="782"/>
      <c r="U39" s="782"/>
      <c r="V39" s="782"/>
      <c r="W39" s="782"/>
      <c r="X39" s="782"/>
      <c r="Y39" s="782"/>
      <c r="Z39" s="782"/>
      <c r="AA39" s="783"/>
      <c r="AB39" s="66"/>
    </row>
    <row r="40" spans="1:28" s="68" customFormat="1" ht="15" thickBot="1" x14ac:dyDescent="0.25">
      <c r="A40" s="122"/>
      <c r="B40" s="123"/>
      <c r="C40" s="797"/>
      <c r="D40" s="798"/>
      <c r="E40" s="798"/>
      <c r="F40" s="798"/>
      <c r="G40" s="799"/>
      <c r="H40" s="31"/>
      <c r="I40" s="31"/>
      <c r="J40" s="30" t="e">
        <f>+H40/I40</f>
        <v>#DIV/0!</v>
      </c>
      <c r="K40" s="630"/>
      <c r="L40" s="631"/>
      <c r="M40" s="631"/>
      <c r="N40" s="631"/>
      <c r="O40" s="631"/>
      <c r="P40" s="631"/>
      <c r="Q40" s="631"/>
      <c r="R40" s="631"/>
      <c r="S40" s="631"/>
      <c r="T40" s="631"/>
      <c r="U40" s="631"/>
      <c r="V40" s="631"/>
      <c r="W40" s="631"/>
      <c r="X40" s="631"/>
      <c r="Y40" s="631"/>
      <c r="Z40" s="631"/>
      <c r="AA40" s="632"/>
      <c r="AB40" s="66"/>
    </row>
    <row r="41" spans="1:28" s="68" customFormat="1" ht="15.75" customHeight="1" thickBot="1" x14ac:dyDescent="0.25">
      <c r="A41" s="122"/>
      <c r="B41" s="123"/>
      <c r="C41" s="803"/>
      <c r="D41" s="804"/>
      <c r="E41" s="804"/>
      <c r="F41" s="804"/>
      <c r="G41" s="805"/>
      <c r="H41" s="42"/>
      <c r="I41" s="42"/>
      <c r="J41" s="42"/>
      <c r="K41" s="806"/>
      <c r="L41" s="807"/>
      <c r="M41" s="807"/>
      <c r="N41" s="807"/>
      <c r="O41" s="807"/>
      <c r="P41" s="807"/>
      <c r="Q41" s="807"/>
      <c r="R41" s="807"/>
      <c r="S41" s="807"/>
      <c r="T41" s="807"/>
      <c r="U41" s="807"/>
      <c r="V41" s="807"/>
      <c r="W41" s="807"/>
      <c r="X41" s="807"/>
      <c r="Y41" s="807"/>
      <c r="Z41" s="807"/>
      <c r="AA41" s="808"/>
      <c r="AB41" s="66"/>
    </row>
    <row r="42" spans="1:28" s="68" customFormat="1" ht="5.25" customHeight="1" x14ac:dyDescent="0.2">
      <c r="A42" s="122"/>
      <c r="B42" s="123"/>
      <c r="C42" s="89"/>
      <c r="D42" s="89"/>
      <c r="E42" s="89"/>
      <c r="F42" s="89"/>
      <c r="G42" s="89"/>
      <c r="H42" s="90"/>
      <c r="I42" s="90"/>
      <c r="J42" s="43"/>
      <c r="K42" s="89"/>
      <c r="L42" s="89"/>
      <c r="M42" s="89"/>
      <c r="N42" s="89"/>
      <c r="O42" s="89"/>
      <c r="P42" s="89"/>
      <c r="Q42" s="89"/>
      <c r="R42" s="89"/>
      <c r="S42" s="89"/>
      <c r="T42" s="89"/>
      <c r="U42" s="89"/>
      <c r="V42" s="89"/>
      <c r="W42" s="89"/>
      <c r="X42" s="89"/>
      <c r="Y42" s="89"/>
      <c r="Z42" s="89"/>
      <c r="AA42" s="89"/>
      <c r="AB42" s="66"/>
    </row>
    <row r="43" spans="1:28" s="68" customFormat="1" ht="15" thickBot="1" x14ac:dyDescent="0.25">
      <c r="A43" s="122"/>
      <c r="B43" s="123"/>
      <c r="C43" s="89"/>
      <c r="D43" s="89"/>
      <c r="E43" s="89"/>
      <c r="F43" s="89"/>
      <c r="G43" s="89"/>
      <c r="H43" s="90"/>
      <c r="I43" s="90"/>
      <c r="J43" s="43"/>
      <c r="K43" s="89"/>
      <c r="L43" s="89"/>
      <c r="M43" s="89"/>
      <c r="N43" s="89"/>
      <c r="O43" s="89"/>
      <c r="P43" s="89"/>
      <c r="Q43" s="89"/>
      <c r="R43" s="89"/>
      <c r="S43" s="89"/>
      <c r="T43" s="89"/>
      <c r="U43" s="89"/>
      <c r="V43" s="89"/>
      <c r="W43" s="89"/>
      <c r="X43" s="89"/>
      <c r="Y43" s="89"/>
      <c r="Z43" s="89"/>
      <c r="AA43" s="89"/>
      <c r="AB43" s="66"/>
    </row>
    <row r="44" spans="1:28" s="68" customFormat="1" ht="15" thickBot="1" x14ac:dyDescent="0.25">
      <c r="A44" s="122"/>
      <c r="B44" s="123"/>
      <c r="C44" s="809" t="s">
        <v>36</v>
      </c>
      <c r="D44" s="810"/>
      <c r="E44" s="810"/>
      <c r="F44" s="810"/>
      <c r="G44" s="810"/>
      <c r="H44" s="810"/>
      <c r="I44" s="810"/>
      <c r="J44" s="810"/>
      <c r="K44" s="810"/>
      <c r="L44" s="810"/>
      <c r="M44" s="810"/>
      <c r="N44" s="810"/>
      <c r="O44" s="810"/>
      <c r="P44" s="810"/>
      <c r="Q44" s="810"/>
      <c r="R44" s="810"/>
      <c r="S44" s="810"/>
      <c r="T44" s="810"/>
      <c r="U44" s="810"/>
      <c r="V44" s="810"/>
      <c r="W44" s="810"/>
      <c r="X44" s="810"/>
      <c r="Y44" s="810"/>
      <c r="Z44" s="810"/>
      <c r="AA44" s="811"/>
      <c r="AB44" s="66"/>
    </row>
    <row r="45" spans="1:28" ht="15" hidden="1" thickBot="1" x14ac:dyDescent="0.25">
      <c r="A45" s="92"/>
      <c r="B45" s="121"/>
      <c r="C45" s="812"/>
      <c r="D45" s="813"/>
      <c r="E45" s="813"/>
      <c r="F45" s="813"/>
      <c r="G45" s="813"/>
      <c r="H45" s="813"/>
      <c r="I45" s="813"/>
      <c r="J45" s="813"/>
      <c r="K45" s="813"/>
      <c r="L45" s="813"/>
      <c r="M45" s="813"/>
      <c r="N45" s="813"/>
      <c r="O45" s="813"/>
      <c r="P45" s="813"/>
      <c r="Q45" s="813"/>
      <c r="R45" s="813"/>
      <c r="S45" s="813"/>
      <c r="T45" s="813"/>
      <c r="U45" s="813"/>
      <c r="V45" s="813"/>
      <c r="W45" s="813"/>
      <c r="X45" s="813"/>
      <c r="Y45" s="813"/>
      <c r="Z45" s="813"/>
      <c r="AA45" s="814"/>
      <c r="AB45" s="66"/>
    </row>
    <row r="46" spans="1:28" x14ac:dyDescent="0.2">
      <c r="A46" s="92"/>
      <c r="B46" s="121"/>
      <c r="C46" s="815" t="s">
        <v>70</v>
      </c>
      <c r="D46" s="816"/>
      <c r="E46" s="816"/>
      <c r="F46" s="816"/>
      <c r="G46" s="816"/>
      <c r="H46" s="816"/>
      <c r="I46" s="816"/>
      <c r="J46" s="816"/>
      <c r="K46" s="816"/>
      <c r="L46" s="816"/>
      <c r="M46" s="816"/>
      <c r="N46" s="816"/>
      <c r="O46" s="816"/>
      <c r="P46" s="816"/>
      <c r="Q46" s="816"/>
      <c r="R46" s="816"/>
      <c r="S46" s="816"/>
      <c r="T46" s="816"/>
      <c r="U46" s="816"/>
      <c r="V46" s="816"/>
      <c r="W46" s="816"/>
      <c r="X46" s="816"/>
      <c r="Y46" s="816"/>
      <c r="Z46" s="816"/>
      <c r="AA46" s="817"/>
      <c r="AB46" s="66"/>
    </row>
    <row r="47" spans="1:28" ht="7.9" customHeight="1" x14ac:dyDescent="0.2">
      <c r="A47" s="92"/>
      <c r="B47" s="121"/>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66"/>
    </row>
    <row r="48" spans="1:28" x14ac:dyDescent="0.2">
      <c r="A48" s="92"/>
      <c r="B48" s="121"/>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66"/>
    </row>
    <row r="49" spans="1:28" ht="6.6" customHeight="1" x14ac:dyDescent="0.2">
      <c r="A49" s="92"/>
      <c r="B49" s="121"/>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66"/>
    </row>
    <row r="50" spans="1:28" ht="103.5" customHeight="1" x14ac:dyDescent="0.2">
      <c r="A50" s="92"/>
      <c r="B50" s="121"/>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66"/>
    </row>
    <row r="51" spans="1:28" ht="63.75" customHeight="1" x14ac:dyDescent="0.2">
      <c r="A51" s="92"/>
      <c r="B51" s="121"/>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66"/>
    </row>
    <row r="52" spans="1:28" ht="1.9" customHeight="1" x14ac:dyDescent="0.2">
      <c r="A52" s="92"/>
      <c r="B52" s="121"/>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66"/>
    </row>
    <row r="53" spans="1:28" ht="9.6" customHeight="1" x14ac:dyDescent="0.2">
      <c r="A53" s="92"/>
      <c r="B53" s="121"/>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66"/>
    </row>
    <row r="54" spans="1:28" ht="6.6" customHeight="1" thickBot="1" x14ac:dyDescent="0.25">
      <c r="A54" s="92"/>
      <c r="B54" s="121"/>
      <c r="C54" s="821"/>
      <c r="D54" s="822"/>
      <c r="E54" s="822"/>
      <c r="F54" s="822"/>
      <c r="G54" s="822"/>
      <c r="H54" s="822"/>
      <c r="I54" s="822"/>
      <c r="J54" s="822"/>
      <c r="K54" s="822"/>
      <c r="L54" s="822"/>
      <c r="M54" s="822"/>
      <c r="N54" s="822"/>
      <c r="O54" s="822"/>
      <c r="P54" s="822"/>
      <c r="Q54" s="822"/>
      <c r="R54" s="822"/>
      <c r="S54" s="822"/>
      <c r="T54" s="822"/>
      <c r="U54" s="822"/>
      <c r="V54" s="822"/>
      <c r="W54" s="822"/>
      <c r="X54" s="822"/>
      <c r="Y54" s="822"/>
      <c r="Z54" s="822"/>
      <c r="AA54" s="823"/>
      <c r="AB54" s="66"/>
    </row>
    <row r="55" spans="1:28" ht="8.4499999999999993" customHeight="1" x14ac:dyDescent="0.2">
      <c r="A55" s="92"/>
      <c r="B55" s="119"/>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64"/>
    </row>
    <row r="56" spans="1:28" ht="9.6" customHeight="1" thickBot="1" x14ac:dyDescent="0.25">
      <c r="A56" s="92"/>
      <c r="B56" s="117"/>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61"/>
    </row>
    <row r="57" spans="1:28" ht="15.75" x14ac:dyDescent="0.2">
      <c r="A57" s="92"/>
      <c r="B57" s="112"/>
      <c r="C57" s="787" t="s">
        <v>30</v>
      </c>
      <c r="D57" s="788"/>
      <c r="E57" s="788"/>
      <c r="F57" s="788"/>
      <c r="G57" s="789"/>
      <c r="H57" s="787" t="s">
        <v>37</v>
      </c>
      <c r="I57" s="789"/>
      <c r="J57" s="787" t="s">
        <v>38</v>
      </c>
      <c r="K57" s="788"/>
      <c r="L57" s="788"/>
      <c r="M57" s="789"/>
      <c r="N57" s="787" t="s">
        <v>39</v>
      </c>
      <c r="O57" s="788"/>
      <c r="P57" s="788"/>
      <c r="Q57" s="788"/>
      <c r="R57" s="788"/>
      <c r="S57" s="788"/>
      <c r="T57" s="788"/>
      <c r="U57" s="789"/>
      <c r="V57" s="793" t="s">
        <v>40</v>
      </c>
      <c r="W57" s="793"/>
      <c r="X57" s="793"/>
      <c r="Y57" s="793"/>
      <c r="Z57" s="793"/>
      <c r="AA57" s="794"/>
      <c r="AB57" s="20"/>
    </row>
    <row r="58" spans="1:28" ht="10.15" customHeight="1" thickBot="1" x14ac:dyDescent="0.25">
      <c r="A58" s="115"/>
      <c r="B58" s="114"/>
      <c r="C58" s="790"/>
      <c r="D58" s="791"/>
      <c r="E58" s="791"/>
      <c r="F58" s="791"/>
      <c r="G58" s="792"/>
      <c r="H58" s="790"/>
      <c r="I58" s="792"/>
      <c r="J58" s="790"/>
      <c r="K58" s="791"/>
      <c r="L58" s="791"/>
      <c r="M58" s="792"/>
      <c r="N58" s="790"/>
      <c r="O58" s="791"/>
      <c r="P58" s="791"/>
      <c r="Q58" s="791"/>
      <c r="R58" s="791"/>
      <c r="S58" s="791"/>
      <c r="T58" s="791"/>
      <c r="U58" s="792"/>
      <c r="V58" s="795"/>
      <c r="W58" s="795"/>
      <c r="X58" s="795"/>
      <c r="Y58" s="795"/>
      <c r="Z58" s="795"/>
      <c r="AA58" s="796"/>
      <c r="AB58" s="20"/>
    </row>
    <row r="59" spans="1:28" ht="16.5" hidden="1" thickBot="1" x14ac:dyDescent="0.25">
      <c r="A59" s="115"/>
      <c r="B59" s="114"/>
      <c r="C59" s="790"/>
      <c r="D59" s="791"/>
      <c r="E59" s="791"/>
      <c r="F59" s="791"/>
      <c r="G59" s="792"/>
      <c r="H59" s="790"/>
      <c r="I59" s="792"/>
      <c r="J59" s="790"/>
      <c r="K59" s="791"/>
      <c r="L59" s="791"/>
      <c r="M59" s="792"/>
      <c r="N59" s="790"/>
      <c r="O59" s="791"/>
      <c r="P59" s="791"/>
      <c r="Q59" s="791"/>
      <c r="R59" s="791"/>
      <c r="S59" s="791"/>
      <c r="T59" s="791"/>
      <c r="U59" s="792"/>
      <c r="V59" s="795"/>
      <c r="W59" s="795"/>
      <c r="X59" s="795"/>
      <c r="Y59" s="795"/>
      <c r="Z59" s="795"/>
      <c r="AA59" s="796"/>
      <c r="AB59" s="20"/>
    </row>
    <row r="60" spans="1:28" ht="174.75" customHeight="1" x14ac:dyDescent="0.2">
      <c r="A60" s="92"/>
      <c r="B60" s="112"/>
      <c r="C60" s="824" t="s">
        <v>565</v>
      </c>
      <c r="D60" s="825"/>
      <c r="E60" s="825"/>
      <c r="F60" s="825"/>
      <c r="G60" s="825"/>
      <c r="H60" s="826" t="s">
        <v>577</v>
      </c>
      <c r="I60" s="825"/>
      <c r="J60" s="827">
        <v>0.48</v>
      </c>
      <c r="K60" s="828"/>
      <c r="L60" s="828"/>
      <c r="M60" s="828"/>
      <c r="N60" s="829" t="s">
        <v>576</v>
      </c>
      <c r="O60" s="829"/>
      <c r="P60" s="829"/>
      <c r="Q60" s="829"/>
      <c r="R60" s="829"/>
      <c r="S60" s="829"/>
      <c r="T60" s="829"/>
      <c r="U60" s="829"/>
      <c r="V60" s="829" t="s">
        <v>571</v>
      </c>
      <c r="W60" s="829"/>
      <c r="X60" s="829"/>
      <c r="Y60" s="829"/>
      <c r="Z60" s="829"/>
      <c r="AA60" s="830"/>
      <c r="AB60" s="58"/>
    </row>
    <row r="61" spans="1:28" ht="78" customHeight="1" x14ac:dyDescent="0.2">
      <c r="A61" s="92"/>
      <c r="B61" s="112"/>
      <c r="C61" s="831" t="s">
        <v>329</v>
      </c>
      <c r="D61" s="832"/>
      <c r="E61" s="832"/>
      <c r="F61" s="832"/>
      <c r="G61" s="832"/>
      <c r="H61" s="802">
        <v>0.19</v>
      </c>
      <c r="I61" s="802"/>
      <c r="J61" s="802">
        <v>0.12</v>
      </c>
      <c r="K61" s="802"/>
      <c r="L61" s="802"/>
      <c r="M61" s="802"/>
      <c r="N61" s="800" t="s">
        <v>575</v>
      </c>
      <c r="O61" s="800"/>
      <c r="P61" s="800"/>
      <c r="Q61" s="800"/>
      <c r="R61" s="800"/>
      <c r="S61" s="800"/>
      <c r="T61" s="800"/>
      <c r="U61" s="800"/>
      <c r="V61" s="800" t="s">
        <v>574</v>
      </c>
      <c r="W61" s="800"/>
      <c r="X61" s="800"/>
      <c r="Y61" s="800"/>
      <c r="Z61" s="800"/>
      <c r="AA61" s="801"/>
      <c r="AB61" s="58"/>
    </row>
    <row r="62" spans="1:28" ht="202.5" customHeight="1" thickBot="1" x14ac:dyDescent="0.25">
      <c r="A62" s="92"/>
      <c r="B62" s="112"/>
      <c r="C62" s="839" t="s">
        <v>328</v>
      </c>
      <c r="D62" s="840"/>
      <c r="E62" s="840"/>
      <c r="F62" s="840"/>
      <c r="G62" s="840"/>
      <c r="H62" s="841">
        <v>0.12</v>
      </c>
      <c r="I62" s="840"/>
      <c r="J62" s="841">
        <v>0.08</v>
      </c>
      <c r="K62" s="840"/>
      <c r="L62" s="840"/>
      <c r="M62" s="840"/>
      <c r="N62" s="842" t="s">
        <v>573</v>
      </c>
      <c r="O62" s="842"/>
      <c r="P62" s="842"/>
      <c r="Q62" s="842"/>
      <c r="R62" s="842"/>
      <c r="S62" s="842"/>
      <c r="T62" s="842"/>
      <c r="U62" s="842"/>
      <c r="V62" s="842" t="s">
        <v>570</v>
      </c>
      <c r="W62" s="842"/>
      <c r="X62" s="842"/>
      <c r="Y62" s="842"/>
      <c r="Z62" s="842"/>
      <c r="AA62" s="843"/>
      <c r="AB62" s="58"/>
    </row>
    <row r="63" spans="1:28" ht="186" customHeight="1" thickBot="1" x14ac:dyDescent="0.25">
      <c r="A63" s="92"/>
      <c r="B63" s="112"/>
      <c r="C63" s="839" t="s">
        <v>327</v>
      </c>
      <c r="D63" s="840"/>
      <c r="E63" s="840"/>
      <c r="F63" s="840"/>
      <c r="G63" s="840"/>
      <c r="H63" s="841">
        <v>0.08</v>
      </c>
      <c r="I63" s="840"/>
      <c r="J63" s="841">
        <v>0.08</v>
      </c>
      <c r="K63" s="840"/>
      <c r="L63" s="840"/>
      <c r="M63" s="840"/>
      <c r="N63" s="842" t="s">
        <v>583</v>
      </c>
      <c r="O63" s="842"/>
      <c r="P63" s="842"/>
      <c r="Q63" s="842"/>
      <c r="R63" s="842"/>
      <c r="S63" s="842"/>
      <c r="T63" s="842"/>
      <c r="U63" s="842"/>
      <c r="V63" s="842" t="s">
        <v>570</v>
      </c>
      <c r="W63" s="842"/>
      <c r="X63" s="842"/>
      <c r="Y63" s="842"/>
      <c r="Z63" s="842"/>
      <c r="AA63" s="843"/>
      <c r="AB63" s="58"/>
    </row>
    <row r="64" spans="1:28" ht="9" customHeight="1" thickBot="1" x14ac:dyDescent="0.25">
      <c r="A64" s="92"/>
      <c r="B64" s="112"/>
      <c r="C64" s="833"/>
      <c r="D64" s="834"/>
      <c r="E64" s="834"/>
      <c r="F64" s="834"/>
      <c r="G64" s="834"/>
      <c r="H64" s="834"/>
      <c r="I64" s="834"/>
      <c r="J64" s="834"/>
      <c r="K64" s="834"/>
      <c r="L64" s="834"/>
      <c r="M64" s="834"/>
      <c r="N64" s="835"/>
      <c r="O64" s="836"/>
      <c r="P64" s="836"/>
      <c r="Q64" s="836"/>
      <c r="R64" s="836"/>
      <c r="S64" s="836"/>
      <c r="T64" s="836"/>
      <c r="U64" s="837"/>
      <c r="V64" s="835"/>
      <c r="W64" s="836"/>
      <c r="X64" s="836"/>
      <c r="Y64" s="836"/>
      <c r="Z64" s="836"/>
      <c r="AA64" s="838"/>
      <c r="AB64" s="58"/>
    </row>
    <row r="65" spans="1:28" x14ac:dyDescent="0.2">
      <c r="A65" s="92"/>
      <c r="B65" s="125"/>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30"/>
    </row>
    <row r="66" spans="1:28" x14ac:dyDescent="0.2">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row>
    <row r="67" spans="1:28" x14ac:dyDescent="0.2">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row>
    <row r="68" spans="1:28" x14ac:dyDescent="0.2">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row>
    <row r="104" ht="6" customHeight="1" x14ac:dyDescent="0.2"/>
  </sheetData>
  <mergeCells count="104">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V61:AA61"/>
    <mergeCell ref="N61:U61"/>
    <mergeCell ref="J61:M61"/>
    <mergeCell ref="H61:I61"/>
    <mergeCell ref="C41:G41"/>
    <mergeCell ref="K41:AA41"/>
    <mergeCell ref="C44:AA45"/>
    <mergeCell ref="C46:AA54"/>
    <mergeCell ref="C57:G59"/>
    <mergeCell ref="H57:I59"/>
    <mergeCell ref="C60:G60"/>
    <mergeCell ref="H60:I60"/>
    <mergeCell ref="J60:M60"/>
    <mergeCell ref="N60:U60"/>
    <mergeCell ref="V60:AA60"/>
    <mergeCell ref="C61:G61"/>
    <mergeCell ref="C36:G36"/>
    <mergeCell ref="K36:AA36"/>
    <mergeCell ref="C37:G37"/>
    <mergeCell ref="K37:AA37"/>
    <mergeCell ref="J57:M59"/>
    <mergeCell ref="N57:U59"/>
    <mergeCell ref="V57:AA59"/>
    <mergeCell ref="C38:G38"/>
    <mergeCell ref="K38:AA38"/>
    <mergeCell ref="C39:G39"/>
    <mergeCell ref="K39:AA39"/>
    <mergeCell ref="C40:G40"/>
    <mergeCell ref="K40:AA40"/>
    <mergeCell ref="K32:N32"/>
    <mergeCell ref="O32:R32"/>
    <mergeCell ref="S32:T32"/>
    <mergeCell ref="U32:W32"/>
    <mergeCell ref="X32:Y32"/>
    <mergeCell ref="Z32:AA32"/>
    <mergeCell ref="C30:J32"/>
    <mergeCell ref="C34:AA34"/>
    <mergeCell ref="C35:G35"/>
    <mergeCell ref="K35:AA35"/>
    <mergeCell ref="K30:R30"/>
    <mergeCell ref="S30:W30"/>
    <mergeCell ref="X30:AA30"/>
    <mergeCell ref="K31:N31"/>
    <mergeCell ref="O31:R31"/>
    <mergeCell ref="S31:T31"/>
    <mergeCell ref="U31:W31"/>
    <mergeCell ref="X31:Y31"/>
    <mergeCell ref="Z31:AA31"/>
    <mergeCell ref="T20:AA20"/>
    <mergeCell ref="M21:S21"/>
    <mergeCell ref="T21:AA21"/>
    <mergeCell ref="C24:I24"/>
    <mergeCell ref="J24:P24"/>
    <mergeCell ref="Q24:AA24"/>
    <mergeCell ref="C10:H11"/>
    <mergeCell ref="I10:Q11"/>
    <mergeCell ref="R10:U10"/>
    <mergeCell ref="V10:AA10"/>
    <mergeCell ref="R11:U11"/>
    <mergeCell ref="V11:AA11"/>
    <mergeCell ref="C20:H21"/>
    <mergeCell ref="I20:L21"/>
    <mergeCell ref="M20:S20"/>
    <mergeCell ref="C18:H18"/>
    <mergeCell ref="I18:AA18"/>
    <mergeCell ref="C26:H26"/>
    <mergeCell ref="I26:AA26"/>
    <mergeCell ref="C28:H28"/>
    <mergeCell ref="I28:J28"/>
    <mergeCell ref="K28:N28"/>
    <mergeCell ref="B2:G4"/>
    <mergeCell ref="H2:AB2"/>
    <mergeCell ref="H3:O3"/>
    <mergeCell ref="P3:AB3"/>
    <mergeCell ref="H4:AB4"/>
    <mergeCell ref="C7:H8"/>
    <mergeCell ref="I7:AA8"/>
    <mergeCell ref="O28:R28"/>
    <mergeCell ref="T28:V28"/>
    <mergeCell ref="C13:H14"/>
    <mergeCell ref="I13:S14"/>
    <mergeCell ref="T13:AA13"/>
    <mergeCell ref="T14:AA14"/>
    <mergeCell ref="C16:H16"/>
    <mergeCell ref="I16:AA16"/>
    <mergeCell ref="X28:Z28"/>
    <mergeCell ref="C23:I23"/>
    <mergeCell ref="J23:P23"/>
    <mergeCell ref="Q23:AA23"/>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8">
    <pageSetUpPr fitToPage="1"/>
  </sheetPr>
  <dimension ref="B1:AB122"/>
  <sheetViews>
    <sheetView view="pageBreakPreview" topLeftCell="A25" zoomScaleNormal="100" zoomScaleSheetLayoutView="100" zoomScalePageLayoutView="70" workbookViewId="0">
      <selection activeCell="K39" sqref="K39:AA39"/>
    </sheetView>
  </sheetViews>
  <sheetFormatPr baseColWidth="10" defaultColWidth="3.7109375" defaultRowHeight="14.25" x14ac:dyDescent="0.2"/>
  <cols>
    <col min="1" max="1" width="3.7109375" style="56"/>
    <col min="2" max="2" width="2.85546875" style="56" customWidth="1"/>
    <col min="3" max="6" width="2.7109375" style="56" customWidth="1"/>
    <col min="7" max="7" width="4.28515625" style="56" customWidth="1"/>
    <col min="8" max="8" width="17.7109375" style="56" customWidth="1"/>
    <col min="9" max="9" width="17.7109375" style="56" bestFit="1" customWidth="1"/>
    <col min="10" max="10" width="15" style="56" customWidth="1"/>
    <col min="11" max="12" width="3.42578125" style="56" customWidth="1"/>
    <col min="13" max="15" width="2.7109375" style="56" customWidth="1"/>
    <col min="16" max="16" width="3.42578125" style="56" customWidth="1"/>
    <col min="17" max="17" width="3.5703125" style="56" customWidth="1"/>
    <col min="18" max="18" width="3.7109375" style="56"/>
    <col min="19" max="19" width="3.28515625" style="56" customWidth="1"/>
    <col min="20" max="20" width="7.42578125" style="56" customWidth="1"/>
    <col min="21" max="21" width="3.5703125" style="56" customWidth="1"/>
    <col min="22" max="22" width="3.7109375" style="56"/>
    <col min="23" max="25" width="5" style="56" customWidth="1"/>
    <col min="26" max="26" width="6.7109375" style="56" customWidth="1"/>
    <col min="27" max="27" width="4.140625" style="56" customWidth="1"/>
    <col min="28" max="28" width="2" style="56" customWidth="1"/>
    <col min="29" max="16384" width="3.7109375" style="56"/>
  </cols>
  <sheetData>
    <row r="1" spans="2:28" ht="15" thickBot="1" x14ac:dyDescent="0.25">
      <c r="B1" s="1"/>
      <c r="C1" s="1"/>
      <c r="D1" s="1"/>
      <c r="E1" s="1"/>
      <c r="F1" s="1"/>
    </row>
    <row r="2" spans="2:28" ht="45.75" customHeight="1" x14ac:dyDescent="0.2">
      <c r="B2" s="991"/>
      <c r="C2" s="992"/>
      <c r="D2" s="992"/>
      <c r="E2" s="992"/>
      <c r="F2" s="992"/>
      <c r="G2" s="992"/>
      <c r="H2" s="997" t="s">
        <v>0</v>
      </c>
      <c r="I2" s="997"/>
      <c r="J2" s="997"/>
      <c r="K2" s="997"/>
      <c r="L2" s="997"/>
      <c r="M2" s="997"/>
      <c r="N2" s="997"/>
      <c r="O2" s="997"/>
      <c r="P2" s="997"/>
      <c r="Q2" s="997"/>
      <c r="R2" s="997"/>
      <c r="S2" s="997"/>
      <c r="T2" s="997"/>
      <c r="U2" s="997"/>
      <c r="V2" s="997"/>
      <c r="W2" s="997"/>
      <c r="X2" s="997"/>
      <c r="Y2" s="997"/>
      <c r="Z2" s="997"/>
      <c r="AA2" s="997"/>
      <c r="AB2" s="998"/>
    </row>
    <row r="3" spans="2:28" ht="15" x14ac:dyDescent="0.2">
      <c r="B3" s="993"/>
      <c r="C3" s="994"/>
      <c r="D3" s="994"/>
      <c r="E3" s="994"/>
      <c r="F3" s="994"/>
      <c r="G3" s="994"/>
      <c r="H3" s="999" t="s">
        <v>1</v>
      </c>
      <c r="I3" s="999"/>
      <c r="J3" s="999"/>
      <c r="K3" s="999"/>
      <c r="L3" s="999"/>
      <c r="M3" s="999"/>
      <c r="N3" s="999"/>
      <c r="O3" s="999"/>
      <c r="P3" s="999" t="s">
        <v>127</v>
      </c>
      <c r="Q3" s="999"/>
      <c r="R3" s="999"/>
      <c r="S3" s="999"/>
      <c r="T3" s="999"/>
      <c r="U3" s="999"/>
      <c r="V3" s="999"/>
      <c r="W3" s="999"/>
      <c r="X3" s="999"/>
      <c r="Y3" s="999"/>
      <c r="Z3" s="999"/>
      <c r="AA3" s="999"/>
      <c r="AB3" s="1000"/>
    </row>
    <row r="4" spans="2:28" ht="15.75" thickBot="1" x14ac:dyDescent="0.25">
      <c r="B4" s="995"/>
      <c r="C4" s="996"/>
      <c r="D4" s="996"/>
      <c r="E4" s="996"/>
      <c r="F4" s="996"/>
      <c r="G4" s="996"/>
      <c r="H4" s="1001" t="s">
        <v>308</v>
      </c>
      <c r="I4" s="1001"/>
      <c r="J4" s="1001"/>
      <c r="K4" s="1001"/>
      <c r="L4" s="1001"/>
      <c r="M4" s="1001"/>
      <c r="N4" s="1001"/>
      <c r="O4" s="1001"/>
      <c r="P4" s="1001"/>
      <c r="Q4" s="1001"/>
      <c r="R4" s="1001"/>
      <c r="S4" s="1001"/>
      <c r="T4" s="1001"/>
      <c r="U4" s="1001"/>
      <c r="V4" s="1001"/>
      <c r="W4" s="1001"/>
      <c r="X4" s="1001"/>
      <c r="Y4" s="1001"/>
      <c r="Z4" s="1001"/>
      <c r="AA4" s="1001"/>
      <c r="AB4" s="1002"/>
    </row>
    <row r="5" spans="2:28" ht="15" x14ac:dyDescent="0.2">
      <c r="H5" s="2"/>
      <c r="I5" s="2"/>
      <c r="J5" s="2"/>
      <c r="K5" s="2"/>
      <c r="L5" s="2"/>
      <c r="M5" s="2"/>
      <c r="N5" s="2"/>
      <c r="O5" s="2"/>
      <c r="P5" s="2"/>
      <c r="Q5" s="2"/>
      <c r="R5" s="2"/>
      <c r="S5" s="2"/>
      <c r="T5" s="2"/>
      <c r="U5" s="2"/>
      <c r="V5" s="2"/>
      <c r="W5" s="2"/>
      <c r="X5" s="2"/>
      <c r="Y5" s="2"/>
      <c r="Z5" s="2"/>
      <c r="AA5" s="2"/>
      <c r="AB5" s="2"/>
    </row>
    <row r="6" spans="2:28" ht="15.75" thickBot="1" x14ac:dyDescent="0.25">
      <c r="B6" s="3"/>
      <c r="C6" s="4"/>
      <c r="D6" s="4"/>
      <c r="E6" s="4"/>
      <c r="F6" s="4"/>
      <c r="G6" s="4"/>
      <c r="H6" s="4"/>
      <c r="I6" s="5"/>
      <c r="J6" s="5"/>
      <c r="K6" s="5"/>
      <c r="L6" s="5"/>
      <c r="M6" s="5"/>
      <c r="N6" s="5"/>
      <c r="O6" s="5"/>
      <c r="P6" s="5"/>
      <c r="Q6" s="5"/>
      <c r="R6" s="6"/>
      <c r="S6" s="6"/>
      <c r="T6" s="6"/>
      <c r="U6" s="6"/>
      <c r="V6" s="6"/>
      <c r="W6" s="4"/>
      <c r="X6" s="4"/>
      <c r="Y6" s="4"/>
      <c r="Z6" s="4"/>
      <c r="AA6" s="4"/>
      <c r="AB6" s="7"/>
    </row>
    <row r="7" spans="2:28" ht="15" customHeight="1" x14ac:dyDescent="0.2">
      <c r="B7" s="8"/>
      <c r="C7" s="716" t="s">
        <v>2</v>
      </c>
      <c r="D7" s="717"/>
      <c r="E7" s="717"/>
      <c r="F7" s="717"/>
      <c r="G7" s="717"/>
      <c r="H7" s="718"/>
      <c r="I7" s="744" t="s">
        <v>124</v>
      </c>
      <c r="J7" s="745"/>
      <c r="K7" s="745"/>
      <c r="L7" s="745"/>
      <c r="M7" s="745"/>
      <c r="N7" s="745"/>
      <c r="O7" s="745"/>
      <c r="P7" s="745"/>
      <c r="Q7" s="745"/>
      <c r="R7" s="745"/>
      <c r="S7" s="745"/>
      <c r="T7" s="745"/>
      <c r="U7" s="745"/>
      <c r="V7" s="745"/>
      <c r="W7" s="745"/>
      <c r="X7" s="745"/>
      <c r="Y7" s="745"/>
      <c r="Z7" s="745"/>
      <c r="AA7" s="746"/>
      <c r="AB7" s="9"/>
    </row>
    <row r="8" spans="2:28" ht="15.75" thickBot="1" x14ac:dyDescent="0.25">
      <c r="B8" s="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9"/>
    </row>
    <row r="9" spans="2:28" ht="15.75" thickBot="1" x14ac:dyDescent="0.25">
      <c r="B9" s="8"/>
      <c r="C9" s="107"/>
      <c r="D9" s="107"/>
      <c r="E9" s="107"/>
      <c r="F9" s="107"/>
      <c r="G9" s="107"/>
      <c r="H9" s="107"/>
      <c r="I9" s="108"/>
      <c r="J9" s="108"/>
      <c r="K9" s="108"/>
      <c r="L9" s="108"/>
      <c r="M9" s="108"/>
      <c r="N9" s="108"/>
      <c r="O9" s="108"/>
      <c r="P9" s="108"/>
      <c r="Q9" s="108"/>
      <c r="R9" s="105"/>
      <c r="S9" s="105"/>
      <c r="T9" s="105"/>
      <c r="U9" s="105"/>
      <c r="V9" s="105"/>
      <c r="W9" s="107"/>
      <c r="X9" s="107"/>
      <c r="Y9" s="107"/>
      <c r="Z9" s="107"/>
      <c r="AA9" s="107"/>
      <c r="AB9" s="9"/>
    </row>
    <row r="10" spans="2:28" ht="15" customHeight="1" thickBot="1" x14ac:dyDescent="0.25">
      <c r="B10" s="8"/>
      <c r="C10" s="716" t="s">
        <v>3</v>
      </c>
      <c r="D10" s="717"/>
      <c r="E10" s="717"/>
      <c r="F10" s="717"/>
      <c r="G10" s="717"/>
      <c r="H10" s="718"/>
      <c r="I10" s="983" t="s">
        <v>129</v>
      </c>
      <c r="J10" s="984"/>
      <c r="K10" s="984"/>
      <c r="L10" s="984"/>
      <c r="M10" s="984"/>
      <c r="N10" s="984"/>
      <c r="O10" s="984"/>
      <c r="P10" s="984"/>
      <c r="Q10" s="985"/>
      <c r="R10" s="737" t="s">
        <v>4</v>
      </c>
      <c r="S10" s="738"/>
      <c r="T10" s="738"/>
      <c r="U10" s="739"/>
      <c r="V10" s="691" t="s">
        <v>5</v>
      </c>
      <c r="W10" s="692"/>
      <c r="X10" s="692"/>
      <c r="Y10" s="692"/>
      <c r="Z10" s="692"/>
      <c r="AA10" s="693"/>
      <c r="AB10" s="9"/>
    </row>
    <row r="11" spans="2:28" ht="28.5" customHeight="1" thickBot="1" x14ac:dyDescent="0.25">
      <c r="B11" s="8"/>
      <c r="C11" s="719"/>
      <c r="D11" s="720"/>
      <c r="E11" s="720"/>
      <c r="F11" s="720"/>
      <c r="G11" s="720"/>
      <c r="H11" s="721"/>
      <c r="I11" s="986"/>
      <c r="J11" s="987"/>
      <c r="K11" s="987"/>
      <c r="L11" s="987"/>
      <c r="M11" s="987"/>
      <c r="N11" s="987"/>
      <c r="O11" s="987"/>
      <c r="P11" s="987"/>
      <c r="Q11" s="988"/>
      <c r="R11" s="948" t="s">
        <v>128</v>
      </c>
      <c r="S11" s="989"/>
      <c r="T11" s="989"/>
      <c r="U11" s="990"/>
      <c r="V11" s="774" t="s">
        <v>945</v>
      </c>
      <c r="W11" s="775"/>
      <c r="X11" s="775"/>
      <c r="Y11" s="775"/>
      <c r="Z11" s="775"/>
      <c r="AA11" s="776"/>
      <c r="AB11" s="9"/>
    </row>
    <row r="12" spans="2:28" ht="15" thickBo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2"/>
    </row>
    <row r="13" spans="2:28" ht="15" customHeight="1" x14ac:dyDescent="0.2">
      <c r="B13" s="10"/>
      <c r="C13" s="716" t="s">
        <v>7</v>
      </c>
      <c r="D13" s="717"/>
      <c r="E13" s="717"/>
      <c r="F13" s="717"/>
      <c r="G13" s="717"/>
      <c r="H13" s="718"/>
      <c r="I13" s="974" t="s">
        <v>398</v>
      </c>
      <c r="J13" s="975"/>
      <c r="K13" s="975"/>
      <c r="L13" s="975"/>
      <c r="M13" s="975"/>
      <c r="N13" s="975"/>
      <c r="O13" s="975"/>
      <c r="P13" s="975"/>
      <c r="Q13" s="975"/>
      <c r="R13" s="975"/>
      <c r="S13" s="976"/>
      <c r="T13" s="716" t="s">
        <v>9</v>
      </c>
      <c r="U13" s="717"/>
      <c r="V13" s="717"/>
      <c r="W13" s="717"/>
      <c r="X13" s="717"/>
      <c r="Y13" s="717"/>
      <c r="Z13" s="717"/>
      <c r="AA13" s="718"/>
      <c r="AB13" s="12"/>
    </row>
    <row r="14" spans="2:28" ht="30" customHeight="1" thickBot="1" x14ac:dyDescent="0.25">
      <c r="B14" s="10"/>
      <c r="C14" s="719"/>
      <c r="D14" s="720"/>
      <c r="E14" s="720"/>
      <c r="F14" s="720"/>
      <c r="G14" s="720"/>
      <c r="H14" s="721"/>
      <c r="I14" s="977"/>
      <c r="J14" s="978"/>
      <c r="K14" s="978"/>
      <c r="L14" s="978"/>
      <c r="M14" s="978"/>
      <c r="N14" s="978"/>
      <c r="O14" s="978"/>
      <c r="P14" s="978"/>
      <c r="Q14" s="978"/>
      <c r="R14" s="978"/>
      <c r="S14" s="979"/>
      <c r="T14" s="980" t="s">
        <v>61</v>
      </c>
      <c r="U14" s="981"/>
      <c r="V14" s="981"/>
      <c r="W14" s="981"/>
      <c r="X14" s="981"/>
      <c r="Y14" s="981"/>
      <c r="Z14" s="981"/>
      <c r="AA14" s="982"/>
      <c r="AB14" s="12"/>
    </row>
    <row r="15" spans="2:28" ht="15" thickBo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2"/>
    </row>
    <row r="16" spans="2:28" ht="57.75" customHeight="1" thickBot="1" x14ac:dyDescent="0.25">
      <c r="B16" s="10"/>
      <c r="C16" s="675" t="s">
        <v>11</v>
      </c>
      <c r="D16" s="676"/>
      <c r="E16" s="676"/>
      <c r="F16" s="676"/>
      <c r="G16" s="676"/>
      <c r="H16" s="677"/>
      <c r="I16" s="949" t="s">
        <v>126</v>
      </c>
      <c r="J16" s="963"/>
      <c r="K16" s="963"/>
      <c r="L16" s="963"/>
      <c r="M16" s="963"/>
      <c r="N16" s="963"/>
      <c r="O16" s="963"/>
      <c r="P16" s="963"/>
      <c r="Q16" s="963"/>
      <c r="R16" s="963"/>
      <c r="S16" s="963"/>
      <c r="T16" s="963"/>
      <c r="U16" s="963"/>
      <c r="V16" s="963"/>
      <c r="W16" s="963"/>
      <c r="X16" s="963"/>
      <c r="Y16" s="963"/>
      <c r="Z16" s="963"/>
      <c r="AA16" s="964"/>
      <c r="AB16" s="12"/>
    </row>
    <row r="17" spans="2:28" ht="16.5" customHeight="1" thickBot="1" x14ac:dyDescent="0.25">
      <c r="B17" s="10"/>
      <c r="C17" s="105"/>
      <c r="D17" s="105"/>
      <c r="E17" s="105"/>
      <c r="F17" s="105"/>
      <c r="G17" s="105"/>
      <c r="H17" s="105"/>
      <c r="I17" s="104"/>
      <c r="J17" s="104"/>
      <c r="K17" s="104"/>
      <c r="L17" s="104"/>
      <c r="M17" s="104"/>
      <c r="N17" s="104"/>
      <c r="O17" s="104"/>
      <c r="P17" s="104"/>
      <c r="Q17" s="104"/>
      <c r="R17" s="104"/>
      <c r="S17" s="104"/>
      <c r="T17" s="104"/>
      <c r="U17" s="104"/>
      <c r="V17" s="104"/>
      <c r="W17" s="104"/>
      <c r="X17" s="104"/>
      <c r="Y17" s="104"/>
      <c r="Z17" s="104"/>
      <c r="AA17" s="104"/>
      <c r="AB17" s="12"/>
    </row>
    <row r="18" spans="2:28" ht="52.5" customHeight="1" thickBot="1" x14ac:dyDescent="0.25">
      <c r="B18" s="10"/>
      <c r="C18" s="675" t="s">
        <v>336</v>
      </c>
      <c r="D18" s="676"/>
      <c r="E18" s="676"/>
      <c r="F18" s="676"/>
      <c r="G18" s="676"/>
      <c r="H18" s="677"/>
      <c r="I18" s="949" t="s">
        <v>125</v>
      </c>
      <c r="J18" s="963"/>
      <c r="K18" s="963"/>
      <c r="L18" s="963"/>
      <c r="M18" s="963"/>
      <c r="N18" s="963"/>
      <c r="O18" s="963"/>
      <c r="P18" s="963"/>
      <c r="Q18" s="963"/>
      <c r="R18" s="963"/>
      <c r="S18" s="963"/>
      <c r="T18" s="963"/>
      <c r="U18" s="963"/>
      <c r="V18" s="963"/>
      <c r="W18" s="963"/>
      <c r="X18" s="963"/>
      <c r="Y18" s="963"/>
      <c r="Z18" s="963"/>
      <c r="AA18" s="964"/>
      <c r="AB18" s="12"/>
    </row>
    <row r="19" spans="2:28" ht="16.5" customHeight="1" thickBot="1" x14ac:dyDescent="0.25">
      <c r="B19" s="10"/>
      <c r="C19" s="105"/>
      <c r="D19" s="105"/>
      <c r="E19" s="105"/>
      <c r="F19" s="105"/>
      <c r="G19" s="105"/>
      <c r="H19" s="105"/>
      <c r="I19" s="104"/>
      <c r="J19" s="104"/>
      <c r="K19" s="104"/>
      <c r="L19" s="104"/>
      <c r="M19" s="104"/>
      <c r="N19" s="104"/>
      <c r="O19" s="104"/>
      <c r="P19" s="104"/>
      <c r="Q19" s="104"/>
      <c r="R19" s="104"/>
      <c r="S19" s="104"/>
      <c r="T19" s="104"/>
      <c r="U19" s="104"/>
      <c r="V19" s="104"/>
      <c r="W19" s="104"/>
      <c r="X19" s="104"/>
      <c r="Y19" s="104"/>
      <c r="Z19" s="104"/>
      <c r="AA19" s="104"/>
      <c r="AB19" s="12"/>
    </row>
    <row r="20" spans="2:28" ht="22.5" customHeight="1" x14ac:dyDescent="0.2">
      <c r="B20" s="10"/>
      <c r="C20" s="700" t="s">
        <v>13</v>
      </c>
      <c r="D20" s="701"/>
      <c r="E20" s="701"/>
      <c r="F20" s="701"/>
      <c r="G20" s="701"/>
      <c r="H20" s="702"/>
      <c r="I20" s="965" t="s">
        <v>944</v>
      </c>
      <c r="J20" s="966"/>
      <c r="K20" s="966"/>
      <c r="L20" s="967"/>
      <c r="M20" s="691" t="s">
        <v>14</v>
      </c>
      <c r="N20" s="692"/>
      <c r="O20" s="692"/>
      <c r="P20" s="692"/>
      <c r="Q20" s="692"/>
      <c r="R20" s="692"/>
      <c r="S20" s="693"/>
      <c r="T20" s="691" t="s">
        <v>15</v>
      </c>
      <c r="U20" s="692"/>
      <c r="V20" s="692"/>
      <c r="W20" s="692"/>
      <c r="X20" s="692"/>
      <c r="Y20" s="692"/>
      <c r="Z20" s="692"/>
      <c r="AA20" s="693"/>
      <c r="AB20" s="12"/>
    </row>
    <row r="21" spans="2:28" ht="30.75" customHeight="1" thickBot="1" x14ac:dyDescent="0.25">
      <c r="B21" s="10"/>
      <c r="C21" s="703"/>
      <c r="D21" s="704"/>
      <c r="E21" s="704"/>
      <c r="F21" s="704"/>
      <c r="G21" s="704"/>
      <c r="H21" s="705"/>
      <c r="I21" s="968"/>
      <c r="J21" s="969"/>
      <c r="K21" s="969"/>
      <c r="L21" s="970"/>
      <c r="M21" s="971" t="s">
        <v>62</v>
      </c>
      <c r="N21" s="972"/>
      <c r="O21" s="972"/>
      <c r="P21" s="972"/>
      <c r="Q21" s="972"/>
      <c r="R21" s="972"/>
      <c r="S21" s="973"/>
      <c r="T21" s="2089" t="s">
        <v>17</v>
      </c>
      <c r="U21" s="2090"/>
      <c r="V21" s="2090"/>
      <c r="W21" s="2090"/>
      <c r="X21" s="2090"/>
      <c r="Y21" s="2090"/>
      <c r="Z21" s="2090"/>
      <c r="AA21" s="2091"/>
      <c r="AB21" s="12"/>
    </row>
    <row r="22" spans="2:28" ht="15" thickBo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2"/>
    </row>
    <row r="23" spans="2:28" ht="31.5" customHeight="1" x14ac:dyDescent="0.2">
      <c r="B23" s="10"/>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12"/>
    </row>
    <row r="24" spans="2:28" ht="15.75" customHeight="1" thickBot="1" x14ac:dyDescent="0.25">
      <c r="B24" s="10"/>
      <c r="C24" s="1044" t="s">
        <v>943</v>
      </c>
      <c r="D24" s="1045"/>
      <c r="E24" s="1045"/>
      <c r="F24" s="1045"/>
      <c r="G24" s="1045"/>
      <c r="H24" s="1045"/>
      <c r="I24" s="1046"/>
      <c r="J24" s="1044" t="s">
        <v>62</v>
      </c>
      <c r="K24" s="1045"/>
      <c r="L24" s="1045"/>
      <c r="M24" s="1045"/>
      <c r="N24" s="1045"/>
      <c r="O24" s="1045"/>
      <c r="P24" s="1046"/>
      <c r="Q24" s="1185" t="s">
        <v>17</v>
      </c>
      <c r="R24" s="1039"/>
      <c r="S24" s="1039"/>
      <c r="T24" s="1039"/>
      <c r="U24" s="1039"/>
      <c r="V24" s="1039"/>
      <c r="W24" s="1039"/>
      <c r="X24" s="1039"/>
      <c r="Y24" s="1039"/>
      <c r="Z24" s="1039"/>
      <c r="AA24" s="1041"/>
      <c r="AB24" s="12"/>
    </row>
    <row r="25" spans="2:28" ht="15" thickBo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2"/>
    </row>
    <row r="26" spans="2:28" ht="33" customHeight="1" thickBot="1" x14ac:dyDescent="0.25">
      <c r="B26" s="10"/>
      <c r="C26" s="675" t="s">
        <v>21</v>
      </c>
      <c r="D26" s="676"/>
      <c r="E26" s="676"/>
      <c r="F26" s="676"/>
      <c r="G26" s="676"/>
      <c r="H26" s="677"/>
      <c r="I26" s="949" t="s">
        <v>123</v>
      </c>
      <c r="J26" s="963"/>
      <c r="K26" s="963"/>
      <c r="L26" s="963"/>
      <c r="M26" s="963"/>
      <c r="N26" s="963"/>
      <c r="O26" s="963"/>
      <c r="P26" s="963"/>
      <c r="Q26" s="963"/>
      <c r="R26" s="963"/>
      <c r="S26" s="963"/>
      <c r="T26" s="963"/>
      <c r="U26" s="963"/>
      <c r="V26" s="963"/>
      <c r="W26" s="963"/>
      <c r="X26" s="963"/>
      <c r="Y26" s="963"/>
      <c r="Z26" s="963"/>
      <c r="AA26" s="964"/>
      <c r="AB26" s="12"/>
    </row>
    <row r="27" spans="2:28" ht="15.75" thickBot="1" x14ac:dyDescent="0.25">
      <c r="B27" s="10"/>
      <c r="C27" s="105"/>
      <c r="D27" s="105"/>
      <c r="E27" s="105"/>
      <c r="F27" s="105"/>
      <c r="G27" s="105"/>
      <c r="H27" s="105"/>
      <c r="I27" s="104"/>
      <c r="J27" s="104"/>
      <c r="K27" s="104"/>
      <c r="L27" s="104"/>
      <c r="M27" s="104"/>
      <c r="N27" s="104"/>
      <c r="O27" s="104"/>
      <c r="P27" s="104"/>
      <c r="Q27" s="104"/>
      <c r="R27" s="104"/>
      <c r="S27" s="104"/>
      <c r="T27" s="104"/>
      <c r="U27" s="104"/>
      <c r="V27" s="104"/>
      <c r="W27" s="104"/>
      <c r="X27" s="104"/>
      <c r="Y27" s="104"/>
      <c r="Z27" s="104"/>
      <c r="AA27" s="104"/>
      <c r="AB27" s="12"/>
    </row>
    <row r="28" spans="2:28" ht="53.25" customHeight="1" thickBot="1" x14ac:dyDescent="0.25">
      <c r="B28" s="10"/>
      <c r="C28" s="675" t="s">
        <v>23</v>
      </c>
      <c r="D28" s="676"/>
      <c r="E28" s="676"/>
      <c r="F28" s="676"/>
      <c r="G28" s="676"/>
      <c r="H28" s="677"/>
      <c r="I28" s="948">
        <v>0.9</v>
      </c>
      <c r="J28" s="949"/>
      <c r="K28" s="682" t="s">
        <v>24</v>
      </c>
      <c r="L28" s="683"/>
      <c r="M28" s="683"/>
      <c r="N28" s="684"/>
      <c r="O28" s="955" t="s">
        <v>25</v>
      </c>
      <c r="P28" s="954"/>
      <c r="Q28" s="954"/>
      <c r="R28" s="956"/>
      <c r="S28" s="101" t="s">
        <v>28</v>
      </c>
      <c r="T28" s="954" t="s">
        <v>26</v>
      </c>
      <c r="U28" s="954"/>
      <c r="V28" s="956"/>
      <c r="W28" s="34"/>
      <c r="X28" s="688" t="s">
        <v>27</v>
      </c>
      <c r="Y28" s="689"/>
      <c r="Z28" s="690"/>
      <c r="AA28" s="98"/>
      <c r="AB28" s="12"/>
    </row>
    <row r="29" spans="2:28"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28" ht="15" customHeight="1" x14ac:dyDescent="0.25">
      <c r="B30" s="10"/>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12"/>
    </row>
    <row r="31" spans="2:28" ht="14.25" customHeight="1" x14ac:dyDescent="0.2">
      <c r="B31" s="10"/>
      <c r="C31" s="661"/>
      <c r="D31" s="934"/>
      <c r="E31" s="934"/>
      <c r="F31" s="934"/>
      <c r="G31" s="934"/>
      <c r="H31" s="934"/>
      <c r="I31" s="934"/>
      <c r="J31" s="663"/>
      <c r="K31" s="1042" t="s">
        <v>301</v>
      </c>
      <c r="L31" s="943"/>
      <c r="M31" s="943"/>
      <c r="N31" s="943"/>
      <c r="O31" s="943" t="s">
        <v>300</v>
      </c>
      <c r="P31" s="943"/>
      <c r="Q31" s="943"/>
      <c r="R31" s="943"/>
      <c r="S31" s="943" t="s">
        <v>301</v>
      </c>
      <c r="T31" s="943"/>
      <c r="U31" s="943" t="s">
        <v>300</v>
      </c>
      <c r="V31" s="943"/>
      <c r="W31" s="943"/>
      <c r="X31" s="943" t="s">
        <v>301</v>
      </c>
      <c r="Y31" s="943"/>
      <c r="Z31" s="943" t="s">
        <v>300</v>
      </c>
      <c r="AA31" s="1043"/>
      <c r="AB31" s="12"/>
    </row>
    <row r="32" spans="2:28" ht="15" customHeight="1" thickBot="1" x14ac:dyDescent="0.25">
      <c r="B32" s="10"/>
      <c r="C32" s="664"/>
      <c r="D32" s="665"/>
      <c r="E32" s="665"/>
      <c r="F32" s="665"/>
      <c r="G32" s="665"/>
      <c r="H32" s="665"/>
      <c r="I32" s="665"/>
      <c r="J32" s="666"/>
      <c r="K32" s="2088">
        <v>0</v>
      </c>
      <c r="L32" s="1039"/>
      <c r="M32" s="1039"/>
      <c r="N32" s="1039"/>
      <c r="O32" s="1040">
        <v>0.69</v>
      </c>
      <c r="P32" s="1039"/>
      <c r="Q32" s="1039"/>
      <c r="R32" s="1039"/>
      <c r="S32" s="1040">
        <v>0.8</v>
      </c>
      <c r="T32" s="1039"/>
      <c r="U32" s="1040">
        <v>0.89</v>
      </c>
      <c r="V32" s="1039"/>
      <c r="W32" s="1039"/>
      <c r="X32" s="1040">
        <v>0.9</v>
      </c>
      <c r="Y32" s="1039"/>
      <c r="Z32" s="1040">
        <v>1</v>
      </c>
      <c r="AA32" s="1041"/>
      <c r="AB32" s="12"/>
    </row>
    <row r="33" spans="2:28"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14" customFormat="1" ht="15.75" thickBot="1" x14ac:dyDescent="0.25">
      <c r="B34" s="13"/>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12"/>
    </row>
    <row r="35" spans="2:28" s="14" customFormat="1" ht="39.75" customHeight="1" thickBot="1" x14ac:dyDescent="0.25">
      <c r="B35" s="13"/>
      <c r="C35" s="922" t="s">
        <v>30</v>
      </c>
      <c r="D35" s="923"/>
      <c r="E35" s="923"/>
      <c r="F35" s="923"/>
      <c r="G35" s="924"/>
      <c r="H35" s="182" t="s">
        <v>942</v>
      </c>
      <c r="I35" s="182" t="s">
        <v>941</v>
      </c>
      <c r="J35" s="182" t="s">
        <v>33</v>
      </c>
      <c r="K35" s="1155" t="s">
        <v>34</v>
      </c>
      <c r="L35" s="1156"/>
      <c r="M35" s="1156"/>
      <c r="N35" s="1156"/>
      <c r="O35" s="1156"/>
      <c r="P35" s="1156"/>
      <c r="Q35" s="1156"/>
      <c r="R35" s="1156"/>
      <c r="S35" s="1156"/>
      <c r="T35" s="1156"/>
      <c r="U35" s="1156"/>
      <c r="V35" s="1156"/>
      <c r="W35" s="1156"/>
      <c r="X35" s="1156"/>
      <c r="Y35" s="1156"/>
      <c r="Z35" s="1156"/>
      <c r="AA35" s="1157"/>
      <c r="AB35" s="12"/>
    </row>
    <row r="36" spans="2:28" s="14" customFormat="1" ht="71.25" customHeight="1" x14ac:dyDescent="0.2">
      <c r="B36" s="13"/>
      <c r="C36" s="899" t="s">
        <v>689</v>
      </c>
      <c r="D36" s="900"/>
      <c r="E36" s="900"/>
      <c r="F36" s="900"/>
      <c r="G36" s="901"/>
      <c r="H36" s="333">
        <v>16980677218</v>
      </c>
      <c r="I36" s="333">
        <v>182639589000</v>
      </c>
      <c r="J36" s="36">
        <f t="shared" ref="J36:J47" si="0">+H36/I36</f>
        <v>9.2973693770193488E-2</v>
      </c>
      <c r="K36" s="2082" t="s">
        <v>940</v>
      </c>
      <c r="L36" s="2083"/>
      <c r="M36" s="2083"/>
      <c r="N36" s="2083"/>
      <c r="O36" s="2083"/>
      <c r="P36" s="2083"/>
      <c r="Q36" s="2083"/>
      <c r="R36" s="2083"/>
      <c r="S36" s="2083"/>
      <c r="T36" s="2083"/>
      <c r="U36" s="2083"/>
      <c r="V36" s="2083"/>
      <c r="W36" s="2083"/>
      <c r="X36" s="2083"/>
      <c r="Y36" s="2083"/>
      <c r="Z36" s="2083"/>
      <c r="AA36" s="2084"/>
      <c r="AB36" s="12"/>
    </row>
    <row r="37" spans="2:28" s="14" customFormat="1" ht="62.25" customHeight="1" x14ac:dyDescent="0.2">
      <c r="B37" s="13"/>
      <c r="C37" s="899" t="s">
        <v>687</v>
      </c>
      <c r="D37" s="900"/>
      <c r="E37" s="900"/>
      <c r="F37" s="900"/>
      <c r="G37" s="901"/>
      <c r="H37" s="332">
        <v>64489437963</v>
      </c>
      <c r="I37" s="331">
        <v>179528109000</v>
      </c>
      <c r="J37" s="36">
        <f t="shared" si="0"/>
        <v>0.35921638300662989</v>
      </c>
      <c r="K37" s="2085" t="s">
        <v>939</v>
      </c>
      <c r="L37" s="2086"/>
      <c r="M37" s="2086"/>
      <c r="N37" s="2086"/>
      <c r="O37" s="2086"/>
      <c r="P37" s="2086"/>
      <c r="Q37" s="2086"/>
      <c r="R37" s="2086"/>
      <c r="S37" s="2086"/>
      <c r="T37" s="2086"/>
      <c r="U37" s="2086"/>
      <c r="V37" s="2086"/>
      <c r="W37" s="2086"/>
      <c r="X37" s="2086"/>
      <c r="Y37" s="2086"/>
      <c r="Z37" s="2086"/>
      <c r="AA37" s="2087"/>
      <c r="AB37" s="12"/>
    </row>
    <row r="38" spans="2:28" s="14" customFormat="1" ht="66" customHeight="1" x14ac:dyDescent="0.2">
      <c r="B38" s="13"/>
      <c r="C38" s="899" t="s">
        <v>686</v>
      </c>
      <c r="D38" s="900"/>
      <c r="E38" s="900"/>
      <c r="F38" s="900"/>
      <c r="G38" s="901"/>
      <c r="H38" s="331">
        <v>103731858903</v>
      </c>
      <c r="I38" s="331">
        <v>179528109000</v>
      </c>
      <c r="J38" s="36">
        <f t="shared" si="0"/>
        <v>0.57780288268395896</v>
      </c>
      <c r="K38" s="2085" t="s">
        <v>938</v>
      </c>
      <c r="L38" s="2086"/>
      <c r="M38" s="2086"/>
      <c r="N38" s="2086"/>
      <c r="O38" s="2086"/>
      <c r="P38" s="2086"/>
      <c r="Q38" s="2086"/>
      <c r="R38" s="2086"/>
      <c r="S38" s="2086"/>
      <c r="T38" s="2086"/>
      <c r="U38" s="2086"/>
      <c r="V38" s="2086"/>
      <c r="W38" s="2086"/>
      <c r="X38" s="2086"/>
      <c r="Y38" s="2086"/>
      <c r="Z38" s="2086"/>
      <c r="AA38" s="2087"/>
      <c r="AB38" s="12"/>
    </row>
    <row r="39" spans="2:28" s="14" customFormat="1" ht="160.5" customHeight="1" x14ac:dyDescent="0.2">
      <c r="B39" s="13"/>
      <c r="C39" s="899" t="s">
        <v>684</v>
      </c>
      <c r="D39" s="900"/>
      <c r="E39" s="900"/>
      <c r="F39" s="900"/>
      <c r="G39" s="901"/>
      <c r="H39" s="331">
        <v>122173471832</v>
      </c>
      <c r="I39" s="331">
        <v>135028109000</v>
      </c>
      <c r="J39" s="36">
        <f t="shared" si="0"/>
        <v>0.90480028741274898</v>
      </c>
      <c r="K39" s="2085" t="s">
        <v>937</v>
      </c>
      <c r="L39" s="2086"/>
      <c r="M39" s="2086"/>
      <c r="N39" s="2086"/>
      <c r="O39" s="2086"/>
      <c r="P39" s="2086"/>
      <c r="Q39" s="2086"/>
      <c r="R39" s="2086"/>
      <c r="S39" s="2086"/>
      <c r="T39" s="2086"/>
      <c r="U39" s="2086"/>
      <c r="V39" s="2086"/>
      <c r="W39" s="2086"/>
      <c r="X39" s="2086"/>
      <c r="Y39" s="2086"/>
      <c r="Z39" s="2086"/>
      <c r="AA39" s="2087"/>
      <c r="AB39" s="12"/>
    </row>
    <row r="40" spans="2:28" s="14" customFormat="1" x14ac:dyDescent="0.2">
      <c r="B40" s="13"/>
      <c r="C40" s="899"/>
      <c r="D40" s="900"/>
      <c r="E40" s="900"/>
      <c r="F40" s="900"/>
      <c r="G40" s="901"/>
      <c r="H40" s="331">
        <f>+H39-H38</f>
        <v>18441612929</v>
      </c>
      <c r="I40" s="331">
        <v>135028109000</v>
      </c>
      <c r="J40" s="36">
        <f t="shared" si="0"/>
        <v>0.13657610304681078</v>
      </c>
      <c r="K40" s="1152"/>
      <c r="L40" s="1153"/>
      <c r="M40" s="1153"/>
      <c r="N40" s="1153"/>
      <c r="O40" s="1153"/>
      <c r="P40" s="1153"/>
      <c r="Q40" s="1153"/>
      <c r="R40" s="1153"/>
      <c r="S40" s="1153"/>
      <c r="T40" s="1153"/>
      <c r="U40" s="1153"/>
      <c r="V40" s="1153"/>
      <c r="W40" s="1153"/>
      <c r="X40" s="1153"/>
      <c r="Y40" s="1153"/>
      <c r="Z40" s="1153"/>
      <c r="AA40" s="1154"/>
      <c r="AB40" s="12"/>
    </row>
    <row r="41" spans="2:28" s="14" customFormat="1" x14ac:dyDescent="0.2">
      <c r="B41" s="13"/>
      <c r="C41" s="899"/>
      <c r="D41" s="900"/>
      <c r="E41" s="900"/>
      <c r="F41" s="900"/>
      <c r="G41" s="901"/>
      <c r="H41" s="331"/>
      <c r="I41" s="331"/>
      <c r="J41" s="36" t="e">
        <f t="shared" si="0"/>
        <v>#DIV/0!</v>
      </c>
      <c r="K41" s="1152"/>
      <c r="L41" s="1153"/>
      <c r="M41" s="1153"/>
      <c r="N41" s="1153"/>
      <c r="O41" s="1153"/>
      <c r="P41" s="1153"/>
      <c r="Q41" s="1153"/>
      <c r="R41" s="1153"/>
      <c r="S41" s="1153"/>
      <c r="T41" s="1153"/>
      <c r="U41" s="1153"/>
      <c r="V41" s="1153"/>
      <c r="W41" s="1153"/>
      <c r="X41" s="1153"/>
      <c r="Y41" s="1153"/>
      <c r="Z41" s="1153"/>
      <c r="AA41" s="1154"/>
      <c r="AB41" s="12"/>
    </row>
    <row r="42" spans="2:28" s="14" customFormat="1" x14ac:dyDescent="0.2">
      <c r="B42" s="13"/>
      <c r="C42" s="899"/>
      <c r="D42" s="900"/>
      <c r="E42" s="900"/>
      <c r="F42" s="900"/>
      <c r="G42" s="901"/>
      <c r="H42" s="38"/>
      <c r="I42" s="38"/>
      <c r="J42" s="36" t="e">
        <f t="shared" si="0"/>
        <v>#DIV/0!</v>
      </c>
      <c r="K42" s="1152"/>
      <c r="L42" s="1153"/>
      <c r="M42" s="1153"/>
      <c r="N42" s="1153"/>
      <c r="O42" s="1153"/>
      <c r="P42" s="1153"/>
      <c r="Q42" s="1153"/>
      <c r="R42" s="1153"/>
      <c r="S42" s="1153"/>
      <c r="T42" s="1153"/>
      <c r="U42" s="1153"/>
      <c r="V42" s="1153"/>
      <c r="W42" s="1153"/>
      <c r="X42" s="1153"/>
      <c r="Y42" s="1153"/>
      <c r="Z42" s="1153"/>
      <c r="AA42" s="1154"/>
      <c r="AB42" s="12"/>
    </row>
    <row r="43" spans="2:28" s="14" customFormat="1" x14ac:dyDescent="0.2">
      <c r="B43" s="13"/>
      <c r="C43" s="899"/>
      <c r="D43" s="900"/>
      <c r="E43" s="900"/>
      <c r="F43" s="900"/>
      <c r="G43" s="901"/>
      <c r="H43" s="38"/>
      <c r="I43" s="38"/>
      <c r="J43" s="36" t="e">
        <f t="shared" si="0"/>
        <v>#DIV/0!</v>
      </c>
      <c r="K43" s="1152"/>
      <c r="L43" s="1153"/>
      <c r="M43" s="1153"/>
      <c r="N43" s="1153"/>
      <c r="O43" s="1153"/>
      <c r="P43" s="1153"/>
      <c r="Q43" s="1153"/>
      <c r="R43" s="1153"/>
      <c r="S43" s="1153"/>
      <c r="T43" s="1153"/>
      <c r="U43" s="1153"/>
      <c r="V43" s="1153"/>
      <c r="W43" s="1153"/>
      <c r="X43" s="1153"/>
      <c r="Y43" s="1153"/>
      <c r="Z43" s="1153"/>
      <c r="AA43" s="1154"/>
      <c r="AB43" s="12"/>
    </row>
    <row r="44" spans="2:28" s="14" customFormat="1" x14ac:dyDescent="0.2">
      <c r="B44" s="13"/>
      <c r="C44" s="899"/>
      <c r="D44" s="900"/>
      <c r="E44" s="900"/>
      <c r="F44" s="900"/>
      <c r="G44" s="901"/>
      <c r="H44" s="38"/>
      <c r="I44" s="38"/>
      <c r="J44" s="36" t="e">
        <f t="shared" si="0"/>
        <v>#DIV/0!</v>
      </c>
      <c r="K44" s="1152"/>
      <c r="L44" s="1153"/>
      <c r="M44" s="1153"/>
      <c r="N44" s="1153"/>
      <c r="O44" s="1153"/>
      <c r="P44" s="1153"/>
      <c r="Q44" s="1153"/>
      <c r="R44" s="1153"/>
      <c r="S44" s="1153"/>
      <c r="T44" s="1153"/>
      <c r="U44" s="1153"/>
      <c r="V44" s="1153"/>
      <c r="W44" s="1153"/>
      <c r="X44" s="1153"/>
      <c r="Y44" s="1153"/>
      <c r="Z44" s="1153"/>
      <c r="AA44" s="1154"/>
      <c r="AB44" s="12"/>
    </row>
    <row r="45" spans="2:28" s="14" customFormat="1" x14ac:dyDescent="0.2">
      <c r="B45" s="13"/>
      <c r="C45" s="899"/>
      <c r="D45" s="900"/>
      <c r="E45" s="900"/>
      <c r="F45" s="900"/>
      <c r="G45" s="901"/>
      <c r="H45" s="38"/>
      <c r="I45" s="38"/>
      <c r="J45" s="36" t="e">
        <f t="shared" si="0"/>
        <v>#DIV/0!</v>
      </c>
      <c r="K45" s="1152"/>
      <c r="L45" s="1153"/>
      <c r="M45" s="1153"/>
      <c r="N45" s="1153"/>
      <c r="O45" s="1153"/>
      <c r="P45" s="1153"/>
      <c r="Q45" s="1153"/>
      <c r="R45" s="1153"/>
      <c r="S45" s="1153"/>
      <c r="T45" s="1153"/>
      <c r="U45" s="1153"/>
      <c r="V45" s="1153"/>
      <c r="W45" s="1153"/>
      <c r="X45" s="1153"/>
      <c r="Y45" s="1153"/>
      <c r="Z45" s="1153"/>
      <c r="AA45" s="1154"/>
      <c r="AB45" s="12"/>
    </row>
    <row r="46" spans="2:28" s="14" customFormat="1" x14ac:dyDescent="0.2">
      <c r="B46" s="13"/>
      <c r="C46" s="899"/>
      <c r="D46" s="900"/>
      <c r="E46" s="900"/>
      <c r="F46" s="900"/>
      <c r="G46" s="901"/>
      <c r="H46" s="38"/>
      <c r="I46" s="38"/>
      <c r="J46" s="36" t="e">
        <f t="shared" si="0"/>
        <v>#DIV/0!</v>
      </c>
      <c r="K46" s="1152"/>
      <c r="L46" s="1153"/>
      <c r="M46" s="1153"/>
      <c r="N46" s="1153"/>
      <c r="O46" s="1153"/>
      <c r="P46" s="1153"/>
      <c r="Q46" s="1153"/>
      <c r="R46" s="1153"/>
      <c r="S46" s="1153"/>
      <c r="T46" s="1153"/>
      <c r="U46" s="1153"/>
      <c r="V46" s="1153"/>
      <c r="W46" s="1153"/>
      <c r="X46" s="1153"/>
      <c r="Y46" s="1153"/>
      <c r="Z46" s="1153"/>
      <c r="AA46" s="1154"/>
      <c r="AB46" s="12"/>
    </row>
    <row r="47" spans="2:28" s="14" customFormat="1" ht="15" thickBot="1" x14ac:dyDescent="0.25">
      <c r="B47" s="13"/>
      <c r="C47" s="899"/>
      <c r="D47" s="900"/>
      <c r="E47" s="900"/>
      <c r="F47" s="900"/>
      <c r="G47" s="901"/>
      <c r="H47" s="216"/>
      <c r="I47" s="216"/>
      <c r="J47" s="36" t="e">
        <f t="shared" si="0"/>
        <v>#DIV/0!</v>
      </c>
      <c r="K47" s="1158"/>
      <c r="L47" s="1159"/>
      <c r="M47" s="1159"/>
      <c r="N47" s="1159"/>
      <c r="O47" s="1159"/>
      <c r="P47" s="1159"/>
      <c r="Q47" s="1159"/>
      <c r="R47" s="1159"/>
      <c r="S47" s="1159"/>
      <c r="T47" s="1159"/>
      <c r="U47" s="1159"/>
      <c r="V47" s="1159"/>
      <c r="W47" s="1159"/>
      <c r="X47" s="1159"/>
      <c r="Y47" s="1159"/>
      <c r="Z47" s="1159"/>
      <c r="AA47" s="1160"/>
      <c r="AB47" s="12"/>
    </row>
    <row r="48" spans="2:28" s="14" customFormat="1" ht="15.75" customHeight="1" thickBot="1" x14ac:dyDescent="0.3">
      <c r="B48" s="13"/>
      <c r="C48" s="908" t="s">
        <v>35</v>
      </c>
      <c r="D48" s="909"/>
      <c r="E48" s="909"/>
      <c r="F48" s="909"/>
      <c r="G48" s="910"/>
      <c r="H48" s="37"/>
      <c r="I48" s="37"/>
      <c r="J48" s="41"/>
      <c r="K48" s="911"/>
      <c r="L48" s="912"/>
      <c r="M48" s="912"/>
      <c r="N48" s="912"/>
      <c r="O48" s="912"/>
      <c r="P48" s="912"/>
      <c r="Q48" s="912"/>
      <c r="R48" s="912"/>
      <c r="S48" s="912"/>
      <c r="T48" s="912"/>
      <c r="U48" s="912"/>
      <c r="V48" s="912"/>
      <c r="W48" s="912"/>
      <c r="X48" s="912"/>
      <c r="Y48" s="912"/>
      <c r="Z48" s="912"/>
      <c r="AA48" s="913"/>
      <c r="AB48" s="12"/>
    </row>
    <row r="49" spans="2:28" s="14" customFormat="1" ht="5.25" customHeight="1" x14ac:dyDescent="0.2">
      <c r="B49" s="13"/>
      <c r="C49" s="11"/>
      <c r="D49" s="11"/>
      <c r="E49" s="11"/>
      <c r="F49" s="11"/>
      <c r="G49" s="11"/>
      <c r="H49" s="95"/>
      <c r="I49" s="95"/>
      <c r="J49" s="35"/>
      <c r="K49" s="11"/>
      <c r="L49" s="11"/>
      <c r="M49" s="11"/>
      <c r="N49" s="11"/>
      <c r="O49" s="11"/>
      <c r="P49" s="11"/>
      <c r="Q49" s="11"/>
      <c r="R49" s="11"/>
      <c r="S49" s="11"/>
      <c r="T49" s="11"/>
      <c r="U49" s="11"/>
      <c r="V49" s="11"/>
      <c r="W49" s="11"/>
      <c r="X49" s="11"/>
      <c r="Y49" s="11"/>
      <c r="Z49" s="11"/>
      <c r="AA49" s="11"/>
      <c r="AB49" s="12"/>
    </row>
    <row r="50" spans="2:28" s="14" customFormat="1" ht="15" thickBot="1" x14ac:dyDescent="0.25">
      <c r="B50" s="13"/>
      <c r="C50" s="11"/>
      <c r="D50" s="11"/>
      <c r="E50" s="11"/>
      <c r="F50" s="11"/>
      <c r="G50" s="11"/>
      <c r="H50" s="95"/>
      <c r="I50" s="95"/>
      <c r="J50" s="35"/>
      <c r="K50" s="11"/>
      <c r="L50" s="11"/>
      <c r="M50" s="11"/>
      <c r="N50" s="11"/>
      <c r="O50" s="11"/>
      <c r="P50" s="11"/>
      <c r="Q50" s="11"/>
      <c r="R50" s="11"/>
      <c r="S50" s="11"/>
      <c r="T50" s="11"/>
      <c r="U50" s="11"/>
      <c r="V50" s="11"/>
      <c r="W50" s="11"/>
      <c r="X50" s="11"/>
      <c r="Y50" s="11"/>
      <c r="Z50" s="11"/>
      <c r="AA50" s="11"/>
      <c r="AB50" s="12"/>
    </row>
    <row r="51" spans="2:28" s="14" customFormat="1" x14ac:dyDescent="0.2">
      <c r="B51" s="13"/>
      <c r="C51" s="768" t="s">
        <v>36</v>
      </c>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70"/>
      <c r="AB51" s="12"/>
    </row>
    <row r="52" spans="2:28" ht="15" thickBot="1" x14ac:dyDescent="0.25">
      <c r="B52" s="10"/>
      <c r="C52" s="1161"/>
      <c r="D52" s="2081"/>
      <c r="E52" s="2081"/>
      <c r="F52" s="2081"/>
      <c r="G52" s="2081"/>
      <c r="H52" s="2081"/>
      <c r="I52" s="2081"/>
      <c r="J52" s="2081"/>
      <c r="K52" s="2081"/>
      <c r="L52" s="2081"/>
      <c r="M52" s="2081"/>
      <c r="N52" s="2081"/>
      <c r="O52" s="2081"/>
      <c r="P52" s="2081"/>
      <c r="Q52" s="2081"/>
      <c r="R52" s="2081"/>
      <c r="S52" s="2081"/>
      <c r="T52" s="2081"/>
      <c r="U52" s="2081"/>
      <c r="V52" s="2081"/>
      <c r="W52" s="2081"/>
      <c r="X52" s="2081"/>
      <c r="Y52" s="2081"/>
      <c r="Z52" s="2081"/>
      <c r="AA52" s="1163"/>
      <c r="AB52" s="12"/>
    </row>
    <row r="53" spans="2:28" x14ac:dyDescent="0.2">
      <c r="B53" s="10"/>
      <c r="C53" s="890"/>
      <c r="D53" s="891"/>
      <c r="E53" s="891"/>
      <c r="F53" s="891"/>
      <c r="G53" s="891"/>
      <c r="H53" s="891"/>
      <c r="I53" s="891"/>
      <c r="J53" s="891"/>
      <c r="K53" s="891"/>
      <c r="L53" s="891"/>
      <c r="M53" s="891"/>
      <c r="N53" s="891"/>
      <c r="O53" s="891"/>
      <c r="P53" s="891"/>
      <c r="Q53" s="891"/>
      <c r="R53" s="891"/>
      <c r="S53" s="891"/>
      <c r="T53" s="891"/>
      <c r="U53" s="891"/>
      <c r="V53" s="891"/>
      <c r="W53" s="891"/>
      <c r="X53" s="891"/>
      <c r="Y53" s="891"/>
      <c r="Z53" s="891"/>
      <c r="AA53" s="892"/>
      <c r="AB53" s="12"/>
    </row>
    <row r="54" spans="2:28" x14ac:dyDescent="0.2">
      <c r="B54" s="10"/>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12"/>
    </row>
    <row r="55" spans="2:28" x14ac:dyDescent="0.2">
      <c r="B55" s="10"/>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12"/>
    </row>
    <row r="56" spans="2:28" x14ac:dyDescent="0.2">
      <c r="B56" s="10"/>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12"/>
    </row>
    <row r="57" spans="2:28" x14ac:dyDescent="0.2">
      <c r="B57" s="10"/>
      <c r="C57" s="893"/>
      <c r="D57" s="894"/>
      <c r="E57" s="894"/>
      <c r="F57" s="894"/>
      <c r="G57" s="894"/>
      <c r="H57" s="894"/>
      <c r="I57" s="894"/>
      <c r="J57" s="894"/>
      <c r="K57" s="894"/>
      <c r="L57" s="894"/>
      <c r="M57" s="894"/>
      <c r="N57" s="894"/>
      <c r="O57" s="894"/>
      <c r="P57" s="894"/>
      <c r="Q57" s="894"/>
      <c r="R57" s="894"/>
      <c r="S57" s="894"/>
      <c r="T57" s="894"/>
      <c r="U57" s="894"/>
      <c r="V57" s="894"/>
      <c r="W57" s="894"/>
      <c r="X57" s="894"/>
      <c r="Y57" s="894"/>
      <c r="Z57" s="894"/>
      <c r="AA57" s="895"/>
      <c r="AB57" s="12"/>
    </row>
    <row r="58" spans="2:28" x14ac:dyDescent="0.2">
      <c r="B58" s="10"/>
      <c r="C58" s="893"/>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5"/>
      <c r="AB58" s="12"/>
    </row>
    <row r="59" spans="2:28" x14ac:dyDescent="0.2">
      <c r="B59" s="10"/>
      <c r="C59" s="893"/>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5"/>
      <c r="AB59" s="12"/>
    </row>
    <row r="60" spans="2:28" x14ac:dyDescent="0.2">
      <c r="B60" s="10"/>
      <c r="C60" s="893"/>
      <c r="D60" s="894"/>
      <c r="E60" s="894"/>
      <c r="F60" s="894"/>
      <c r="G60" s="894"/>
      <c r="H60" s="894"/>
      <c r="I60" s="894"/>
      <c r="J60" s="894"/>
      <c r="K60" s="894"/>
      <c r="L60" s="894"/>
      <c r="M60" s="894"/>
      <c r="N60" s="894"/>
      <c r="O60" s="894"/>
      <c r="P60" s="894"/>
      <c r="Q60" s="894"/>
      <c r="R60" s="894"/>
      <c r="S60" s="894"/>
      <c r="T60" s="894"/>
      <c r="U60" s="894"/>
      <c r="V60" s="894"/>
      <c r="W60" s="894"/>
      <c r="X60" s="894"/>
      <c r="Y60" s="894"/>
      <c r="Z60" s="894"/>
      <c r="AA60" s="895"/>
      <c r="AB60" s="12"/>
    </row>
    <row r="61" spans="2:28" x14ac:dyDescent="0.2">
      <c r="B61" s="10"/>
      <c r="C61" s="893"/>
      <c r="D61" s="894"/>
      <c r="E61" s="894"/>
      <c r="F61" s="894"/>
      <c r="G61" s="894"/>
      <c r="H61" s="894"/>
      <c r="I61" s="894"/>
      <c r="J61" s="894"/>
      <c r="K61" s="894"/>
      <c r="L61" s="894"/>
      <c r="M61" s="894"/>
      <c r="N61" s="894"/>
      <c r="O61" s="894"/>
      <c r="P61" s="894"/>
      <c r="Q61" s="894"/>
      <c r="R61" s="894"/>
      <c r="S61" s="894"/>
      <c r="T61" s="894"/>
      <c r="U61" s="894"/>
      <c r="V61" s="894"/>
      <c r="W61" s="894"/>
      <c r="X61" s="894"/>
      <c r="Y61" s="894"/>
      <c r="Z61" s="894"/>
      <c r="AA61" s="895"/>
      <c r="AB61" s="12"/>
    </row>
    <row r="62" spans="2:28" x14ac:dyDescent="0.2">
      <c r="B62" s="10"/>
      <c r="C62" s="893"/>
      <c r="D62" s="894"/>
      <c r="E62" s="894"/>
      <c r="F62" s="894"/>
      <c r="G62" s="894"/>
      <c r="H62" s="894"/>
      <c r="I62" s="894"/>
      <c r="J62" s="894"/>
      <c r="K62" s="894"/>
      <c r="L62" s="894"/>
      <c r="M62" s="894"/>
      <c r="N62" s="894"/>
      <c r="O62" s="894"/>
      <c r="P62" s="894"/>
      <c r="Q62" s="894"/>
      <c r="R62" s="894"/>
      <c r="S62" s="894"/>
      <c r="T62" s="894"/>
      <c r="U62" s="894"/>
      <c r="V62" s="894"/>
      <c r="W62" s="894"/>
      <c r="X62" s="894"/>
      <c r="Y62" s="894"/>
      <c r="Z62" s="894"/>
      <c r="AA62" s="895"/>
      <c r="AB62" s="12"/>
    </row>
    <row r="63" spans="2:28" x14ac:dyDescent="0.2">
      <c r="B63" s="10"/>
      <c r="C63" s="893"/>
      <c r="D63" s="894"/>
      <c r="E63" s="894"/>
      <c r="F63" s="894"/>
      <c r="G63" s="894"/>
      <c r="H63" s="894"/>
      <c r="I63" s="894"/>
      <c r="J63" s="894"/>
      <c r="K63" s="894"/>
      <c r="L63" s="894"/>
      <c r="M63" s="894"/>
      <c r="N63" s="894"/>
      <c r="O63" s="894"/>
      <c r="P63" s="894"/>
      <c r="Q63" s="894"/>
      <c r="R63" s="894"/>
      <c r="S63" s="894"/>
      <c r="T63" s="894"/>
      <c r="U63" s="894"/>
      <c r="V63" s="894"/>
      <c r="W63" s="894"/>
      <c r="X63" s="894"/>
      <c r="Y63" s="894"/>
      <c r="Z63" s="894"/>
      <c r="AA63" s="895"/>
      <c r="AB63" s="12"/>
    </row>
    <row r="64" spans="2:28" x14ac:dyDescent="0.2">
      <c r="B64" s="10"/>
      <c r="C64" s="893"/>
      <c r="D64" s="894"/>
      <c r="E64" s="894"/>
      <c r="F64" s="894"/>
      <c r="G64" s="894"/>
      <c r="H64" s="894"/>
      <c r="I64" s="894"/>
      <c r="J64" s="894"/>
      <c r="K64" s="894"/>
      <c r="L64" s="894"/>
      <c r="M64" s="894"/>
      <c r="N64" s="894"/>
      <c r="O64" s="894"/>
      <c r="P64" s="894"/>
      <c r="Q64" s="894"/>
      <c r="R64" s="894"/>
      <c r="S64" s="894"/>
      <c r="T64" s="894"/>
      <c r="U64" s="894"/>
      <c r="V64" s="894"/>
      <c r="W64" s="894"/>
      <c r="X64" s="894"/>
      <c r="Y64" s="894"/>
      <c r="Z64" s="894"/>
      <c r="AA64" s="895"/>
      <c r="AB64" s="12"/>
    </row>
    <row r="65" spans="2:28" ht="15" thickBot="1" x14ac:dyDescent="0.25">
      <c r="B65" s="10"/>
      <c r="C65" s="896"/>
      <c r="D65" s="897"/>
      <c r="E65" s="897"/>
      <c r="F65" s="897"/>
      <c r="G65" s="897"/>
      <c r="H65" s="897"/>
      <c r="I65" s="897"/>
      <c r="J65" s="897"/>
      <c r="K65" s="897"/>
      <c r="L65" s="897"/>
      <c r="M65" s="897"/>
      <c r="N65" s="897"/>
      <c r="O65" s="897"/>
      <c r="P65" s="897"/>
      <c r="Q65" s="897"/>
      <c r="R65" s="897"/>
      <c r="S65" s="897"/>
      <c r="T65" s="897"/>
      <c r="U65" s="897"/>
      <c r="V65" s="897"/>
      <c r="W65" s="897"/>
      <c r="X65" s="897"/>
      <c r="Y65" s="897"/>
      <c r="Z65" s="897"/>
      <c r="AA65" s="898"/>
      <c r="AB65" s="12"/>
    </row>
    <row r="66" spans="2:28" x14ac:dyDescent="0.2">
      <c r="B66" s="15"/>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16"/>
    </row>
    <row r="67" spans="2:28" ht="15" thickBot="1" x14ac:dyDescent="0.25">
      <c r="B67" s="17"/>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18"/>
    </row>
    <row r="68" spans="2:28" ht="15.75" x14ac:dyDescent="0.2">
      <c r="B68" s="19"/>
      <c r="C68" s="1072" t="s">
        <v>30</v>
      </c>
      <c r="D68" s="1073"/>
      <c r="E68" s="1073"/>
      <c r="F68" s="1073"/>
      <c r="G68" s="1074"/>
      <c r="H68" s="1072" t="s">
        <v>37</v>
      </c>
      <c r="I68" s="1074"/>
      <c r="J68" s="1072" t="s">
        <v>38</v>
      </c>
      <c r="K68" s="1073"/>
      <c r="L68" s="1073"/>
      <c r="M68" s="1074"/>
      <c r="N68" s="1072" t="s">
        <v>39</v>
      </c>
      <c r="O68" s="1073"/>
      <c r="P68" s="1073"/>
      <c r="Q68" s="1073"/>
      <c r="R68" s="1073"/>
      <c r="S68" s="1073"/>
      <c r="T68" s="1073"/>
      <c r="U68" s="1074"/>
      <c r="V68" s="1165" t="s">
        <v>40</v>
      </c>
      <c r="W68" s="1165"/>
      <c r="X68" s="1165"/>
      <c r="Y68" s="1165"/>
      <c r="Z68" s="1165"/>
      <c r="AA68" s="1166"/>
      <c r="AB68" s="20"/>
    </row>
    <row r="69" spans="2:28" ht="15.75" x14ac:dyDescent="0.2">
      <c r="B69" s="21"/>
      <c r="C69" s="1075"/>
      <c r="D69" s="1076"/>
      <c r="E69" s="1076"/>
      <c r="F69" s="1076"/>
      <c r="G69" s="1077"/>
      <c r="H69" s="1075"/>
      <c r="I69" s="1077"/>
      <c r="J69" s="1075"/>
      <c r="K69" s="1076"/>
      <c r="L69" s="1076"/>
      <c r="M69" s="1077"/>
      <c r="N69" s="1075"/>
      <c r="O69" s="1076"/>
      <c r="P69" s="1076"/>
      <c r="Q69" s="1076"/>
      <c r="R69" s="1076"/>
      <c r="S69" s="1076"/>
      <c r="T69" s="1076"/>
      <c r="U69" s="1077"/>
      <c r="V69" s="2015"/>
      <c r="W69" s="2015"/>
      <c r="X69" s="2015"/>
      <c r="Y69" s="2015"/>
      <c r="Z69" s="2015"/>
      <c r="AA69" s="1168"/>
      <c r="AB69" s="20"/>
    </row>
    <row r="70" spans="2:28" ht="16.5" thickBot="1" x14ac:dyDescent="0.25">
      <c r="B70" s="21"/>
      <c r="C70" s="1075"/>
      <c r="D70" s="1076"/>
      <c r="E70" s="1076"/>
      <c r="F70" s="1076"/>
      <c r="G70" s="1077"/>
      <c r="H70" s="1075"/>
      <c r="I70" s="1077"/>
      <c r="J70" s="1075"/>
      <c r="K70" s="1076"/>
      <c r="L70" s="1076"/>
      <c r="M70" s="1077"/>
      <c r="N70" s="1078"/>
      <c r="O70" s="1079"/>
      <c r="P70" s="1079"/>
      <c r="Q70" s="1079"/>
      <c r="R70" s="1079"/>
      <c r="S70" s="1079"/>
      <c r="T70" s="1079"/>
      <c r="U70" s="1080"/>
      <c r="V70" s="1169"/>
      <c r="W70" s="1169"/>
      <c r="X70" s="1169"/>
      <c r="Y70" s="1169"/>
      <c r="Z70" s="1169"/>
      <c r="AA70" s="1170"/>
      <c r="AB70" s="20"/>
    </row>
    <row r="71" spans="2:28" ht="41.25" customHeight="1" x14ac:dyDescent="0.2">
      <c r="B71" s="19"/>
      <c r="C71" s="2066" t="s">
        <v>689</v>
      </c>
      <c r="D71" s="2067"/>
      <c r="E71" s="2067"/>
      <c r="F71" s="2067"/>
      <c r="G71" s="2067"/>
      <c r="H71" s="2068">
        <v>0.33529999999999999</v>
      </c>
      <c r="I71" s="2067"/>
      <c r="J71" s="2068">
        <v>9.2999999999999999E-2</v>
      </c>
      <c r="K71" s="2067"/>
      <c r="L71" s="2067"/>
      <c r="M71" s="2067"/>
      <c r="N71" s="2069" t="s">
        <v>936</v>
      </c>
      <c r="O71" s="2070"/>
      <c r="P71" s="2070"/>
      <c r="Q71" s="2070"/>
      <c r="R71" s="2070"/>
      <c r="S71" s="2070"/>
      <c r="T71" s="2070"/>
      <c r="U71" s="2071"/>
      <c r="V71" s="2069" t="s">
        <v>935</v>
      </c>
      <c r="W71" s="2070"/>
      <c r="X71" s="2070"/>
      <c r="Y71" s="2070"/>
      <c r="Z71" s="2070"/>
      <c r="AA71" s="2072"/>
      <c r="AB71" s="22"/>
    </row>
    <row r="72" spans="2:28" ht="44.25" customHeight="1" x14ac:dyDescent="0.2">
      <c r="B72" s="19"/>
      <c r="C72" s="2058" t="s">
        <v>687</v>
      </c>
      <c r="D72" s="2059"/>
      <c r="E72" s="2059"/>
      <c r="F72" s="2059"/>
      <c r="G72" s="2059"/>
      <c r="H72" s="2060">
        <v>0.60270000000000001</v>
      </c>
      <c r="I72" s="2059"/>
      <c r="J72" s="2061">
        <v>0.36</v>
      </c>
      <c r="K72" s="2059"/>
      <c r="L72" s="2059"/>
      <c r="M72" s="2059"/>
      <c r="N72" s="2062" t="s">
        <v>936</v>
      </c>
      <c r="O72" s="2063"/>
      <c r="P72" s="2063"/>
      <c r="Q72" s="2063"/>
      <c r="R72" s="2063"/>
      <c r="S72" s="2063"/>
      <c r="T72" s="2063"/>
      <c r="U72" s="2064"/>
      <c r="V72" s="2062" t="s">
        <v>935</v>
      </c>
      <c r="W72" s="2063"/>
      <c r="X72" s="2063"/>
      <c r="Y72" s="2063"/>
      <c r="Z72" s="2063"/>
      <c r="AA72" s="2065"/>
      <c r="AB72" s="22"/>
    </row>
    <row r="73" spans="2:28" ht="43.5" customHeight="1" x14ac:dyDescent="0.2">
      <c r="B73" s="19"/>
      <c r="C73" s="2058" t="s">
        <v>686</v>
      </c>
      <c r="D73" s="2059"/>
      <c r="E73" s="2059"/>
      <c r="F73" s="2059"/>
      <c r="G73" s="2059"/>
      <c r="H73" s="2073">
        <v>0.78310000000000002</v>
      </c>
      <c r="I73" s="1274"/>
      <c r="J73" s="2074">
        <f>+J38</f>
        <v>0.57780288268395896</v>
      </c>
      <c r="K73" s="1274"/>
      <c r="L73" s="1274"/>
      <c r="M73" s="1274"/>
      <c r="N73" s="2062" t="s">
        <v>936</v>
      </c>
      <c r="O73" s="2063"/>
      <c r="P73" s="2063"/>
      <c r="Q73" s="2063"/>
      <c r="R73" s="2063"/>
      <c r="S73" s="2063"/>
      <c r="T73" s="2063"/>
      <c r="U73" s="2064"/>
      <c r="V73" s="2062" t="s">
        <v>935</v>
      </c>
      <c r="W73" s="2063"/>
      <c r="X73" s="2063"/>
      <c r="Y73" s="2063"/>
      <c r="Z73" s="2063"/>
      <c r="AA73" s="2065"/>
      <c r="AB73" s="22"/>
    </row>
    <row r="74" spans="2:28" ht="35.25" customHeight="1" x14ac:dyDescent="0.2">
      <c r="B74" s="19"/>
      <c r="C74" s="2058" t="s">
        <v>684</v>
      </c>
      <c r="D74" s="2059"/>
      <c r="E74" s="2059"/>
      <c r="F74" s="2059"/>
      <c r="G74" s="2059"/>
      <c r="H74" s="2074">
        <v>0.89</v>
      </c>
      <c r="I74" s="1274"/>
      <c r="J74" s="2074">
        <v>0.9</v>
      </c>
      <c r="K74" s="1274"/>
      <c r="L74" s="1274"/>
      <c r="M74" s="1274"/>
      <c r="N74" s="2075" t="s">
        <v>934</v>
      </c>
      <c r="O74" s="2076"/>
      <c r="P74" s="2076"/>
      <c r="Q74" s="2076"/>
      <c r="R74" s="2076"/>
      <c r="S74" s="2076"/>
      <c r="T74" s="2076"/>
      <c r="U74" s="2077"/>
      <c r="V74" s="2078" t="s">
        <v>933</v>
      </c>
      <c r="W74" s="2079"/>
      <c r="X74" s="2079"/>
      <c r="Y74" s="2079"/>
      <c r="Z74" s="2079"/>
      <c r="AA74" s="2080"/>
      <c r="AB74" s="22"/>
    </row>
    <row r="75" spans="2:28" x14ac:dyDescent="0.2">
      <c r="B75" s="19"/>
      <c r="C75" s="993"/>
      <c r="D75" s="994"/>
      <c r="E75" s="994"/>
      <c r="F75" s="994"/>
      <c r="G75" s="994"/>
      <c r="H75" s="994"/>
      <c r="I75" s="994"/>
      <c r="J75" s="994"/>
      <c r="K75" s="994"/>
      <c r="L75" s="994"/>
      <c r="M75" s="994"/>
      <c r="N75" s="1308"/>
      <c r="O75" s="1309"/>
      <c r="P75" s="1309"/>
      <c r="Q75" s="1309"/>
      <c r="R75" s="1309"/>
      <c r="S75" s="1309"/>
      <c r="T75" s="1309"/>
      <c r="U75" s="1310"/>
      <c r="V75" s="1308"/>
      <c r="W75" s="1309"/>
      <c r="X75" s="1309"/>
      <c r="Y75" s="1309"/>
      <c r="Z75" s="1309"/>
      <c r="AA75" s="2014"/>
      <c r="AB75" s="22"/>
    </row>
    <row r="76" spans="2:28" x14ac:dyDescent="0.2">
      <c r="B76" s="19"/>
      <c r="C76" s="993"/>
      <c r="D76" s="994"/>
      <c r="E76" s="994"/>
      <c r="F76" s="994"/>
      <c r="G76" s="994"/>
      <c r="H76" s="994"/>
      <c r="I76" s="994"/>
      <c r="J76" s="994"/>
      <c r="K76" s="994"/>
      <c r="L76" s="994"/>
      <c r="M76" s="994"/>
      <c r="N76" s="1308"/>
      <c r="O76" s="1309"/>
      <c r="P76" s="1309"/>
      <c r="Q76" s="1309"/>
      <c r="R76" s="1309"/>
      <c r="S76" s="1309"/>
      <c r="T76" s="1309"/>
      <c r="U76" s="1310"/>
      <c r="V76" s="1308"/>
      <c r="W76" s="1309"/>
      <c r="X76" s="1309"/>
      <c r="Y76" s="1309"/>
      <c r="Z76" s="1309"/>
      <c r="AA76" s="2014"/>
      <c r="AB76" s="22"/>
    </row>
    <row r="77" spans="2:28" x14ac:dyDescent="0.2">
      <c r="B77" s="19"/>
      <c r="C77" s="993"/>
      <c r="D77" s="994"/>
      <c r="E77" s="994"/>
      <c r="F77" s="994"/>
      <c r="G77" s="994"/>
      <c r="H77" s="994"/>
      <c r="I77" s="994"/>
      <c r="J77" s="994"/>
      <c r="K77" s="994"/>
      <c r="L77" s="994"/>
      <c r="M77" s="994"/>
      <c r="N77" s="1308"/>
      <c r="O77" s="1309"/>
      <c r="P77" s="1309"/>
      <c r="Q77" s="1309"/>
      <c r="R77" s="1309"/>
      <c r="S77" s="1309"/>
      <c r="T77" s="1309"/>
      <c r="U77" s="1310"/>
      <c r="V77" s="1308"/>
      <c r="W77" s="1309"/>
      <c r="X77" s="1309"/>
      <c r="Y77" s="1309"/>
      <c r="Z77" s="1309"/>
      <c r="AA77" s="2014"/>
      <c r="AB77" s="22"/>
    </row>
    <row r="78" spans="2:28" x14ac:dyDescent="0.2">
      <c r="B78" s="19"/>
      <c r="C78" s="993"/>
      <c r="D78" s="994"/>
      <c r="E78" s="994"/>
      <c r="F78" s="994"/>
      <c r="G78" s="994"/>
      <c r="H78" s="994"/>
      <c r="I78" s="994"/>
      <c r="J78" s="994"/>
      <c r="K78" s="994"/>
      <c r="L78" s="994"/>
      <c r="M78" s="994"/>
      <c r="N78" s="1308"/>
      <c r="O78" s="1309"/>
      <c r="P78" s="1309"/>
      <c r="Q78" s="1309"/>
      <c r="R78" s="1309"/>
      <c r="S78" s="1309"/>
      <c r="T78" s="1309"/>
      <c r="U78" s="1310"/>
      <c r="V78" s="1308"/>
      <c r="W78" s="1309"/>
      <c r="X78" s="1309"/>
      <c r="Y78" s="1309"/>
      <c r="Z78" s="1309"/>
      <c r="AA78" s="2014"/>
      <c r="AB78" s="22"/>
    </row>
    <row r="79" spans="2:28" x14ac:dyDescent="0.2">
      <c r="B79" s="19"/>
      <c r="C79" s="993"/>
      <c r="D79" s="994"/>
      <c r="E79" s="994"/>
      <c r="F79" s="994"/>
      <c r="G79" s="994"/>
      <c r="H79" s="994"/>
      <c r="I79" s="994"/>
      <c r="J79" s="994"/>
      <c r="K79" s="994"/>
      <c r="L79" s="994"/>
      <c r="M79" s="994"/>
      <c r="N79" s="1308"/>
      <c r="O79" s="1309"/>
      <c r="P79" s="1309"/>
      <c r="Q79" s="1309"/>
      <c r="R79" s="1309"/>
      <c r="S79" s="1309"/>
      <c r="T79" s="1309"/>
      <c r="U79" s="1310"/>
      <c r="V79" s="1308"/>
      <c r="W79" s="1309"/>
      <c r="X79" s="1309"/>
      <c r="Y79" s="1309"/>
      <c r="Z79" s="1309"/>
      <c r="AA79" s="2014"/>
      <c r="AB79" s="22"/>
    </row>
    <row r="80" spans="2:28" x14ac:dyDescent="0.2">
      <c r="B80" s="19"/>
      <c r="C80" s="993"/>
      <c r="D80" s="994"/>
      <c r="E80" s="994"/>
      <c r="F80" s="994"/>
      <c r="G80" s="994"/>
      <c r="H80" s="994"/>
      <c r="I80" s="994"/>
      <c r="J80" s="994"/>
      <c r="K80" s="994"/>
      <c r="L80" s="994"/>
      <c r="M80" s="994"/>
      <c r="N80" s="1308"/>
      <c r="O80" s="1309"/>
      <c r="P80" s="1309"/>
      <c r="Q80" s="1309"/>
      <c r="R80" s="1309"/>
      <c r="S80" s="1309"/>
      <c r="T80" s="1309"/>
      <c r="U80" s="1310"/>
      <c r="V80" s="1308"/>
      <c r="W80" s="1309"/>
      <c r="X80" s="1309"/>
      <c r="Y80" s="1309"/>
      <c r="Z80" s="1309"/>
      <c r="AA80" s="2014"/>
      <c r="AB80" s="22"/>
    </row>
    <row r="81" spans="2:28" x14ac:dyDescent="0.2">
      <c r="B81" s="19"/>
      <c r="C81" s="993"/>
      <c r="D81" s="994"/>
      <c r="E81" s="994"/>
      <c r="F81" s="994"/>
      <c r="G81" s="994"/>
      <c r="H81" s="994"/>
      <c r="I81" s="994"/>
      <c r="J81" s="994"/>
      <c r="K81" s="994"/>
      <c r="L81" s="994"/>
      <c r="M81" s="994"/>
      <c r="N81" s="1308"/>
      <c r="O81" s="1309"/>
      <c r="P81" s="1309"/>
      <c r="Q81" s="1309"/>
      <c r="R81" s="1309"/>
      <c r="S81" s="1309"/>
      <c r="T81" s="1309"/>
      <c r="U81" s="1310"/>
      <c r="V81" s="1308"/>
      <c r="W81" s="1309"/>
      <c r="X81" s="1309"/>
      <c r="Y81" s="1309"/>
      <c r="Z81" s="1309"/>
      <c r="AA81" s="2014"/>
      <c r="AB81" s="22"/>
    </row>
    <row r="82" spans="2:28" ht="15.75" customHeight="1" thickBot="1" x14ac:dyDescent="0.25">
      <c r="B82" s="19"/>
      <c r="C82" s="995"/>
      <c r="D82" s="996"/>
      <c r="E82" s="996"/>
      <c r="F82" s="996"/>
      <c r="G82" s="996"/>
      <c r="H82" s="996"/>
      <c r="I82" s="996"/>
      <c r="J82" s="996"/>
      <c r="K82" s="996"/>
      <c r="L82" s="996"/>
      <c r="M82" s="996"/>
      <c r="N82" s="2011"/>
      <c r="O82" s="2012"/>
      <c r="P82" s="2012"/>
      <c r="Q82" s="2012"/>
      <c r="R82" s="2012"/>
      <c r="S82" s="2012"/>
      <c r="T82" s="2012"/>
      <c r="U82" s="2013"/>
      <c r="V82" s="2011"/>
      <c r="W82" s="2012"/>
      <c r="X82" s="2012"/>
      <c r="Y82" s="2012"/>
      <c r="Z82" s="2012"/>
      <c r="AA82" s="2021"/>
      <c r="AB82" s="22"/>
    </row>
    <row r="83" spans="2:28" x14ac:dyDescent="0.2">
      <c r="B83" s="54"/>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55"/>
    </row>
    <row r="122" ht="6" customHeight="1" x14ac:dyDescent="0.2"/>
  </sheetData>
  <mergeCells count="153">
    <mergeCell ref="B2:G4"/>
    <mergeCell ref="H2:AB2"/>
    <mergeCell ref="H3:O3"/>
    <mergeCell ref="P3:AB3"/>
    <mergeCell ref="H4:AB4"/>
    <mergeCell ref="C7:H8"/>
    <mergeCell ref="I7:AA8"/>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44:G44"/>
    <mergeCell ref="K44:AA44"/>
    <mergeCell ref="C45:G45"/>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39:G39"/>
    <mergeCell ref="K39:AA39"/>
    <mergeCell ref="C40:G40"/>
    <mergeCell ref="K40:AA40"/>
    <mergeCell ref="C41:G41"/>
    <mergeCell ref="K41:AA41"/>
    <mergeCell ref="C42:G42"/>
    <mergeCell ref="K42:AA42"/>
    <mergeCell ref="C43:G43"/>
    <mergeCell ref="K43:AA43"/>
    <mergeCell ref="C34:AA34"/>
    <mergeCell ref="C35:G35"/>
    <mergeCell ref="K35:AA35"/>
    <mergeCell ref="C36:G36"/>
    <mergeCell ref="K36:AA36"/>
    <mergeCell ref="C37:G37"/>
    <mergeCell ref="K37:AA37"/>
    <mergeCell ref="C38:G38"/>
    <mergeCell ref="K38:AA38"/>
    <mergeCell ref="K45:AA45"/>
    <mergeCell ref="C46:G46"/>
    <mergeCell ref="K46:AA46"/>
    <mergeCell ref="C47:G47"/>
    <mergeCell ref="K47:AA47"/>
    <mergeCell ref="C48:G48"/>
    <mergeCell ref="K48:AA48"/>
    <mergeCell ref="C51:AA52"/>
    <mergeCell ref="H68:I70"/>
    <mergeCell ref="J68:M70"/>
    <mergeCell ref="N68:U70"/>
    <mergeCell ref="V68:AA70"/>
    <mergeCell ref="C68:G70"/>
    <mergeCell ref="C53:AA65"/>
    <mergeCell ref="C73:G73"/>
    <mergeCell ref="H73:I73"/>
    <mergeCell ref="J73:M73"/>
    <mergeCell ref="N73:U73"/>
    <mergeCell ref="V73:AA73"/>
    <mergeCell ref="C74:G74"/>
    <mergeCell ref="H74:I74"/>
    <mergeCell ref="J74:M74"/>
    <mergeCell ref="N74:U74"/>
    <mergeCell ref="V74:AA74"/>
    <mergeCell ref="C72:G72"/>
    <mergeCell ref="H72:I72"/>
    <mergeCell ref="J72:M72"/>
    <mergeCell ref="N72:U72"/>
    <mergeCell ref="V72:AA72"/>
    <mergeCell ref="C71:G71"/>
    <mergeCell ref="H71:I71"/>
    <mergeCell ref="J71:M71"/>
    <mergeCell ref="N71:U71"/>
    <mergeCell ref="V71:AA71"/>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view="pageBreakPreview" topLeftCell="A39" zoomScale="80" zoomScaleNormal="100" zoomScaleSheetLayoutView="80" zoomScalePageLayoutView="70" workbookViewId="0">
      <selection activeCell="H40" sqref="H40:H41"/>
    </sheetView>
  </sheetViews>
  <sheetFormatPr baseColWidth="10" defaultColWidth="3.7109375" defaultRowHeight="14.25" x14ac:dyDescent="0.2"/>
  <cols>
    <col min="1" max="1" width="3.7109375" style="56"/>
    <col min="2" max="2" width="2.85546875" style="56" customWidth="1"/>
    <col min="3" max="6" width="2.7109375" style="56" customWidth="1"/>
    <col min="7" max="7" width="4.28515625" style="56" customWidth="1"/>
    <col min="8" max="8" width="21.5703125" style="56" customWidth="1"/>
    <col min="9" max="9" width="23.140625" style="56" customWidth="1"/>
    <col min="10" max="10" width="15" style="56" customWidth="1"/>
    <col min="11" max="12" width="3.42578125" style="56" customWidth="1"/>
    <col min="13" max="15" width="2.7109375" style="56" customWidth="1"/>
    <col min="16" max="16" width="3.42578125" style="56" customWidth="1"/>
    <col min="17" max="17" width="3.5703125" style="56" customWidth="1"/>
    <col min="18" max="18" width="3.7109375" style="56"/>
    <col min="19" max="19" width="3.28515625" style="56" customWidth="1"/>
    <col min="20" max="20" width="7.42578125" style="56" customWidth="1"/>
    <col min="21" max="21" width="3.5703125" style="56" customWidth="1"/>
    <col min="22" max="22" width="3.7109375" style="56"/>
    <col min="23" max="25" width="5" style="56" customWidth="1"/>
    <col min="26" max="26" width="6.7109375" style="56" customWidth="1"/>
    <col min="27" max="27" width="4.140625" style="56" customWidth="1"/>
    <col min="28" max="28" width="2" style="56" customWidth="1"/>
    <col min="29" max="16384" width="3.7109375" style="56"/>
  </cols>
  <sheetData>
    <row r="1" spans="2:28" ht="15" thickBot="1" x14ac:dyDescent="0.25">
      <c r="B1" s="1"/>
      <c r="C1" s="1"/>
      <c r="D1" s="1"/>
      <c r="E1" s="1"/>
      <c r="F1" s="1"/>
    </row>
    <row r="2" spans="2:28" ht="45.75" customHeight="1" x14ac:dyDescent="0.2">
      <c r="B2" s="991"/>
      <c r="C2" s="992"/>
      <c r="D2" s="992"/>
      <c r="E2" s="992"/>
      <c r="F2" s="992"/>
      <c r="G2" s="992"/>
      <c r="H2" s="997" t="s">
        <v>0</v>
      </c>
      <c r="I2" s="997"/>
      <c r="J2" s="997"/>
      <c r="K2" s="997"/>
      <c r="L2" s="997"/>
      <c r="M2" s="997"/>
      <c r="N2" s="997"/>
      <c r="O2" s="997"/>
      <c r="P2" s="997"/>
      <c r="Q2" s="997"/>
      <c r="R2" s="997"/>
      <c r="S2" s="997"/>
      <c r="T2" s="997"/>
      <c r="U2" s="997"/>
      <c r="V2" s="997"/>
      <c r="W2" s="997"/>
      <c r="X2" s="997"/>
      <c r="Y2" s="997"/>
      <c r="Z2" s="997"/>
      <c r="AA2" s="997"/>
      <c r="AB2" s="998"/>
    </row>
    <row r="3" spans="2:28" ht="15" x14ac:dyDescent="0.2">
      <c r="B3" s="993"/>
      <c r="C3" s="994"/>
      <c r="D3" s="994"/>
      <c r="E3" s="994"/>
      <c r="F3" s="994"/>
      <c r="G3" s="994"/>
      <c r="H3" s="999" t="s">
        <v>1</v>
      </c>
      <c r="I3" s="999"/>
      <c r="J3" s="999"/>
      <c r="K3" s="999"/>
      <c r="L3" s="999"/>
      <c r="M3" s="999"/>
      <c r="N3" s="999"/>
      <c r="O3" s="999"/>
      <c r="P3" s="999" t="s">
        <v>127</v>
      </c>
      <c r="Q3" s="999"/>
      <c r="R3" s="999"/>
      <c r="S3" s="999"/>
      <c r="T3" s="999"/>
      <c r="U3" s="999"/>
      <c r="V3" s="999"/>
      <c r="W3" s="999"/>
      <c r="X3" s="999"/>
      <c r="Y3" s="999"/>
      <c r="Z3" s="999"/>
      <c r="AA3" s="999"/>
      <c r="AB3" s="1000"/>
    </row>
    <row r="4" spans="2:28" ht="15.75" thickBot="1" x14ac:dyDescent="0.25">
      <c r="B4" s="995"/>
      <c r="C4" s="996"/>
      <c r="D4" s="996"/>
      <c r="E4" s="996"/>
      <c r="F4" s="996"/>
      <c r="G4" s="996"/>
      <c r="H4" s="1001" t="s">
        <v>308</v>
      </c>
      <c r="I4" s="1001"/>
      <c r="J4" s="1001"/>
      <c r="K4" s="1001"/>
      <c r="L4" s="1001"/>
      <c r="M4" s="1001"/>
      <c r="N4" s="1001"/>
      <c r="O4" s="1001"/>
      <c r="P4" s="1001"/>
      <c r="Q4" s="1001"/>
      <c r="R4" s="1001"/>
      <c r="S4" s="1001"/>
      <c r="T4" s="1001"/>
      <c r="U4" s="1001"/>
      <c r="V4" s="1001"/>
      <c r="W4" s="1001"/>
      <c r="X4" s="1001"/>
      <c r="Y4" s="1001"/>
      <c r="Z4" s="1001"/>
      <c r="AA4" s="1001"/>
      <c r="AB4" s="1002"/>
    </row>
    <row r="5" spans="2:28" ht="15" x14ac:dyDescent="0.2">
      <c r="H5" s="2"/>
      <c r="I5" s="2"/>
      <c r="J5" s="2"/>
      <c r="K5" s="2"/>
      <c r="L5" s="2"/>
      <c r="M5" s="2"/>
      <c r="N5" s="2"/>
      <c r="O5" s="2"/>
      <c r="P5" s="2"/>
      <c r="Q5" s="2"/>
      <c r="R5" s="2"/>
      <c r="S5" s="2"/>
      <c r="T5" s="2"/>
      <c r="U5" s="2"/>
      <c r="V5" s="2"/>
      <c r="W5" s="2"/>
      <c r="X5" s="2"/>
      <c r="Y5" s="2"/>
      <c r="Z5" s="2"/>
      <c r="AA5" s="2"/>
      <c r="AB5" s="2"/>
    </row>
    <row r="6" spans="2:28" ht="15.75" thickBot="1" x14ac:dyDescent="0.25">
      <c r="B6" s="3"/>
      <c r="C6" s="4"/>
      <c r="D6" s="4"/>
      <c r="E6" s="4"/>
      <c r="F6" s="4"/>
      <c r="G6" s="4"/>
      <c r="H6" s="4"/>
      <c r="I6" s="5"/>
      <c r="J6" s="5"/>
      <c r="K6" s="5"/>
      <c r="L6" s="5"/>
      <c r="M6" s="5"/>
      <c r="N6" s="5"/>
      <c r="O6" s="5"/>
      <c r="P6" s="5"/>
      <c r="Q6" s="5"/>
      <c r="R6" s="6"/>
      <c r="S6" s="6"/>
      <c r="T6" s="6"/>
      <c r="U6" s="6"/>
      <c r="V6" s="6"/>
      <c r="W6" s="4"/>
      <c r="X6" s="4"/>
      <c r="Y6" s="4"/>
      <c r="Z6" s="4"/>
      <c r="AA6" s="4"/>
      <c r="AB6" s="7"/>
    </row>
    <row r="7" spans="2:28" ht="15" customHeight="1" x14ac:dyDescent="0.2">
      <c r="B7" s="8"/>
      <c r="C7" s="716" t="s">
        <v>2</v>
      </c>
      <c r="D7" s="717"/>
      <c r="E7" s="717"/>
      <c r="F7" s="717"/>
      <c r="G7" s="717"/>
      <c r="H7" s="718"/>
      <c r="I7" s="744" t="s">
        <v>124</v>
      </c>
      <c r="J7" s="745"/>
      <c r="K7" s="745"/>
      <c r="L7" s="745"/>
      <c r="M7" s="745"/>
      <c r="N7" s="745"/>
      <c r="O7" s="745"/>
      <c r="P7" s="745"/>
      <c r="Q7" s="745"/>
      <c r="R7" s="745"/>
      <c r="S7" s="745"/>
      <c r="T7" s="745"/>
      <c r="U7" s="745"/>
      <c r="V7" s="745"/>
      <c r="W7" s="745"/>
      <c r="X7" s="745"/>
      <c r="Y7" s="745"/>
      <c r="Z7" s="745"/>
      <c r="AA7" s="746"/>
      <c r="AB7" s="9"/>
    </row>
    <row r="8" spans="2:28" ht="15.75" thickBot="1" x14ac:dyDescent="0.25">
      <c r="B8" s="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9"/>
    </row>
    <row r="9" spans="2:28" ht="15.75" thickBot="1" x14ac:dyDescent="0.25">
      <c r="B9" s="8"/>
      <c r="C9" s="107"/>
      <c r="D9" s="107"/>
      <c r="E9" s="107"/>
      <c r="F9" s="107"/>
      <c r="G9" s="107"/>
      <c r="H9" s="107"/>
      <c r="I9" s="108"/>
      <c r="J9" s="108"/>
      <c r="K9" s="108"/>
      <c r="L9" s="108"/>
      <c r="M9" s="108"/>
      <c r="N9" s="108"/>
      <c r="O9" s="108"/>
      <c r="P9" s="108"/>
      <c r="Q9" s="108"/>
      <c r="R9" s="105"/>
      <c r="S9" s="105"/>
      <c r="T9" s="105"/>
      <c r="U9" s="105"/>
      <c r="V9" s="105"/>
      <c r="W9" s="107"/>
      <c r="X9" s="107"/>
      <c r="Y9" s="107"/>
      <c r="Z9" s="107"/>
      <c r="AA9" s="107"/>
      <c r="AB9" s="9"/>
    </row>
    <row r="10" spans="2:28" ht="15" customHeight="1" thickBot="1" x14ac:dyDescent="0.25">
      <c r="B10" s="8"/>
      <c r="C10" s="716" t="s">
        <v>3</v>
      </c>
      <c r="D10" s="717"/>
      <c r="E10" s="717"/>
      <c r="F10" s="717"/>
      <c r="G10" s="717"/>
      <c r="H10" s="718"/>
      <c r="I10" s="983" t="s">
        <v>134</v>
      </c>
      <c r="J10" s="984"/>
      <c r="K10" s="984"/>
      <c r="L10" s="984"/>
      <c r="M10" s="984"/>
      <c r="N10" s="984"/>
      <c r="O10" s="984"/>
      <c r="P10" s="984"/>
      <c r="Q10" s="985"/>
      <c r="R10" s="737" t="s">
        <v>4</v>
      </c>
      <c r="S10" s="738"/>
      <c r="T10" s="738"/>
      <c r="U10" s="739"/>
      <c r="V10" s="691" t="s">
        <v>5</v>
      </c>
      <c r="W10" s="692"/>
      <c r="X10" s="692"/>
      <c r="Y10" s="692"/>
      <c r="Z10" s="692"/>
      <c r="AA10" s="693"/>
      <c r="AB10" s="9"/>
    </row>
    <row r="11" spans="2:28" ht="28.5" customHeight="1" thickBot="1" x14ac:dyDescent="0.25">
      <c r="B11" s="8"/>
      <c r="C11" s="719"/>
      <c r="D11" s="720"/>
      <c r="E11" s="720"/>
      <c r="F11" s="720"/>
      <c r="G11" s="720"/>
      <c r="H11" s="721"/>
      <c r="I11" s="986"/>
      <c r="J11" s="987"/>
      <c r="K11" s="987"/>
      <c r="L11" s="987"/>
      <c r="M11" s="987"/>
      <c r="N11" s="987"/>
      <c r="O11" s="987"/>
      <c r="P11" s="987"/>
      <c r="Q11" s="988"/>
      <c r="R11" s="948" t="s">
        <v>133</v>
      </c>
      <c r="S11" s="989"/>
      <c r="T11" s="989"/>
      <c r="U11" s="990"/>
      <c r="V11" s="774" t="s">
        <v>127</v>
      </c>
      <c r="W11" s="775"/>
      <c r="X11" s="775"/>
      <c r="Y11" s="775"/>
      <c r="Z11" s="775"/>
      <c r="AA11" s="776"/>
      <c r="AB11" s="9"/>
    </row>
    <row r="12" spans="2:28" ht="15" thickBo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2"/>
    </row>
    <row r="13" spans="2:28" ht="15" customHeight="1" x14ac:dyDescent="0.2">
      <c r="B13" s="10"/>
      <c r="C13" s="716" t="s">
        <v>7</v>
      </c>
      <c r="D13" s="717"/>
      <c r="E13" s="717"/>
      <c r="F13" s="717"/>
      <c r="G13" s="717"/>
      <c r="H13" s="718"/>
      <c r="I13" s="974" t="s">
        <v>968</v>
      </c>
      <c r="J13" s="975"/>
      <c r="K13" s="975"/>
      <c r="L13" s="975"/>
      <c r="M13" s="975"/>
      <c r="N13" s="975"/>
      <c r="O13" s="975"/>
      <c r="P13" s="975"/>
      <c r="Q13" s="975"/>
      <c r="R13" s="975"/>
      <c r="S13" s="976"/>
      <c r="T13" s="716" t="s">
        <v>9</v>
      </c>
      <c r="U13" s="717"/>
      <c r="V13" s="717"/>
      <c r="W13" s="717"/>
      <c r="X13" s="717"/>
      <c r="Y13" s="717"/>
      <c r="Z13" s="717"/>
      <c r="AA13" s="718"/>
      <c r="AB13" s="12"/>
    </row>
    <row r="14" spans="2:28" ht="30" customHeight="1" thickBot="1" x14ac:dyDescent="0.25">
      <c r="B14" s="10"/>
      <c r="C14" s="719"/>
      <c r="D14" s="720"/>
      <c r="E14" s="720"/>
      <c r="F14" s="720"/>
      <c r="G14" s="720"/>
      <c r="H14" s="721"/>
      <c r="I14" s="977"/>
      <c r="J14" s="978"/>
      <c r="K14" s="978"/>
      <c r="L14" s="978"/>
      <c r="M14" s="978"/>
      <c r="N14" s="978"/>
      <c r="O14" s="978"/>
      <c r="P14" s="978"/>
      <c r="Q14" s="978"/>
      <c r="R14" s="978"/>
      <c r="S14" s="979"/>
      <c r="T14" s="980" t="s">
        <v>61</v>
      </c>
      <c r="U14" s="981"/>
      <c r="V14" s="981"/>
      <c r="W14" s="981"/>
      <c r="X14" s="981"/>
      <c r="Y14" s="981"/>
      <c r="Z14" s="981"/>
      <c r="AA14" s="982"/>
      <c r="AB14" s="12"/>
    </row>
    <row r="15" spans="2:28" ht="15" thickBo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2"/>
    </row>
    <row r="16" spans="2:28" ht="57.75" customHeight="1" thickBot="1" x14ac:dyDescent="0.25">
      <c r="B16" s="10"/>
      <c r="C16" s="675" t="s">
        <v>11</v>
      </c>
      <c r="D16" s="676"/>
      <c r="E16" s="676"/>
      <c r="F16" s="676"/>
      <c r="G16" s="676"/>
      <c r="H16" s="677"/>
      <c r="I16" s="949" t="s">
        <v>132</v>
      </c>
      <c r="J16" s="963"/>
      <c r="K16" s="963"/>
      <c r="L16" s="963"/>
      <c r="M16" s="963"/>
      <c r="N16" s="963"/>
      <c r="O16" s="963"/>
      <c r="P16" s="963"/>
      <c r="Q16" s="963"/>
      <c r="R16" s="963"/>
      <c r="S16" s="963"/>
      <c r="T16" s="963"/>
      <c r="U16" s="963"/>
      <c r="V16" s="963"/>
      <c r="W16" s="963"/>
      <c r="X16" s="963"/>
      <c r="Y16" s="963"/>
      <c r="Z16" s="963"/>
      <c r="AA16" s="964"/>
      <c r="AB16" s="12"/>
    </row>
    <row r="17" spans="2:28" ht="16.5" customHeight="1" thickBot="1" x14ac:dyDescent="0.25">
      <c r="B17" s="10"/>
      <c r="C17" s="105"/>
      <c r="D17" s="105"/>
      <c r="E17" s="105"/>
      <c r="F17" s="105"/>
      <c r="G17" s="105"/>
      <c r="H17" s="105"/>
      <c r="I17" s="104"/>
      <c r="J17" s="104"/>
      <c r="K17" s="104"/>
      <c r="L17" s="104"/>
      <c r="M17" s="104"/>
      <c r="N17" s="104"/>
      <c r="O17" s="104"/>
      <c r="P17" s="104"/>
      <c r="Q17" s="104"/>
      <c r="R17" s="104"/>
      <c r="S17" s="104"/>
      <c r="T17" s="104"/>
      <c r="U17" s="104"/>
      <c r="V17" s="104"/>
      <c r="W17" s="104"/>
      <c r="X17" s="104"/>
      <c r="Y17" s="104"/>
      <c r="Z17" s="104"/>
      <c r="AA17" s="104"/>
      <c r="AB17" s="12"/>
    </row>
    <row r="18" spans="2:28" ht="52.5" customHeight="1" thickBot="1" x14ac:dyDescent="0.25">
      <c r="B18" s="10"/>
      <c r="C18" s="675" t="s">
        <v>336</v>
      </c>
      <c r="D18" s="676"/>
      <c r="E18" s="676"/>
      <c r="F18" s="676"/>
      <c r="G18" s="676"/>
      <c r="H18" s="677"/>
      <c r="I18" s="949" t="s">
        <v>131</v>
      </c>
      <c r="J18" s="963"/>
      <c r="K18" s="963"/>
      <c r="L18" s="963"/>
      <c r="M18" s="963"/>
      <c r="N18" s="963"/>
      <c r="O18" s="963"/>
      <c r="P18" s="963"/>
      <c r="Q18" s="963"/>
      <c r="R18" s="963"/>
      <c r="S18" s="963"/>
      <c r="T18" s="963"/>
      <c r="U18" s="963"/>
      <c r="V18" s="963"/>
      <c r="W18" s="963"/>
      <c r="X18" s="963"/>
      <c r="Y18" s="963"/>
      <c r="Z18" s="963"/>
      <c r="AA18" s="964"/>
      <c r="AB18" s="12"/>
    </row>
    <row r="19" spans="2:28" ht="16.5" customHeight="1" thickBot="1" x14ac:dyDescent="0.25">
      <c r="B19" s="10"/>
      <c r="C19" s="105"/>
      <c r="D19" s="105"/>
      <c r="E19" s="105"/>
      <c r="F19" s="105"/>
      <c r="G19" s="105"/>
      <c r="H19" s="105"/>
      <c r="I19" s="104"/>
      <c r="J19" s="104"/>
      <c r="K19" s="104"/>
      <c r="L19" s="104"/>
      <c r="M19" s="104"/>
      <c r="N19" s="104"/>
      <c r="O19" s="104"/>
      <c r="P19" s="104"/>
      <c r="Q19" s="104"/>
      <c r="R19" s="104"/>
      <c r="S19" s="104"/>
      <c r="T19" s="104"/>
      <c r="U19" s="104"/>
      <c r="V19" s="104"/>
      <c r="W19" s="104"/>
      <c r="X19" s="104"/>
      <c r="Y19" s="104"/>
      <c r="Z19" s="104"/>
      <c r="AA19" s="104"/>
      <c r="AB19" s="12"/>
    </row>
    <row r="20" spans="2:28" ht="22.5" customHeight="1" x14ac:dyDescent="0.2">
      <c r="B20" s="10"/>
      <c r="C20" s="700" t="s">
        <v>13</v>
      </c>
      <c r="D20" s="701"/>
      <c r="E20" s="701"/>
      <c r="F20" s="701"/>
      <c r="G20" s="701"/>
      <c r="H20" s="702"/>
      <c r="I20" s="965" t="s">
        <v>944</v>
      </c>
      <c r="J20" s="966"/>
      <c r="K20" s="966"/>
      <c r="L20" s="967"/>
      <c r="M20" s="691" t="s">
        <v>14</v>
      </c>
      <c r="N20" s="692"/>
      <c r="O20" s="692"/>
      <c r="P20" s="692"/>
      <c r="Q20" s="692"/>
      <c r="R20" s="692"/>
      <c r="S20" s="693"/>
      <c r="T20" s="691" t="s">
        <v>15</v>
      </c>
      <c r="U20" s="692"/>
      <c r="V20" s="692"/>
      <c r="W20" s="692"/>
      <c r="X20" s="692"/>
      <c r="Y20" s="692"/>
      <c r="Z20" s="692"/>
      <c r="AA20" s="693"/>
      <c r="AB20" s="12"/>
    </row>
    <row r="21" spans="2:28" ht="30.75" customHeight="1" thickBot="1" x14ac:dyDescent="0.25">
      <c r="B21" s="10"/>
      <c r="C21" s="703"/>
      <c r="D21" s="704"/>
      <c r="E21" s="704"/>
      <c r="F21" s="704"/>
      <c r="G21" s="704"/>
      <c r="H21" s="705"/>
      <c r="I21" s="968"/>
      <c r="J21" s="969"/>
      <c r="K21" s="969"/>
      <c r="L21" s="970"/>
      <c r="M21" s="971" t="s">
        <v>967</v>
      </c>
      <c r="N21" s="972"/>
      <c r="O21" s="972"/>
      <c r="P21" s="972"/>
      <c r="Q21" s="972"/>
      <c r="R21" s="972"/>
      <c r="S21" s="973"/>
      <c r="T21" s="2089" t="s">
        <v>17</v>
      </c>
      <c r="U21" s="2090"/>
      <c r="V21" s="2090"/>
      <c r="W21" s="2090"/>
      <c r="X21" s="2090"/>
      <c r="Y21" s="2090"/>
      <c r="Z21" s="2090"/>
      <c r="AA21" s="2091"/>
      <c r="AB21" s="12"/>
    </row>
    <row r="22" spans="2:28" ht="15" thickBo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2"/>
    </row>
    <row r="23" spans="2:28" ht="31.5" customHeight="1" x14ac:dyDescent="0.2">
      <c r="B23" s="10"/>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12"/>
    </row>
    <row r="24" spans="2:28" ht="15.75" customHeight="1" thickBot="1" x14ac:dyDescent="0.25">
      <c r="B24" s="10"/>
      <c r="C24" s="1044" t="s">
        <v>966</v>
      </c>
      <c r="D24" s="1045"/>
      <c r="E24" s="1045"/>
      <c r="F24" s="1045"/>
      <c r="G24" s="1045"/>
      <c r="H24" s="1045"/>
      <c r="I24" s="1046"/>
      <c r="J24" s="1044" t="s">
        <v>124</v>
      </c>
      <c r="K24" s="1045"/>
      <c r="L24" s="1045"/>
      <c r="M24" s="1045"/>
      <c r="N24" s="1045"/>
      <c r="O24" s="1045"/>
      <c r="P24" s="1046"/>
      <c r="Q24" s="1185" t="s">
        <v>615</v>
      </c>
      <c r="R24" s="1039"/>
      <c r="S24" s="1039"/>
      <c r="T24" s="1039"/>
      <c r="U24" s="1039"/>
      <c r="V24" s="1039"/>
      <c r="W24" s="1039"/>
      <c r="X24" s="1039"/>
      <c r="Y24" s="1039"/>
      <c r="Z24" s="1039"/>
      <c r="AA24" s="1041"/>
      <c r="AB24" s="12"/>
    </row>
    <row r="25" spans="2:28" ht="15" thickBo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2"/>
    </row>
    <row r="26" spans="2:28" ht="33" customHeight="1" thickBot="1" x14ac:dyDescent="0.25">
      <c r="B26" s="10"/>
      <c r="C26" s="675" t="s">
        <v>21</v>
      </c>
      <c r="D26" s="676"/>
      <c r="E26" s="676"/>
      <c r="F26" s="676"/>
      <c r="G26" s="676"/>
      <c r="H26" s="677"/>
      <c r="I26" s="949" t="s">
        <v>130</v>
      </c>
      <c r="J26" s="963"/>
      <c r="K26" s="963"/>
      <c r="L26" s="963"/>
      <c r="M26" s="963"/>
      <c r="N26" s="963"/>
      <c r="O26" s="963"/>
      <c r="P26" s="963"/>
      <c r="Q26" s="963"/>
      <c r="R26" s="963"/>
      <c r="S26" s="963"/>
      <c r="T26" s="963"/>
      <c r="U26" s="963"/>
      <c r="V26" s="963"/>
      <c r="W26" s="963"/>
      <c r="X26" s="963"/>
      <c r="Y26" s="963"/>
      <c r="Z26" s="963"/>
      <c r="AA26" s="964"/>
      <c r="AB26" s="12"/>
    </row>
    <row r="27" spans="2:28" ht="15.75" thickBot="1" x14ac:dyDescent="0.25">
      <c r="B27" s="10"/>
      <c r="C27" s="105"/>
      <c r="D27" s="105"/>
      <c r="E27" s="105"/>
      <c r="F27" s="105"/>
      <c r="G27" s="105"/>
      <c r="H27" s="105"/>
      <c r="I27" s="104"/>
      <c r="J27" s="104"/>
      <c r="K27" s="104"/>
      <c r="L27" s="104"/>
      <c r="M27" s="104"/>
      <c r="N27" s="104"/>
      <c r="O27" s="104"/>
      <c r="P27" s="104"/>
      <c r="Q27" s="104"/>
      <c r="R27" s="104"/>
      <c r="S27" s="104"/>
      <c r="T27" s="104"/>
      <c r="U27" s="104"/>
      <c r="V27" s="104"/>
      <c r="W27" s="104"/>
      <c r="X27" s="104"/>
      <c r="Y27" s="104"/>
      <c r="Z27" s="104"/>
      <c r="AA27" s="104"/>
      <c r="AB27" s="12"/>
    </row>
    <row r="28" spans="2:28" ht="53.25" customHeight="1" thickBot="1" x14ac:dyDescent="0.25">
      <c r="B28" s="10"/>
      <c r="C28" s="675" t="s">
        <v>23</v>
      </c>
      <c r="D28" s="676"/>
      <c r="E28" s="676"/>
      <c r="F28" s="676"/>
      <c r="G28" s="676"/>
      <c r="H28" s="677"/>
      <c r="I28" s="2130">
        <v>0.91569999999999996</v>
      </c>
      <c r="J28" s="2131"/>
      <c r="K28" s="682" t="s">
        <v>24</v>
      </c>
      <c r="L28" s="683"/>
      <c r="M28" s="683"/>
      <c r="N28" s="684"/>
      <c r="O28" s="955" t="s">
        <v>25</v>
      </c>
      <c r="P28" s="954"/>
      <c r="Q28" s="954"/>
      <c r="R28" s="956"/>
      <c r="S28" s="101" t="s">
        <v>28</v>
      </c>
      <c r="T28" s="954" t="s">
        <v>26</v>
      </c>
      <c r="U28" s="954"/>
      <c r="V28" s="956"/>
      <c r="W28" s="34"/>
      <c r="X28" s="688" t="s">
        <v>27</v>
      </c>
      <c r="Y28" s="689"/>
      <c r="Z28" s="690"/>
      <c r="AA28" s="98"/>
      <c r="AB28" s="12"/>
    </row>
    <row r="29" spans="2:28"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28" ht="15" customHeight="1" x14ac:dyDescent="0.25">
      <c r="B30" s="10"/>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12"/>
    </row>
    <row r="31" spans="2:28" ht="14.25" customHeight="1" x14ac:dyDescent="0.2">
      <c r="B31" s="10"/>
      <c r="C31" s="661"/>
      <c r="D31" s="934"/>
      <c r="E31" s="934"/>
      <c r="F31" s="934"/>
      <c r="G31" s="934"/>
      <c r="H31" s="934"/>
      <c r="I31" s="934"/>
      <c r="J31" s="663"/>
      <c r="K31" s="1042" t="s">
        <v>301</v>
      </c>
      <c r="L31" s="943"/>
      <c r="M31" s="943"/>
      <c r="N31" s="943"/>
      <c r="O31" s="943" t="s">
        <v>300</v>
      </c>
      <c r="P31" s="943"/>
      <c r="Q31" s="943"/>
      <c r="R31" s="943"/>
      <c r="S31" s="943" t="s">
        <v>301</v>
      </c>
      <c r="T31" s="943"/>
      <c r="U31" s="943" t="s">
        <v>300</v>
      </c>
      <c r="V31" s="943"/>
      <c r="W31" s="943"/>
      <c r="X31" s="943" t="s">
        <v>301</v>
      </c>
      <c r="Y31" s="943"/>
      <c r="Z31" s="943" t="s">
        <v>300</v>
      </c>
      <c r="AA31" s="1043"/>
      <c r="AB31" s="12"/>
    </row>
    <row r="32" spans="2:28" ht="15" customHeight="1" thickBot="1" x14ac:dyDescent="0.25">
      <c r="B32" s="10"/>
      <c r="C32" s="664"/>
      <c r="D32" s="665"/>
      <c r="E32" s="665"/>
      <c r="F32" s="665"/>
      <c r="G32" s="665"/>
      <c r="H32" s="665"/>
      <c r="I32" s="665"/>
      <c r="J32" s="666"/>
      <c r="K32" s="1038">
        <v>0</v>
      </c>
      <c r="L32" s="1039"/>
      <c r="M32" s="1039"/>
      <c r="N32" s="1039"/>
      <c r="O32" s="1040">
        <v>0.79</v>
      </c>
      <c r="P32" s="1039"/>
      <c r="Q32" s="1039"/>
      <c r="R32" s="1039"/>
      <c r="S32" s="1040">
        <v>0.8</v>
      </c>
      <c r="T32" s="1039"/>
      <c r="U32" s="1040">
        <v>0.89</v>
      </c>
      <c r="V32" s="1039"/>
      <c r="W32" s="1039"/>
      <c r="X32" s="1040">
        <v>0.9</v>
      </c>
      <c r="Y32" s="1039"/>
      <c r="Z32" s="1040">
        <v>1</v>
      </c>
      <c r="AA32" s="1041"/>
      <c r="AB32" s="12"/>
    </row>
    <row r="33" spans="2:28"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1" customFormat="1" ht="15.75" thickBot="1" x14ac:dyDescent="0.25">
      <c r="B34" s="336"/>
      <c r="C34" s="716" t="s">
        <v>29</v>
      </c>
      <c r="D34" s="717"/>
      <c r="E34" s="717"/>
      <c r="F34" s="717"/>
      <c r="G34" s="717"/>
      <c r="H34" s="717"/>
      <c r="I34" s="717"/>
      <c r="J34" s="717"/>
      <c r="K34" s="717"/>
      <c r="L34" s="717"/>
      <c r="M34" s="717"/>
      <c r="N34" s="717"/>
      <c r="O34" s="717"/>
      <c r="P34" s="717"/>
      <c r="Q34" s="717"/>
      <c r="R34" s="717"/>
      <c r="S34" s="717"/>
      <c r="T34" s="717"/>
      <c r="U34" s="717"/>
      <c r="V34" s="717"/>
      <c r="W34" s="717"/>
      <c r="X34" s="717"/>
      <c r="Y34" s="717"/>
      <c r="Z34" s="717"/>
      <c r="AA34" s="718"/>
      <c r="AB34" s="12"/>
    </row>
    <row r="35" spans="2:28" s="1" customFormat="1" ht="32.25" customHeight="1" thickBot="1" x14ac:dyDescent="0.25">
      <c r="B35" s="336"/>
      <c r="C35" s="716" t="s">
        <v>30</v>
      </c>
      <c r="D35" s="717"/>
      <c r="E35" s="717"/>
      <c r="F35" s="717"/>
      <c r="G35" s="718"/>
      <c r="H35" s="341" t="s">
        <v>965</v>
      </c>
      <c r="I35" s="341" t="s">
        <v>964</v>
      </c>
      <c r="J35" s="341" t="s">
        <v>33</v>
      </c>
      <c r="K35" s="950" t="s">
        <v>34</v>
      </c>
      <c r="L35" s="951"/>
      <c r="M35" s="951"/>
      <c r="N35" s="951"/>
      <c r="O35" s="951"/>
      <c r="P35" s="951"/>
      <c r="Q35" s="951"/>
      <c r="R35" s="951"/>
      <c r="S35" s="951"/>
      <c r="T35" s="951"/>
      <c r="U35" s="951"/>
      <c r="V35" s="951"/>
      <c r="W35" s="951"/>
      <c r="X35" s="951"/>
      <c r="Y35" s="951"/>
      <c r="Z35" s="951"/>
      <c r="AA35" s="2126"/>
      <c r="AB35" s="12"/>
    </row>
    <row r="36" spans="2:28" s="1" customFormat="1" ht="219.75" customHeight="1" x14ac:dyDescent="0.2">
      <c r="B36" s="336"/>
      <c r="C36" s="2105" t="s">
        <v>956</v>
      </c>
      <c r="D36" s="2106"/>
      <c r="E36" s="2106"/>
      <c r="F36" s="2106"/>
      <c r="G36" s="2107"/>
      <c r="H36" s="339">
        <v>19439164379</v>
      </c>
      <c r="I36" s="340">
        <v>27564502044</v>
      </c>
      <c r="J36" s="163">
        <f t="shared" ref="J36:J47" si="0">+H36/I36</f>
        <v>0.70522458007658251</v>
      </c>
      <c r="K36" s="2123" t="s">
        <v>963</v>
      </c>
      <c r="L36" s="2124"/>
      <c r="M36" s="2124"/>
      <c r="N36" s="2124"/>
      <c r="O36" s="2124"/>
      <c r="P36" s="2124"/>
      <c r="Q36" s="2124"/>
      <c r="R36" s="2124"/>
      <c r="S36" s="2124"/>
      <c r="T36" s="2124"/>
      <c r="U36" s="2124"/>
      <c r="V36" s="2124"/>
      <c r="W36" s="2124"/>
      <c r="X36" s="2124"/>
      <c r="Y36" s="2124"/>
      <c r="Z36" s="2124"/>
      <c r="AA36" s="2125"/>
      <c r="AB36" s="12"/>
    </row>
    <row r="37" spans="2:28" s="1" customFormat="1" ht="201.75" customHeight="1" x14ac:dyDescent="0.2">
      <c r="B37" s="336"/>
      <c r="C37" s="2127" t="s">
        <v>954</v>
      </c>
      <c r="D37" s="2128"/>
      <c r="E37" s="2128"/>
      <c r="F37" s="2128"/>
      <c r="G37" s="2129"/>
      <c r="H37" s="340">
        <v>21904865483</v>
      </c>
      <c r="I37" s="340">
        <v>27508046213</v>
      </c>
      <c r="J37" s="163">
        <f t="shared" si="0"/>
        <v>0.79630757173324807</v>
      </c>
      <c r="K37" s="2123" t="s">
        <v>962</v>
      </c>
      <c r="L37" s="2124"/>
      <c r="M37" s="2124"/>
      <c r="N37" s="2124"/>
      <c r="O37" s="2124"/>
      <c r="P37" s="2124"/>
      <c r="Q37" s="2124"/>
      <c r="R37" s="2124"/>
      <c r="S37" s="2124"/>
      <c r="T37" s="2124"/>
      <c r="U37" s="2124"/>
      <c r="V37" s="2124"/>
      <c r="W37" s="2124"/>
      <c r="X37" s="2124"/>
      <c r="Y37" s="2124"/>
      <c r="Z37" s="2124"/>
      <c r="AA37" s="2125"/>
      <c r="AB37" s="12"/>
    </row>
    <row r="38" spans="2:28" s="1" customFormat="1" ht="108" customHeight="1" x14ac:dyDescent="0.2">
      <c r="B38" s="336"/>
      <c r="C38" s="2105" t="s">
        <v>950</v>
      </c>
      <c r="D38" s="2106"/>
      <c r="E38" s="2106"/>
      <c r="F38" s="2106"/>
      <c r="G38" s="2107"/>
      <c r="H38" s="339">
        <v>18957734956</v>
      </c>
      <c r="I38" s="339">
        <v>23018640535</v>
      </c>
      <c r="J38" s="163">
        <f t="shared" si="0"/>
        <v>0.82358186736417538</v>
      </c>
      <c r="K38" s="2123" t="s">
        <v>961</v>
      </c>
      <c r="L38" s="2124"/>
      <c r="M38" s="2124"/>
      <c r="N38" s="2124"/>
      <c r="O38" s="2124"/>
      <c r="P38" s="2124"/>
      <c r="Q38" s="2124"/>
      <c r="R38" s="2124"/>
      <c r="S38" s="2124"/>
      <c r="T38" s="2124"/>
      <c r="U38" s="2124"/>
      <c r="V38" s="2124"/>
      <c r="W38" s="2124"/>
      <c r="X38" s="2124"/>
      <c r="Y38" s="2124"/>
      <c r="Z38" s="2124"/>
      <c r="AA38" s="2125"/>
      <c r="AB38" s="12"/>
    </row>
    <row r="39" spans="2:28" s="1" customFormat="1" ht="76.5" customHeight="1" x14ac:dyDescent="0.2">
      <c r="B39" s="336"/>
      <c r="C39" s="2105" t="s">
        <v>947</v>
      </c>
      <c r="D39" s="2106"/>
      <c r="E39" s="2106"/>
      <c r="F39" s="2106"/>
      <c r="G39" s="2107"/>
      <c r="H39" s="338">
        <v>20934965794</v>
      </c>
      <c r="I39" s="338">
        <v>21610436953</v>
      </c>
      <c r="J39" s="163">
        <f t="shared" si="0"/>
        <v>0.96874329008390414</v>
      </c>
      <c r="K39" s="2123" t="s">
        <v>960</v>
      </c>
      <c r="L39" s="2124"/>
      <c r="M39" s="2124"/>
      <c r="N39" s="2124"/>
      <c r="O39" s="2124"/>
      <c r="P39" s="2124"/>
      <c r="Q39" s="2124"/>
      <c r="R39" s="2124"/>
      <c r="S39" s="2124"/>
      <c r="T39" s="2124"/>
      <c r="U39" s="2124"/>
      <c r="V39" s="2124"/>
      <c r="W39" s="2124"/>
      <c r="X39" s="2124"/>
      <c r="Y39" s="2124"/>
      <c r="Z39" s="2124"/>
      <c r="AA39" s="2125"/>
      <c r="AB39" s="12"/>
    </row>
    <row r="40" spans="2:28" s="1" customFormat="1" ht="81.75" customHeight="1" x14ac:dyDescent="0.2">
      <c r="B40" s="336"/>
      <c r="C40" s="2105" t="s">
        <v>946</v>
      </c>
      <c r="D40" s="2106"/>
      <c r="E40" s="2106"/>
      <c r="F40" s="2106"/>
      <c r="G40" s="2107"/>
      <c r="H40" s="338">
        <v>19407428445</v>
      </c>
      <c r="I40" s="338">
        <v>19609550568</v>
      </c>
      <c r="J40" s="163">
        <f t="shared" si="0"/>
        <v>0.98969266927872201</v>
      </c>
      <c r="K40" s="2123" t="s">
        <v>959</v>
      </c>
      <c r="L40" s="2124"/>
      <c r="M40" s="2124"/>
      <c r="N40" s="2124"/>
      <c r="O40" s="2124"/>
      <c r="P40" s="2124"/>
      <c r="Q40" s="2124"/>
      <c r="R40" s="2124"/>
      <c r="S40" s="2124"/>
      <c r="T40" s="2124"/>
      <c r="U40" s="2124"/>
      <c r="V40" s="2124"/>
      <c r="W40" s="2124"/>
      <c r="X40" s="2124"/>
      <c r="Y40" s="2124"/>
      <c r="Z40" s="2124"/>
      <c r="AA40" s="2125"/>
      <c r="AB40" s="12"/>
    </row>
    <row r="41" spans="2:28" s="1" customFormat="1" ht="60" customHeight="1" x14ac:dyDescent="0.2">
      <c r="B41" s="336"/>
      <c r="C41" s="2105" t="s">
        <v>958</v>
      </c>
      <c r="D41" s="2106"/>
      <c r="E41" s="2106"/>
      <c r="F41" s="2106"/>
      <c r="G41" s="2107"/>
      <c r="H41" s="337">
        <v>32787806956</v>
      </c>
      <c r="I41" s="337">
        <v>32787806956</v>
      </c>
      <c r="J41" s="36">
        <f t="shared" si="0"/>
        <v>1</v>
      </c>
      <c r="K41" s="2123" t="s">
        <v>957</v>
      </c>
      <c r="L41" s="2124"/>
      <c r="M41" s="2124"/>
      <c r="N41" s="2124"/>
      <c r="O41" s="2124"/>
      <c r="P41" s="2124"/>
      <c r="Q41" s="2124"/>
      <c r="R41" s="2124"/>
      <c r="S41" s="2124"/>
      <c r="T41" s="2124"/>
      <c r="U41" s="2124"/>
      <c r="V41" s="2124"/>
      <c r="W41" s="2124"/>
      <c r="X41" s="2124"/>
      <c r="Y41" s="2124"/>
      <c r="Z41" s="2124"/>
      <c r="AA41" s="2125"/>
      <c r="AB41" s="12"/>
    </row>
    <row r="42" spans="2:28" s="1" customFormat="1" x14ac:dyDescent="0.2">
      <c r="B42" s="336"/>
      <c r="C42" s="2105"/>
      <c r="D42" s="2106"/>
      <c r="E42" s="2106"/>
      <c r="F42" s="2106"/>
      <c r="G42" s="2107"/>
      <c r="H42" s="38"/>
      <c r="I42" s="38"/>
      <c r="J42" s="36" t="e">
        <f t="shared" si="0"/>
        <v>#DIV/0!</v>
      </c>
      <c r="K42" s="1152"/>
      <c r="L42" s="1153"/>
      <c r="M42" s="1153"/>
      <c r="N42" s="1153"/>
      <c r="O42" s="1153"/>
      <c r="P42" s="1153"/>
      <c r="Q42" s="1153"/>
      <c r="R42" s="1153"/>
      <c r="S42" s="1153"/>
      <c r="T42" s="1153"/>
      <c r="U42" s="1153"/>
      <c r="V42" s="1153"/>
      <c r="W42" s="1153"/>
      <c r="X42" s="1153"/>
      <c r="Y42" s="1153"/>
      <c r="Z42" s="1153"/>
      <c r="AA42" s="1154"/>
      <c r="AB42" s="12"/>
    </row>
    <row r="43" spans="2:28" s="1" customFormat="1" x14ac:dyDescent="0.2">
      <c r="B43" s="336"/>
      <c r="C43" s="2105"/>
      <c r="D43" s="2106"/>
      <c r="E43" s="2106"/>
      <c r="F43" s="2106"/>
      <c r="G43" s="2107"/>
      <c r="H43" s="38"/>
      <c r="I43" s="38"/>
      <c r="J43" s="36" t="e">
        <f t="shared" si="0"/>
        <v>#DIV/0!</v>
      </c>
      <c r="K43" s="1152"/>
      <c r="L43" s="1153"/>
      <c r="M43" s="1153"/>
      <c r="N43" s="1153"/>
      <c r="O43" s="1153"/>
      <c r="P43" s="1153"/>
      <c r="Q43" s="1153"/>
      <c r="R43" s="1153"/>
      <c r="S43" s="1153"/>
      <c r="T43" s="1153"/>
      <c r="U43" s="1153"/>
      <c r="V43" s="1153"/>
      <c r="W43" s="1153"/>
      <c r="X43" s="1153"/>
      <c r="Y43" s="1153"/>
      <c r="Z43" s="1153"/>
      <c r="AA43" s="1154"/>
      <c r="AB43" s="12"/>
    </row>
    <row r="44" spans="2:28" s="1" customFormat="1" x14ac:dyDescent="0.2">
      <c r="B44" s="336"/>
      <c r="C44" s="2105"/>
      <c r="D44" s="2106"/>
      <c r="E44" s="2106"/>
      <c r="F44" s="2106"/>
      <c r="G44" s="2107"/>
      <c r="H44" s="38"/>
      <c r="I44" s="38"/>
      <c r="J44" s="36" t="e">
        <f t="shared" si="0"/>
        <v>#DIV/0!</v>
      </c>
      <c r="K44" s="1152"/>
      <c r="L44" s="1153"/>
      <c r="M44" s="1153"/>
      <c r="N44" s="1153"/>
      <c r="O44" s="1153"/>
      <c r="P44" s="1153"/>
      <c r="Q44" s="1153"/>
      <c r="R44" s="1153"/>
      <c r="S44" s="1153"/>
      <c r="T44" s="1153"/>
      <c r="U44" s="1153"/>
      <c r="V44" s="1153"/>
      <c r="W44" s="1153"/>
      <c r="X44" s="1153"/>
      <c r="Y44" s="1153"/>
      <c r="Z44" s="1153"/>
      <c r="AA44" s="1154"/>
      <c r="AB44" s="12"/>
    </row>
    <row r="45" spans="2:28" s="1" customFormat="1" x14ac:dyDescent="0.2">
      <c r="B45" s="336"/>
      <c r="C45" s="2105"/>
      <c r="D45" s="2106"/>
      <c r="E45" s="2106"/>
      <c r="F45" s="2106"/>
      <c r="G45" s="2107"/>
      <c r="H45" s="38"/>
      <c r="I45" s="38"/>
      <c r="J45" s="36" t="e">
        <f t="shared" si="0"/>
        <v>#DIV/0!</v>
      </c>
      <c r="K45" s="1152"/>
      <c r="L45" s="1153"/>
      <c r="M45" s="1153"/>
      <c r="N45" s="1153"/>
      <c r="O45" s="1153"/>
      <c r="P45" s="1153"/>
      <c r="Q45" s="1153"/>
      <c r="R45" s="1153"/>
      <c r="S45" s="1153"/>
      <c r="T45" s="1153"/>
      <c r="U45" s="1153"/>
      <c r="V45" s="1153"/>
      <c r="W45" s="1153"/>
      <c r="X45" s="1153"/>
      <c r="Y45" s="1153"/>
      <c r="Z45" s="1153"/>
      <c r="AA45" s="1154"/>
      <c r="AB45" s="12"/>
    </row>
    <row r="46" spans="2:28" s="1" customFormat="1" x14ac:dyDescent="0.2">
      <c r="B46" s="336"/>
      <c r="C46" s="2105"/>
      <c r="D46" s="2106"/>
      <c r="E46" s="2106"/>
      <c r="F46" s="2106"/>
      <c r="G46" s="2107"/>
      <c r="H46" s="38"/>
      <c r="I46" s="38"/>
      <c r="J46" s="36" t="e">
        <f t="shared" si="0"/>
        <v>#DIV/0!</v>
      </c>
      <c r="K46" s="1152"/>
      <c r="L46" s="1153"/>
      <c r="M46" s="1153"/>
      <c r="N46" s="1153"/>
      <c r="O46" s="1153"/>
      <c r="P46" s="1153"/>
      <c r="Q46" s="1153"/>
      <c r="R46" s="1153"/>
      <c r="S46" s="1153"/>
      <c r="T46" s="1153"/>
      <c r="U46" s="1153"/>
      <c r="V46" s="1153"/>
      <c r="W46" s="1153"/>
      <c r="X46" s="1153"/>
      <c r="Y46" s="1153"/>
      <c r="Z46" s="1153"/>
      <c r="AA46" s="1154"/>
      <c r="AB46" s="12"/>
    </row>
    <row r="47" spans="2:28" s="1" customFormat="1" ht="15" thickBot="1" x14ac:dyDescent="0.25">
      <c r="B47" s="336"/>
      <c r="C47" s="2105"/>
      <c r="D47" s="2106"/>
      <c r="E47" s="2106"/>
      <c r="F47" s="2106"/>
      <c r="G47" s="2107"/>
      <c r="H47" s="216"/>
      <c r="I47" s="216"/>
      <c r="J47" s="36" t="e">
        <f t="shared" si="0"/>
        <v>#DIV/0!</v>
      </c>
      <c r="K47" s="1158"/>
      <c r="L47" s="1159"/>
      <c r="M47" s="1159"/>
      <c r="N47" s="1159"/>
      <c r="O47" s="1159"/>
      <c r="P47" s="1159"/>
      <c r="Q47" s="1159"/>
      <c r="R47" s="1159"/>
      <c r="S47" s="1159"/>
      <c r="T47" s="1159"/>
      <c r="U47" s="1159"/>
      <c r="V47" s="1159"/>
      <c r="W47" s="1159"/>
      <c r="X47" s="1159"/>
      <c r="Y47" s="1159"/>
      <c r="Z47" s="1159"/>
      <c r="AA47" s="1160"/>
      <c r="AB47" s="12"/>
    </row>
    <row r="48" spans="2:28" s="1" customFormat="1" ht="15.75" customHeight="1" thickBot="1" x14ac:dyDescent="0.3">
      <c r="B48" s="336"/>
      <c r="C48" s="908" t="s">
        <v>35</v>
      </c>
      <c r="D48" s="909"/>
      <c r="E48" s="909"/>
      <c r="F48" s="909"/>
      <c r="G48" s="910"/>
      <c r="H48" s="37"/>
      <c r="I48" s="37"/>
      <c r="J48" s="41"/>
      <c r="K48" s="911"/>
      <c r="L48" s="912"/>
      <c r="M48" s="912"/>
      <c r="N48" s="912"/>
      <c r="O48" s="912"/>
      <c r="P48" s="912"/>
      <c r="Q48" s="912"/>
      <c r="R48" s="912"/>
      <c r="S48" s="912"/>
      <c r="T48" s="912"/>
      <c r="U48" s="912"/>
      <c r="V48" s="912"/>
      <c r="W48" s="912"/>
      <c r="X48" s="912"/>
      <c r="Y48" s="912"/>
      <c r="Z48" s="912"/>
      <c r="AA48" s="913"/>
      <c r="AB48" s="12"/>
    </row>
    <row r="49" spans="2:28" s="1" customFormat="1" ht="5.25" customHeight="1" x14ac:dyDescent="0.2">
      <c r="B49" s="336"/>
      <c r="C49" s="11"/>
      <c r="D49" s="11"/>
      <c r="E49" s="11"/>
      <c r="F49" s="11"/>
      <c r="G49" s="11"/>
      <c r="H49" s="95"/>
      <c r="I49" s="95"/>
      <c r="J49" s="35"/>
      <c r="K49" s="11"/>
      <c r="L49" s="11"/>
      <c r="M49" s="11"/>
      <c r="N49" s="11"/>
      <c r="O49" s="11"/>
      <c r="P49" s="11"/>
      <c r="Q49" s="11"/>
      <c r="R49" s="11"/>
      <c r="S49" s="11"/>
      <c r="T49" s="11"/>
      <c r="U49" s="11"/>
      <c r="V49" s="11"/>
      <c r="W49" s="11"/>
      <c r="X49" s="11"/>
      <c r="Y49" s="11"/>
      <c r="Z49" s="11"/>
      <c r="AA49" s="11"/>
      <c r="AB49" s="12"/>
    </row>
    <row r="50" spans="2:28" s="1" customFormat="1" ht="15" thickBot="1" x14ac:dyDescent="0.25">
      <c r="B50" s="336"/>
      <c r="C50" s="11"/>
      <c r="D50" s="11"/>
      <c r="E50" s="11"/>
      <c r="F50" s="11"/>
      <c r="G50" s="11"/>
      <c r="H50" s="95"/>
      <c r="I50" s="95"/>
      <c r="J50" s="35"/>
      <c r="K50" s="11"/>
      <c r="L50" s="11"/>
      <c r="M50" s="11"/>
      <c r="N50" s="11"/>
      <c r="O50" s="11"/>
      <c r="P50" s="11"/>
      <c r="Q50" s="11"/>
      <c r="R50" s="11"/>
      <c r="S50" s="11"/>
      <c r="T50" s="11"/>
      <c r="U50" s="11"/>
      <c r="V50" s="11"/>
      <c r="W50" s="11"/>
      <c r="X50" s="11"/>
      <c r="Y50" s="11"/>
      <c r="Z50" s="11"/>
      <c r="AA50" s="11"/>
      <c r="AB50" s="12"/>
    </row>
    <row r="51" spans="2:28" s="1" customFormat="1" x14ac:dyDescent="0.2">
      <c r="B51" s="336"/>
      <c r="C51" s="768" t="s">
        <v>36</v>
      </c>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70"/>
      <c r="AB51" s="12"/>
    </row>
    <row r="52" spans="2:28" ht="15" thickBot="1" x14ac:dyDescent="0.25">
      <c r="B52" s="10"/>
      <c r="C52" s="1161"/>
      <c r="D52" s="2081"/>
      <c r="E52" s="2081"/>
      <c r="F52" s="2081"/>
      <c r="G52" s="2081"/>
      <c r="H52" s="2081"/>
      <c r="I52" s="2081"/>
      <c r="J52" s="2081"/>
      <c r="K52" s="2081"/>
      <c r="L52" s="2081"/>
      <c r="M52" s="2081"/>
      <c r="N52" s="2081"/>
      <c r="O52" s="2081"/>
      <c r="P52" s="2081"/>
      <c r="Q52" s="2081"/>
      <c r="R52" s="2081"/>
      <c r="S52" s="2081"/>
      <c r="T52" s="2081"/>
      <c r="U52" s="2081"/>
      <c r="V52" s="2081"/>
      <c r="W52" s="2081"/>
      <c r="X52" s="2081"/>
      <c r="Y52" s="2081"/>
      <c r="Z52" s="2081"/>
      <c r="AA52" s="1163"/>
      <c r="AB52" s="12"/>
    </row>
    <row r="53" spans="2:28" x14ac:dyDescent="0.2">
      <c r="B53" s="10"/>
      <c r="C53" s="890"/>
      <c r="D53" s="891"/>
      <c r="E53" s="891"/>
      <c r="F53" s="891"/>
      <c r="G53" s="891"/>
      <c r="H53" s="891"/>
      <c r="I53" s="891"/>
      <c r="J53" s="891"/>
      <c r="K53" s="891"/>
      <c r="L53" s="891"/>
      <c r="M53" s="891"/>
      <c r="N53" s="891"/>
      <c r="O53" s="891"/>
      <c r="P53" s="891"/>
      <c r="Q53" s="891"/>
      <c r="R53" s="891"/>
      <c r="S53" s="891"/>
      <c r="T53" s="891"/>
      <c r="U53" s="891"/>
      <c r="V53" s="891"/>
      <c r="W53" s="891"/>
      <c r="X53" s="891"/>
      <c r="Y53" s="891"/>
      <c r="Z53" s="891"/>
      <c r="AA53" s="892"/>
      <c r="AB53" s="12"/>
    </row>
    <row r="54" spans="2:28" x14ac:dyDescent="0.2">
      <c r="B54" s="10"/>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12"/>
    </row>
    <row r="55" spans="2:28" x14ac:dyDescent="0.2">
      <c r="B55" s="10"/>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12"/>
    </row>
    <row r="56" spans="2:28" x14ac:dyDescent="0.2">
      <c r="B56" s="10"/>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12"/>
    </row>
    <row r="57" spans="2:28" x14ac:dyDescent="0.2">
      <c r="B57" s="10"/>
      <c r="C57" s="893"/>
      <c r="D57" s="894"/>
      <c r="E57" s="894"/>
      <c r="F57" s="894"/>
      <c r="G57" s="894"/>
      <c r="H57" s="894"/>
      <c r="I57" s="894"/>
      <c r="J57" s="894"/>
      <c r="K57" s="894"/>
      <c r="L57" s="894"/>
      <c r="M57" s="894"/>
      <c r="N57" s="894"/>
      <c r="O57" s="894"/>
      <c r="P57" s="894"/>
      <c r="Q57" s="894"/>
      <c r="R57" s="894"/>
      <c r="S57" s="894"/>
      <c r="T57" s="894"/>
      <c r="U57" s="894"/>
      <c r="V57" s="894"/>
      <c r="W57" s="894"/>
      <c r="X57" s="894"/>
      <c r="Y57" s="894"/>
      <c r="Z57" s="894"/>
      <c r="AA57" s="895"/>
      <c r="AB57" s="12"/>
    </row>
    <row r="58" spans="2:28" x14ac:dyDescent="0.2">
      <c r="B58" s="10"/>
      <c r="C58" s="893"/>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5"/>
      <c r="AB58" s="12"/>
    </row>
    <row r="59" spans="2:28" x14ac:dyDescent="0.2">
      <c r="B59" s="10"/>
      <c r="C59" s="893"/>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5"/>
      <c r="AB59" s="12"/>
    </row>
    <row r="60" spans="2:28" x14ac:dyDescent="0.2">
      <c r="B60" s="10"/>
      <c r="C60" s="893"/>
      <c r="D60" s="894"/>
      <c r="E60" s="894"/>
      <c r="F60" s="894"/>
      <c r="G60" s="894"/>
      <c r="H60" s="894"/>
      <c r="I60" s="894"/>
      <c r="J60" s="894"/>
      <c r="K60" s="894"/>
      <c r="L60" s="894"/>
      <c r="M60" s="894"/>
      <c r="N60" s="894"/>
      <c r="O60" s="894"/>
      <c r="P60" s="894"/>
      <c r="Q60" s="894"/>
      <c r="R60" s="894"/>
      <c r="S60" s="894"/>
      <c r="T60" s="894"/>
      <c r="U60" s="894"/>
      <c r="V60" s="894"/>
      <c r="W60" s="894"/>
      <c r="X60" s="894"/>
      <c r="Y60" s="894"/>
      <c r="Z60" s="894"/>
      <c r="AA60" s="895"/>
      <c r="AB60" s="12"/>
    </row>
    <row r="61" spans="2:28" x14ac:dyDescent="0.2">
      <c r="B61" s="10"/>
      <c r="C61" s="893"/>
      <c r="D61" s="894"/>
      <c r="E61" s="894"/>
      <c r="F61" s="894"/>
      <c r="G61" s="894"/>
      <c r="H61" s="894"/>
      <c r="I61" s="894"/>
      <c r="J61" s="894"/>
      <c r="K61" s="894"/>
      <c r="L61" s="894"/>
      <c r="M61" s="894"/>
      <c r="N61" s="894"/>
      <c r="O61" s="894"/>
      <c r="P61" s="894"/>
      <c r="Q61" s="894"/>
      <c r="R61" s="894"/>
      <c r="S61" s="894"/>
      <c r="T61" s="894"/>
      <c r="U61" s="894"/>
      <c r="V61" s="894"/>
      <c r="W61" s="894"/>
      <c r="X61" s="894"/>
      <c r="Y61" s="894"/>
      <c r="Z61" s="894"/>
      <c r="AA61" s="895"/>
      <c r="AB61" s="12"/>
    </row>
    <row r="62" spans="2:28" x14ac:dyDescent="0.2">
      <c r="B62" s="10"/>
      <c r="C62" s="893"/>
      <c r="D62" s="894"/>
      <c r="E62" s="894"/>
      <c r="F62" s="894"/>
      <c r="G62" s="894"/>
      <c r="H62" s="894"/>
      <c r="I62" s="894"/>
      <c r="J62" s="894"/>
      <c r="K62" s="894"/>
      <c r="L62" s="894"/>
      <c r="M62" s="894"/>
      <c r="N62" s="894"/>
      <c r="O62" s="894"/>
      <c r="P62" s="894"/>
      <c r="Q62" s="894"/>
      <c r="R62" s="894"/>
      <c r="S62" s="894"/>
      <c r="T62" s="894"/>
      <c r="U62" s="894"/>
      <c r="V62" s="894"/>
      <c r="W62" s="894"/>
      <c r="X62" s="894"/>
      <c r="Y62" s="894"/>
      <c r="Z62" s="894"/>
      <c r="AA62" s="895"/>
      <c r="AB62" s="12"/>
    </row>
    <row r="63" spans="2:28" x14ac:dyDescent="0.2">
      <c r="B63" s="10"/>
      <c r="C63" s="893"/>
      <c r="D63" s="894"/>
      <c r="E63" s="894"/>
      <c r="F63" s="894"/>
      <c r="G63" s="894"/>
      <c r="H63" s="894"/>
      <c r="I63" s="894"/>
      <c r="J63" s="894"/>
      <c r="K63" s="894"/>
      <c r="L63" s="894"/>
      <c r="M63" s="894"/>
      <c r="N63" s="894"/>
      <c r="O63" s="894"/>
      <c r="P63" s="894"/>
      <c r="Q63" s="894"/>
      <c r="R63" s="894"/>
      <c r="S63" s="894"/>
      <c r="T63" s="894"/>
      <c r="U63" s="894"/>
      <c r="V63" s="894"/>
      <c r="W63" s="894"/>
      <c r="X63" s="894"/>
      <c r="Y63" s="894"/>
      <c r="Z63" s="894"/>
      <c r="AA63" s="895"/>
      <c r="AB63" s="12"/>
    </row>
    <row r="64" spans="2:28" x14ac:dyDescent="0.2">
      <c r="B64" s="10"/>
      <c r="C64" s="893"/>
      <c r="D64" s="894"/>
      <c r="E64" s="894"/>
      <c r="F64" s="894"/>
      <c r="G64" s="894"/>
      <c r="H64" s="894"/>
      <c r="I64" s="894"/>
      <c r="J64" s="894"/>
      <c r="K64" s="894"/>
      <c r="L64" s="894"/>
      <c r="M64" s="894"/>
      <c r="N64" s="894"/>
      <c r="O64" s="894"/>
      <c r="P64" s="894"/>
      <c r="Q64" s="894"/>
      <c r="R64" s="894"/>
      <c r="S64" s="894"/>
      <c r="T64" s="894"/>
      <c r="U64" s="894"/>
      <c r="V64" s="894"/>
      <c r="W64" s="894"/>
      <c r="X64" s="894"/>
      <c r="Y64" s="894"/>
      <c r="Z64" s="894"/>
      <c r="AA64" s="895"/>
      <c r="AB64" s="12"/>
    </row>
    <row r="65" spans="2:28" ht="15" thickBot="1" x14ac:dyDescent="0.25">
      <c r="B65" s="10"/>
      <c r="C65" s="896"/>
      <c r="D65" s="897"/>
      <c r="E65" s="897"/>
      <c r="F65" s="897"/>
      <c r="G65" s="897"/>
      <c r="H65" s="897"/>
      <c r="I65" s="897"/>
      <c r="J65" s="897"/>
      <c r="K65" s="897"/>
      <c r="L65" s="897"/>
      <c r="M65" s="897"/>
      <c r="N65" s="897"/>
      <c r="O65" s="897"/>
      <c r="P65" s="897"/>
      <c r="Q65" s="897"/>
      <c r="R65" s="897"/>
      <c r="S65" s="897"/>
      <c r="T65" s="897"/>
      <c r="U65" s="897"/>
      <c r="V65" s="897"/>
      <c r="W65" s="897"/>
      <c r="X65" s="897"/>
      <c r="Y65" s="897"/>
      <c r="Z65" s="897"/>
      <c r="AA65" s="898"/>
      <c r="AB65" s="12"/>
    </row>
    <row r="66" spans="2:28" x14ac:dyDescent="0.2">
      <c r="B66" s="15"/>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16"/>
    </row>
    <row r="67" spans="2:28" ht="15" thickBot="1" x14ac:dyDescent="0.25">
      <c r="B67" s="17"/>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18"/>
    </row>
    <row r="68" spans="2:28" ht="15.75" x14ac:dyDescent="0.2">
      <c r="B68" s="19"/>
      <c r="C68" s="2108" t="s">
        <v>30</v>
      </c>
      <c r="D68" s="2112"/>
      <c r="E68" s="2112"/>
      <c r="F68" s="2112"/>
      <c r="G68" s="2109"/>
      <c r="H68" s="2108" t="s">
        <v>37</v>
      </c>
      <c r="I68" s="2109"/>
      <c r="J68" s="2108" t="s">
        <v>38</v>
      </c>
      <c r="K68" s="2112"/>
      <c r="L68" s="2112"/>
      <c r="M68" s="2109"/>
      <c r="N68" s="2108" t="s">
        <v>39</v>
      </c>
      <c r="O68" s="2112"/>
      <c r="P68" s="2112"/>
      <c r="Q68" s="2112"/>
      <c r="R68" s="2112"/>
      <c r="S68" s="2112"/>
      <c r="T68" s="2112"/>
      <c r="U68" s="2109"/>
      <c r="V68" s="2117" t="s">
        <v>40</v>
      </c>
      <c r="W68" s="2117"/>
      <c r="X68" s="2117"/>
      <c r="Y68" s="2117"/>
      <c r="Z68" s="2117"/>
      <c r="AA68" s="2118"/>
      <c r="AB68" s="334"/>
    </row>
    <row r="69" spans="2:28" ht="15.75" x14ac:dyDescent="0.2">
      <c r="B69" s="335"/>
      <c r="C69" s="2110"/>
      <c r="D69" s="2113"/>
      <c r="E69" s="2113"/>
      <c r="F69" s="2113"/>
      <c r="G69" s="2111"/>
      <c r="H69" s="2110"/>
      <c r="I69" s="2111"/>
      <c r="J69" s="2110"/>
      <c r="K69" s="2113"/>
      <c r="L69" s="2113"/>
      <c r="M69" s="2111"/>
      <c r="N69" s="2110"/>
      <c r="O69" s="2113"/>
      <c r="P69" s="2113"/>
      <c r="Q69" s="2113"/>
      <c r="R69" s="2113"/>
      <c r="S69" s="2113"/>
      <c r="T69" s="2113"/>
      <c r="U69" s="2111"/>
      <c r="V69" s="2119"/>
      <c r="W69" s="2119"/>
      <c r="X69" s="2119"/>
      <c r="Y69" s="2119"/>
      <c r="Z69" s="2119"/>
      <c r="AA69" s="2120"/>
      <c r="AB69" s="334"/>
    </row>
    <row r="70" spans="2:28" ht="16.5" thickBot="1" x14ac:dyDescent="0.25">
      <c r="B70" s="335"/>
      <c r="C70" s="2110"/>
      <c r="D70" s="2113"/>
      <c r="E70" s="2113"/>
      <c r="F70" s="2113"/>
      <c r="G70" s="2111"/>
      <c r="H70" s="2110"/>
      <c r="I70" s="2111"/>
      <c r="J70" s="2110"/>
      <c r="K70" s="2113"/>
      <c r="L70" s="2113"/>
      <c r="M70" s="2111"/>
      <c r="N70" s="2114"/>
      <c r="O70" s="2115"/>
      <c r="P70" s="2115"/>
      <c r="Q70" s="2115"/>
      <c r="R70" s="2115"/>
      <c r="S70" s="2115"/>
      <c r="T70" s="2115"/>
      <c r="U70" s="2116"/>
      <c r="V70" s="2121"/>
      <c r="W70" s="2121"/>
      <c r="X70" s="2121"/>
      <c r="Y70" s="2121"/>
      <c r="Z70" s="2121"/>
      <c r="AA70" s="2122"/>
      <c r="AB70" s="334"/>
    </row>
    <row r="71" spans="2:28" ht="57.75" customHeight="1" x14ac:dyDescent="0.2">
      <c r="B71" s="19"/>
      <c r="C71" s="2066" t="s">
        <v>956</v>
      </c>
      <c r="D71" s="2067"/>
      <c r="E71" s="2067"/>
      <c r="F71" s="2067"/>
      <c r="G71" s="2067"/>
      <c r="H71" s="2068">
        <v>0.90139999999999998</v>
      </c>
      <c r="I71" s="2067"/>
      <c r="J71" s="2068">
        <v>0.70709999999999995</v>
      </c>
      <c r="K71" s="2067"/>
      <c r="L71" s="2067"/>
      <c r="M71" s="2067"/>
      <c r="N71" s="2069" t="s">
        <v>949</v>
      </c>
      <c r="O71" s="2070"/>
      <c r="P71" s="2070"/>
      <c r="Q71" s="2070"/>
      <c r="R71" s="2070"/>
      <c r="S71" s="2070"/>
      <c r="T71" s="2070"/>
      <c r="U71" s="2071"/>
      <c r="V71" s="2069" t="s">
        <v>955</v>
      </c>
      <c r="W71" s="2070"/>
      <c r="X71" s="2070"/>
      <c r="Y71" s="2070"/>
      <c r="Z71" s="2070"/>
      <c r="AA71" s="2072"/>
      <c r="AB71" s="22"/>
    </row>
    <row r="72" spans="2:28" ht="43.5" customHeight="1" x14ac:dyDescent="0.2">
      <c r="B72" s="19"/>
      <c r="C72" s="2058" t="s">
        <v>954</v>
      </c>
      <c r="D72" s="2059"/>
      <c r="E72" s="2059"/>
      <c r="F72" s="2059"/>
      <c r="G72" s="2059"/>
      <c r="H72" s="2059" t="s">
        <v>953</v>
      </c>
      <c r="I72" s="2059"/>
      <c r="J72" s="2060">
        <v>0.79549999999999998</v>
      </c>
      <c r="K72" s="2059"/>
      <c r="L72" s="2059"/>
      <c r="M72" s="2059"/>
      <c r="N72" s="2078" t="s">
        <v>952</v>
      </c>
      <c r="O72" s="2079"/>
      <c r="P72" s="2079"/>
      <c r="Q72" s="2079"/>
      <c r="R72" s="2079"/>
      <c r="S72" s="2079"/>
      <c r="T72" s="2079"/>
      <c r="U72" s="2099"/>
      <c r="V72" s="2078" t="s">
        <v>951</v>
      </c>
      <c r="W72" s="2079"/>
      <c r="X72" s="2079"/>
      <c r="Y72" s="2079"/>
      <c r="Z72" s="2079"/>
      <c r="AA72" s="2080"/>
      <c r="AB72" s="22"/>
    </row>
    <row r="73" spans="2:28" ht="68.25" customHeight="1" x14ac:dyDescent="0.2">
      <c r="B73" s="19"/>
      <c r="C73" s="2092" t="s">
        <v>950</v>
      </c>
      <c r="D73" s="2093"/>
      <c r="E73" s="2093"/>
      <c r="F73" s="2093"/>
      <c r="G73" s="2094"/>
      <c r="H73" s="2100">
        <v>0.89268114568129786</v>
      </c>
      <c r="I73" s="2100"/>
      <c r="J73" s="2101">
        <v>0.8236</v>
      </c>
      <c r="K73" s="2102"/>
      <c r="L73" s="2102"/>
      <c r="M73" s="2103"/>
      <c r="N73" s="2104" t="s">
        <v>949</v>
      </c>
      <c r="O73" s="2104"/>
      <c r="P73" s="2104"/>
      <c r="Q73" s="2104"/>
      <c r="R73" s="2104"/>
      <c r="S73" s="2104"/>
      <c r="T73" s="2104"/>
      <c r="U73" s="2104"/>
      <c r="V73" s="2078" t="s">
        <v>948</v>
      </c>
      <c r="W73" s="2079"/>
      <c r="X73" s="2079"/>
      <c r="Y73" s="2079"/>
      <c r="Z73" s="2079"/>
      <c r="AA73" s="2080"/>
      <c r="AB73" s="22"/>
    </row>
    <row r="74" spans="2:28" ht="48.75" customHeight="1" x14ac:dyDescent="0.2">
      <c r="B74" s="19"/>
      <c r="C74" s="2092" t="s">
        <v>947</v>
      </c>
      <c r="D74" s="2093"/>
      <c r="E74" s="2093"/>
      <c r="F74" s="2093"/>
      <c r="G74" s="2094"/>
      <c r="H74" s="2074">
        <v>0.83</v>
      </c>
      <c r="I74" s="1274"/>
      <c r="J74" s="2074">
        <f>+J39</f>
        <v>0.96874329008390414</v>
      </c>
      <c r="K74" s="1274"/>
      <c r="L74" s="1274"/>
      <c r="M74" s="1274"/>
      <c r="N74" s="2095" t="s">
        <v>739</v>
      </c>
      <c r="O74" s="2096"/>
      <c r="P74" s="2096"/>
      <c r="Q74" s="2096"/>
      <c r="R74" s="2096"/>
      <c r="S74" s="2096"/>
      <c r="T74" s="2096"/>
      <c r="U74" s="2097"/>
      <c r="V74" s="2095" t="s">
        <v>739</v>
      </c>
      <c r="W74" s="2096"/>
      <c r="X74" s="2096"/>
      <c r="Y74" s="2096"/>
      <c r="Z74" s="2096"/>
      <c r="AA74" s="2098"/>
      <c r="AB74" s="22"/>
    </row>
    <row r="75" spans="2:28" ht="40.5" customHeight="1" x14ac:dyDescent="0.2">
      <c r="B75" s="19"/>
      <c r="C75" s="2092" t="s">
        <v>946</v>
      </c>
      <c r="D75" s="2093"/>
      <c r="E75" s="2093"/>
      <c r="F75" s="2093"/>
      <c r="G75" s="2094"/>
      <c r="H75" s="2074">
        <v>0.8</v>
      </c>
      <c r="I75" s="1274"/>
      <c r="J75" s="2074">
        <v>0.83</v>
      </c>
      <c r="K75" s="1274"/>
      <c r="L75" s="1274"/>
      <c r="M75" s="1274"/>
      <c r="N75" s="2095" t="s">
        <v>739</v>
      </c>
      <c r="O75" s="2096"/>
      <c r="P75" s="2096"/>
      <c r="Q75" s="2096"/>
      <c r="R75" s="2096"/>
      <c r="S75" s="2096"/>
      <c r="T75" s="2096"/>
      <c r="U75" s="2097"/>
      <c r="V75" s="2095" t="s">
        <v>739</v>
      </c>
      <c r="W75" s="2096"/>
      <c r="X75" s="2096"/>
      <c r="Y75" s="2096"/>
      <c r="Z75" s="2096"/>
      <c r="AA75" s="2098"/>
      <c r="AB75" s="22"/>
    </row>
    <row r="76" spans="2:28" x14ac:dyDescent="0.2">
      <c r="B76" s="19"/>
      <c r="C76" s="993"/>
      <c r="D76" s="994"/>
      <c r="E76" s="994"/>
      <c r="F76" s="994"/>
      <c r="G76" s="994"/>
      <c r="H76" s="994"/>
      <c r="I76" s="994"/>
      <c r="J76" s="994"/>
      <c r="K76" s="994"/>
      <c r="L76" s="994"/>
      <c r="M76" s="994"/>
      <c r="N76" s="1308"/>
      <c r="O76" s="1309"/>
      <c r="P76" s="1309"/>
      <c r="Q76" s="1309"/>
      <c r="R76" s="1309"/>
      <c r="S76" s="1309"/>
      <c r="T76" s="1309"/>
      <c r="U76" s="1310"/>
      <c r="V76" s="1308"/>
      <c r="W76" s="1309"/>
      <c r="X76" s="1309"/>
      <c r="Y76" s="1309"/>
      <c r="Z76" s="1309"/>
      <c r="AA76" s="2014"/>
      <c r="AB76" s="22"/>
    </row>
    <row r="77" spans="2:28" x14ac:dyDescent="0.2">
      <c r="B77" s="19"/>
      <c r="C77" s="993"/>
      <c r="D77" s="994"/>
      <c r="E77" s="994"/>
      <c r="F77" s="994"/>
      <c r="G77" s="994"/>
      <c r="H77" s="994"/>
      <c r="I77" s="994"/>
      <c r="J77" s="994"/>
      <c r="K77" s="994"/>
      <c r="L77" s="994"/>
      <c r="M77" s="994"/>
      <c r="N77" s="1308"/>
      <c r="O77" s="1309"/>
      <c r="P77" s="1309"/>
      <c r="Q77" s="1309"/>
      <c r="R77" s="1309"/>
      <c r="S77" s="1309"/>
      <c r="T77" s="1309"/>
      <c r="U77" s="1310"/>
      <c r="V77" s="1308"/>
      <c r="W77" s="1309"/>
      <c r="X77" s="1309"/>
      <c r="Y77" s="1309"/>
      <c r="Z77" s="1309"/>
      <c r="AA77" s="2014"/>
      <c r="AB77" s="22"/>
    </row>
    <row r="78" spans="2:28" x14ac:dyDescent="0.2">
      <c r="B78" s="19"/>
      <c r="C78" s="993"/>
      <c r="D78" s="994"/>
      <c r="E78" s="994"/>
      <c r="F78" s="994"/>
      <c r="G78" s="994"/>
      <c r="H78" s="994"/>
      <c r="I78" s="994"/>
      <c r="J78" s="994"/>
      <c r="K78" s="994"/>
      <c r="L78" s="994"/>
      <c r="M78" s="994"/>
      <c r="N78" s="1308"/>
      <c r="O78" s="1309"/>
      <c r="P78" s="1309"/>
      <c r="Q78" s="1309"/>
      <c r="R78" s="1309"/>
      <c r="S78" s="1309"/>
      <c r="T78" s="1309"/>
      <c r="U78" s="1310"/>
      <c r="V78" s="1308"/>
      <c r="W78" s="1309"/>
      <c r="X78" s="1309"/>
      <c r="Y78" s="1309"/>
      <c r="Z78" s="1309"/>
      <c r="AA78" s="2014"/>
      <c r="AB78" s="22"/>
    </row>
    <row r="79" spans="2:28" x14ac:dyDescent="0.2">
      <c r="B79" s="19"/>
      <c r="C79" s="993"/>
      <c r="D79" s="994"/>
      <c r="E79" s="994"/>
      <c r="F79" s="994"/>
      <c r="G79" s="994"/>
      <c r="H79" s="994"/>
      <c r="I79" s="994"/>
      <c r="J79" s="994"/>
      <c r="K79" s="994"/>
      <c r="L79" s="994"/>
      <c r="M79" s="994"/>
      <c r="N79" s="1308"/>
      <c r="O79" s="1309"/>
      <c r="P79" s="1309"/>
      <c r="Q79" s="1309"/>
      <c r="R79" s="1309"/>
      <c r="S79" s="1309"/>
      <c r="T79" s="1309"/>
      <c r="U79" s="1310"/>
      <c r="V79" s="1308"/>
      <c r="W79" s="1309"/>
      <c r="X79" s="1309"/>
      <c r="Y79" s="1309"/>
      <c r="Z79" s="1309"/>
      <c r="AA79" s="2014"/>
      <c r="AB79" s="22"/>
    </row>
    <row r="80" spans="2:28" x14ac:dyDescent="0.2">
      <c r="B80" s="19"/>
      <c r="C80" s="993"/>
      <c r="D80" s="994"/>
      <c r="E80" s="994"/>
      <c r="F80" s="994"/>
      <c r="G80" s="994"/>
      <c r="H80" s="994"/>
      <c r="I80" s="994"/>
      <c r="J80" s="994"/>
      <c r="K80" s="994"/>
      <c r="L80" s="994"/>
      <c r="M80" s="994"/>
      <c r="N80" s="1308"/>
      <c r="O80" s="1309"/>
      <c r="P80" s="1309"/>
      <c r="Q80" s="1309"/>
      <c r="R80" s="1309"/>
      <c r="S80" s="1309"/>
      <c r="T80" s="1309"/>
      <c r="U80" s="1310"/>
      <c r="V80" s="1308"/>
      <c r="W80" s="1309"/>
      <c r="X80" s="1309"/>
      <c r="Y80" s="1309"/>
      <c r="Z80" s="1309"/>
      <c r="AA80" s="2014"/>
      <c r="AB80" s="22"/>
    </row>
    <row r="81" spans="2:28" x14ac:dyDescent="0.2">
      <c r="B81" s="19"/>
      <c r="C81" s="993"/>
      <c r="D81" s="994"/>
      <c r="E81" s="994"/>
      <c r="F81" s="994"/>
      <c r="G81" s="994"/>
      <c r="H81" s="994"/>
      <c r="I81" s="994"/>
      <c r="J81" s="994"/>
      <c r="K81" s="994"/>
      <c r="L81" s="994"/>
      <c r="M81" s="994"/>
      <c r="N81" s="1308"/>
      <c r="O81" s="1309"/>
      <c r="P81" s="1309"/>
      <c r="Q81" s="1309"/>
      <c r="R81" s="1309"/>
      <c r="S81" s="1309"/>
      <c r="T81" s="1309"/>
      <c r="U81" s="1310"/>
      <c r="V81" s="1308"/>
      <c r="W81" s="1309"/>
      <c r="X81" s="1309"/>
      <c r="Y81" s="1309"/>
      <c r="Z81" s="1309"/>
      <c r="AA81" s="2014"/>
      <c r="AB81" s="22"/>
    </row>
    <row r="82" spans="2:28" ht="15.75" customHeight="1" thickBot="1" x14ac:dyDescent="0.25">
      <c r="B82" s="19"/>
      <c r="C82" s="995"/>
      <c r="D82" s="996"/>
      <c r="E82" s="996"/>
      <c r="F82" s="996"/>
      <c r="G82" s="996"/>
      <c r="H82" s="996"/>
      <c r="I82" s="996"/>
      <c r="J82" s="996"/>
      <c r="K82" s="996"/>
      <c r="L82" s="996"/>
      <c r="M82" s="996"/>
      <c r="N82" s="2011"/>
      <c r="O82" s="2012"/>
      <c r="P82" s="2012"/>
      <c r="Q82" s="2012"/>
      <c r="R82" s="2012"/>
      <c r="S82" s="2012"/>
      <c r="T82" s="2012"/>
      <c r="U82" s="2013"/>
      <c r="V82" s="2011"/>
      <c r="W82" s="2012"/>
      <c r="X82" s="2012"/>
      <c r="Y82" s="2012"/>
      <c r="Z82" s="2012"/>
      <c r="AA82" s="2021"/>
      <c r="AB82" s="22"/>
    </row>
    <row r="83" spans="2:28" x14ac:dyDescent="0.2">
      <c r="B83" s="54"/>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55"/>
    </row>
    <row r="122" ht="6" customHeight="1" x14ac:dyDescent="0.2"/>
  </sheetData>
  <mergeCells count="153">
    <mergeCell ref="B2:G4"/>
    <mergeCell ref="H2:AB2"/>
    <mergeCell ref="H3:O3"/>
    <mergeCell ref="P3:AB3"/>
    <mergeCell ref="H4:AB4"/>
    <mergeCell ref="C7:H8"/>
    <mergeCell ref="I7:AA8"/>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44:G44"/>
    <mergeCell ref="K44:AA44"/>
    <mergeCell ref="C45:G45"/>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39:G39"/>
    <mergeCell ref="K39:AA39"/>
    <mergeCell ref="C40:G40"/>
    <mergeCell ref="K40:AA40"/>
    <mergeCell ref="C41:G41"/>
    <mergeCell ref="K41:AA41"/>
    <mergeCell ref="C42:G42"/>
    <mergeCell ref="K42:AA42"/>
    <mergeCell ref="C43:G43"/>
    <mergeCell ref="K43:AA43"/>
    <mergeCell ref="C34:AA34"/>
    <mergeCell ref="C35:G35"/>
    <mergeCell ref="K35:AA35"/>
    <mergeCell ref="C36:G36"/>
    <mergeCell ref="K36:AA36"/>
    <mergeCell ref="C37:G37"/>
    <mergeCell ref="K37:AA37"/>
    <mergeCell ref="C38:G38"/>
    <mergeCell ref="K38:AA38"/>
    <mergeCell ref="K45:AA45"/>
    <mergeCell ref="C46:G46"/>
    <mergeCell ref="K46:AA46"/>
    <mergeCell ref="C47:G47"/>
    <mergeCell ref="K47:AA47"/>
    <mergeCell ref="C48:G48"/>
    <mergeCell ref="K48:AA48"/>
    <mergeCell ref="C51:AA52"/>
    <mergeCell ref="H68:I70"/>
    <mergeCell ref="J68:M70"/>
    <mergeCell ref="N68:U70"/>
    <mergeCell ref="V68:AA70"/>
    <mergeCell ref="C68:G70"/>
    <mergeCell ref="C53:AA65"/>
    <mergeCell ref="C73:G73"/>
    <mergeCell ref="H73:I73"/>
    <mergeCell ref="J73:M73"/>
    <mergeCell ref="N73:U73"/>
    <mergeCell ref="V73:AA73"/>
    <mergeCell ref="C74:G74"/>
    <mergeCell ref="H74:I74"/>
    <mergeCell ref="J74:M74"/>
    <mergeCell ref="N74:U74"/>
    <mergeCell ref="V74:AA74"/>
    <mergeCell ref="C72:G72"/>
    <mergeCell ref="H72:I72"/>
    <mergeCell ref="J72:M72"/>
    <mergeCell ref="N72:U72"/>
    <mergeCell ref="V72:AA72"/>
    <mergeCell ref="C71:G71"/>
    <mergeCell ref="H71:I71"/>
    <mergeCell ref="J71:M71"/>
    <mergeCell ref="N71:U71"/>
    <mergeCell ref="V71:AA71"/>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s>
  <pageMargins left="0.70866141732283472" right="0.70866141732283472" top="0.74803149606299213" bottom="1.1098214285714285" header="0.31496062992125984" footer="0.31496062992125984"/>
  <pageSetup scale="60"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view="pageBreakPreview" topLeftCell="A37" zoomScaleNormal="100" zoomScaleSheetLayoutView="100" zoomScalePageLayoutView="70" workbookViewId="0">
      <selection activeCell="H39" sqref="H39:J39"/>
    </sheetView>
  </sheetViews>
  <sheetFormatPr baseColWidth="10" defaultColWidth="3.7109375" defaultRowHeight="14.25" x14ac:dyDescent="0.2"/>
  <cols>
    <col min="1" max="1" width="3.7109375" style="56"/>
    <col min="2" max="2" width="2.85546875" style="56" customWidth="1"/>
    <col min="3" max="6" width="2.7109375" style="56" customWidth="1"/>
    <col min="7" max="7" width="4.28515625" style="56" customWidth="1"/>
    <col min="8" max="8" width="17" style="56" customWidth="1"/>
    <col min="9" max="9" width="17.7109375" style="56" bestFit="1" customWidth="1"/>
    <col min="10" max="10" width="15" style="56" customWidth="1"/>
    <col min="11" max="12" width="3.42578125" style="56" customWidth="1"/>
    <col min="13" max="15" width="2.7109375" style="56" customWidth="1"/>
    <col min="16" max="16" width="3.42578125" style="56" customWidth="1"/>
    <col min="17" max="17" width="3.5703125" style="56" customWidth="1"/>
    <col min="18" max="18" width="3.7109375" style="56"/>
    <col min="19" max="19" width="3.28515625" style="56" customWidth="1"/>
    <col min="20" max="20" width="7.42578125" style="56" customWidth="1"/>
    <col min="21" max="21" width="3.5703125" style="56" customWidth="1"/>
    <col min="22" max="22" width="3.7109375" style="56"/>
    <col min="23" max="25" width="5" style="56" customWidth="1"/>
    <col min="26" max="26" width="6.7109375" style="56" customWidth="1"/>
    <col min="27" max="27" width="4.140625" style="56" customWidth="1"/>
    <col min="28" max="28" width="2" style="56" customWidth="1"/>
    <col min="29" max="16384" width="3.7109375" style="56"/>
  </cols>
  <sheetData>
    <row r="1" spans="2:28" ht="15" thickBot="1" x14ac:dyDescent="0.25">
      <c r="B1" s="1"/>
      <c r="C1" s="1"/>
      <c r="D1" s="1"/>
      <c r="E1" s="1"/>
      <c r="F1" s="1"/>
    </row>
    <row r="2" spans="2:28" ht="45.75" customHeight="1" x14ac:dyDescent="0.2">
      <c r="B2" s="991"/>
      <c r="C2" s="992"/>
      <c r="D2" s="992"/>
      <c r="E2" s="992"/>
      <c r="F2" s="992"/>
      <c r="G2" s="992"/>
      <c r="H2" s="997" t="s">
        <v>0</v>
      </c>
      <c r="I2" s="997"/>
      <c r="J2" s="997"/>
      <c r="K2" s="997"/>
      <c r="L2" s="997"/>
      <c r="M2" s="997"/>
      <c r="N2" s="997"/>
      <c r="O2" s="997"/>
      <c r="P2" s="997"/>
      <c r="Q2" s="997"/>
      <c r="R2" s="997"/>
      <c r="S2" s="997"/>
      <c r="T2" s="997"/>
      <c r="U2" s="997"/>
      <c r="V2" s="997"/>
      <c r="W2" s="997"/>
      <c r="X2" s="997"/>
      <c r="Y2" s="997"/>
      <c r="Z2" s="997"/>
      <c r="AA2" s="997"/>
      <c r="AB2" s="998"/>
    </row>
    <row r="3" spans="2:28" ht="15" x14ac:dyDescent="0.2">
      <c r="B3" s="993"/>
      <c r="C3" s="994"/>
      <c r="D3" s="994"/>
      <c r="E3" s="994"/>
      <c r="F3" s="994"/>
      <c r="G3" s="994"/>
      <c r="H3" s="999" t="s">
        <v>1</v>
      </c>
      <c r="I3" s="999"/>
      <c r="J3" s="999"/>
      <c r="K3" s="999"/>
      <c r="L3" s="999"/>
      <c r="M3" s="999"/>
      <c r="N3" s="999"/>
      <c r="O3" s="999"/>
      <c r="P3" s="999" t="s">
        <v>127</v>
      </c>
      <c r="Q3" s="999"/>
      <c r="R3" s="999"/>
      <c r="S3" s="999"/>
      <c r="T3" s="999"/>
      <c r="U3" s="999"/>
      <c r="V3" s="999"/>
      <c r="W3" s="999"/>
      <c r="X3" s="999"/>
      <c r="Y3" s="999"/>
      <c r="Z3" s="999"/>
      <c r="AA3" s="999"/>
      <c r="AB3" s="1000"/>
    </row>
    <row r="4" spans="2:28" ht="15.75" thickBot="1" x14ac:dyDescent="0.25">
      <c r="B4" s="995"/>
      <c r="C4" s="996"/>
      <c r="D4" s="996"/>
      <c r="E4" s="996"/>
      <c r="F4" s="996"/>
      <c r="G4" s="996"/>
      <c r="H4" s="1001" t="s">
        <v>308</v>
      </c>
      <c r="I4" s="1001"/>
      <c r="J4" s="1001"/>
      <c r="K4" s="1001"/>
      <c r="L4" s="1001"/>
      <c r="M4" s="1001"/>
      <c r="N4" s="1001"/>
      <c r="O4" s="1001"/>
      <c r="P4" s="1001"/>
      <c r="Q4" s="1001"/>
      <c r="R4" s="1001"/>
      <c r="S4" s="1001"/>
      <c r="T4" s="1001"/>
      <c r="U4" s="1001"/>
      <c r="V4" s="1001"/>
      <c r="W4" s="1001"/>
      <c r="X4" s="1001"/>
      <c r="Y4" s="1001"/>
      <c r="Z4" s="1001"/>
      <c r="AA4" s="1001"/>
      <c r="AB4" s="1002"/>
    </row>
    <row r="5" spans="2:28" ht="15" x14ac:dyDescent="0.2">
      <c r="H5" s="2"/>
      <c r="I5" s="2"/>
      <c r="J5" s="2"/>
      <c r="K5" s="2"/>
      <c r="L5" s="2"/>
      <c r="M5" s="2"/>
      <c r="N5" s="2"/>
      <c r="O5" s="2"/>
      <c r="P5" s="2"/>
      <c r="Q5" s="2"/>
      <c r="R5" s="2"/>
      <c r="S5" s="2"/>
      <c r="T5" s="2"/>
      <c r="U5" s="2"/>
      <c r="V5" s="2"/>
      <c r="W5" s="2"/>
      <c r="X5" s="2"/>
      <c r="Y5" s="2"/>
      <c r="Z5" s="2"/>
      <c r="AA5" s="2"/>
      <c r="AB5" s="2"/>
    </row>
    <row r="6" spans="2:28" ht="15.75" thickBot="1" x14ac:dyDescent="0.25">
      <c r="B6" s="3"/>
      <c r="C6" s="4"/>
      <c r="D6" s="4"/>
      <c r="E6" s="4"/>
      <c r="F6" s="4"/>
      <c r="G6" s="4"/>
      <c r="H6" s="4"/>
      <c r="I6" s="5"/>
      <c r="J6" s="5"/>
      <c r="K6" s="5"/>
      <c r="L6" s="5"/>
      <c r="M6" s="5"/>
      <c r="N6" s="5"/>
      <c r="O6" s="5"/>
      <c r="P6" s="5"/>
      <c r="Q6" s="5"/>
      <c r="R6" s="6"/>
      <c r="S6" s="6"/>
      <c r="T6" s="6"/>
      <c r="U6" s="6"/>
      <c r="V6" s="6"/>
      <c r="W6" s="4"/>
      <c r="X6" s="4"/>
      <c r="Y6" s="4"/>
      <c r="Z6" s="4"/>
      <c r="AA6" s="4"/>
      <c r="AB6" s="7"/>
    </row>
    <row r="7" spans="2:28" ht="15" customHeight="1" x14ac:dyDescent="0.2">
      <c r="B7" s="8"/>
      <c r="C7" s="716" t="s">
        <v>2</v>
      </c>
      <c r="D7" s="717"/>
      <c r="E7" s="717"/>
      <c r="F7" s="717"/>
      <c r="G7" s="717"/>
      <c r="H7" s="718"/>
      <c r="I7" s="744" t="s">
        <v>124</v>
      </c>
      <c r="J7" s="745"/>
      <c r="K7" s="745"/>
      <c r="L7" s="745"/>
      <c r="M7" s="745"/>
      <c r="N7" s="745"/>
      <c r="O7" s="745"/>
      <c r="P7" s="745"/>
      <c r="Q7" s="745"/>
      <c r="R7" s="745"/>
      <c r="S7" s="745"/>
      <c r="T7" s="745"/>
      <c r="U7" s="745"/>
      <c r="V7" s="745"/>
      <c r="W7" s="745"/>
      <c r="X7" s="745"/>
      <c r="Y7" s="745"/>
      <c r="Z7" s="745"/>
      <c r="AA7" s="746"/>
      <c r="AB7" s="9"/>
    </row>
    <row r="8" spans="2:28" ht="15.75" thickBot="1" x14ac:dyDescent="0.25">
      <c r="B8" s="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9"/>
    </row>
    <row r="9" spans="2:28" ht="15.75" thickBot="1" x14ac:dyDescent="0.25">
      <c r="B9" s="8"/>
      <c r="C9" s="107"/>
      <c r="D9" s="107"/>
      <c r="E9" s="107"/>
      <c r="F9" s="107"/>
      <c r="G9" s="107"/>
      <c r="H9" s="107"/>
      <c r="I9" s="108"/>
      <c r="J9" s="108"/>
      <c r="K9" s="108"/>
      <c r="L9" s="108"/>
      <c r="M9" s="108"/>
      <c r="N9" s="108"/>
      <c r="O9" s="108"/>
      <c r="P9" s="108"/>
      <c r="Q9" s="108"/>
      <c r="R9" s="105"/>
      <c r="S9" s="105"/>
      <c r="T9" s="105"/>
      <c r="U9" s="105"/>
      <c r="V9" s="105"/>
      <c r="W9" s="107"/>
      <c r="X9" s="107"/>
      <c r="Y9" s="107"/>
      <c r="Z9" s="107"/>
      <c r="AA9" s="107"/>
      <c r="AB9" s="9"/>
    </row>
    <row r="10" spans="2:28" ht="15" customHeight="1" thickBot="1" x14ac:dyDescent="0.25">
      <c r="B10" s="8"/>
      <c r="C10" s="716" t="s">
        <v>3</v>
      </c>
      <c r="D10" s="717"/>
      <c r="E10" s="717"/>
      <c r="F10" s="717"/>
      <c r="G10" s="717"/>
      <c r="H10" s="718"/>
      <c r="I10" s="983" t="s">
        <v>139</v>
      </c>
      <c r="J10" s="984"/>
      <c r="K10" s="984"/>
      <c r="L10" s="984"/>
      <c r="M10" s="984"/>
      <c r="N10" s="984"/>
      <c r="O10" s="984"/>
      <c r="P10" s="984"/>
      <c r="Q10" s="985"/>
      <c r="R10" s="737" t="s">
        <v>4</v>
      </c>
      <c r="S10" s="738"/>
      <c r="T10" s="738"/>
      <c r="U10" s="739"/>
      <c r="V10" s="691" t="s">
        <v>5</v>
      </c>
      <c r="W10" s="692"/>
      <c r="X10" s="692"/>
      <c r="Y10" s="692"/>
      <c r="Z10" s="692"/>
      <c r="AA10" s="693"/>
      <c r="AB10" s="9"/>
    </row>
    <row r="11" spans="2:28" ht="28.5" customHeight="1" thickBot="1" x14ac:dyDescent="0.25">
      <c r="B11" s="8"/>
      <c r="C11" s="719"/>
      <c r="D11" s="720"/>
      <c r="E11" s="720"/>
      <c r="F11" s="720"/>
      <c r="G11" s="720"/>
      <c r="H11" s="721"/>
      <c r="I11" s="986"/>
      <c r="J11" s="987"/>
      <c r="K11" s="987"/>
      <c r="L11" s="987"/>
      <c r="M11" s="987"/>
      <c r="N11" s="987"/>
      <c r="O11" s="987"/>
      <c r="P11" s="987"/>
      <c r="Q11" s="988"/>
      <c r="R11" s="948" t="s">
        <v>138</v>
      </c>
      <c r="S11" s="989"/>
      <c r="T11" s="989"/>
      <c r="U11" s="990"/>
      <c r="V11" s="774" t="s">
        <v>325</v>
      </c>
      <c r="W11" s="775"/>
      <c r="X11" s="775"/>
      <c r="Y11" s="775"/>
      <c r="Z11" s="775"/>
      <c r="AA11" s="776"/>
      <c r="AB11" s="9"/>
    </row>
    <row r="12" spans="2:28" ht="15" thickBo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2"/>
    </row>
    <row r="13" spans="2:28" ht="15" customHeight="1" x14ac:dyDescent="0.2">
      <c r="B13" s="10"/>
      <c r="C13" s="716" t="s">
        <v>7</v>
      </c>
      <c r="D13" s="717"/>
      <c r="E13" s="717"/>
      <c r="F13" s="717"/>
      <c r="G13" s="717"/>
      <c r="H13" s="718"/>
      <c r="I13" s="974" t="s">
        <v>976</v>
      </c>
      <c r="J13" s="975"/>
      <c r="K13" s="975"/>
      <c r="L13" s="975"/>
      <c r="M13" s="975"/>
      <c r="N13" s="975"/>
      <c r="O13" s="975"/>
      <c r="P13" s="975"/>
      <c r="Q13" s="975"/>
      <c r="R13" s="975"/>
      <c r="S13" s="976"/>
      <c r="T13" s="716" t="s">
        <v>9</v>
      </c>
      <c r="U13" s="717"/>
      <c r="V13" s="717"/>
      <c r="W13" s="717"/>
      <c r="X13" s="717"/>
      <c r="Y13" s="717"/>
      <c r="Z13" s="717"/>
      <c r="AA13" s="718"/>
      <c r="AB13" s="12"/>
    </row>
    <row r="14" spans="2:28" ht="30" customHeight="1" thickBot="1" x14ac:dyDescent="0.25">
      <c r="B14" s="10"/>
      <c r="C14" s="719"/>
      <c r="D14" s="720"/>
      <c r="E14" s="720"/>
      <c r="F14" s="720"/>
      <c r="G14" s="720"/>
      <c r="H14" s="721"/>
      <c r="I14" s="977"/>
      <c r="J14" s="978"/>
      <c r="K14" s="978"/>
      <c r="L14" s="978"/>
      <c r="M14" s="978"/>
      <c r="N14" s="978"/>
      <c r="O14" s="978"/>
      <c r="P14" s="978"/>
      <c r="Q14" s="978"/>
      <c r="R14" s="978"/>
      <c r="S14" s="979"/>
      <c r="T14" s="980" t="s">
        <v>61</v>
      </c>
      <c r="U14" s="981"/>
      <c r="V14" s="981"/>
      <c r="W14" s="981"/>
      <c r="X14" s="981"/>
      <c r="Y14" s="981"/>
      <c r="Z14" s="981"/>
      <c r="AA14" s="982"/>
      <c r="AB14" s="12"/>
    </row>
    <row r="15" spans="2:28" ht="15" thickBo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2"/>
    </row>
    <row r="16" spans="2:28" ht="57.75" customHeight="1" thickBot="1" x14ac:dyDescent="0.25">
      <c r="B16" s="10"/>
      <c r="C16" s="675" t="s">
        <v>11</v>
      </c>
      <c r="D16" s="676"/>
      <c r="E16" s="676"/>
      <c r="F16" s="676"/>
      <c r="G16" s="676"/>
      <c r="H16" s="677"/>
      <c r="I16" s="949" t="s">
        <v>137</v>
      </c>
      <c r="J16" s="963"/>
      <c r="K16" s="963"/>
      <c r="L16" s="963"/>
      <c r="M16" s="963"/>
      <c r="N16" s="963"/>
      <c r="O16" s="963"/>
      <c r="P16" s="963"/>
      <c r="Q16" s="963"/>
      <c r="R16" s="963"/>
      <c r="S16" s="963"/>
      <c r="T16" s="963"/>
      <c r="U16" s="963"/>
      <c r="V16" s="963"/>
      <c r="W16" s="963"/>
      <c r="X16" s="963"/>
      <c r="Y16" s="963"/>
      <c r="Z16" s="963"/>
      <c r="AA16" s="964"/>
      <c r="AB16" s="12"/>
    </row>
    <row r="17" spans="2:28" ht="16.5" customHeight="1" thickBot="1" x14ac:dyDescent="0.25">
      <c r="B17" s="10"/>
      <c r="C17" s="105"/>
      <c r="D17" s="105"/>
      <c r="E17" s="105"/>
      <c r="F17" s="105"/>
      <c r="G17" s="105"/>
      <c r="H17" s="105"/>
      <c r="I17" s="104"/>
      <c r="J17" s="104"/>
      <c r="K17" s="104"/>
      <c r="L17" s="104"/>
      <c r="M17" s="104"/>
      <c r="N17" s="104"/>
      <c r="O17" s="104"/>
      <c r="P17" s="104"/>
      <c r="Q17" s="104"/>
      <c r="R17" s="104"/>
      <c r="S17" s="104"/>
      <c r="T17" s="104"/>
      <c r="U17" s="104"/>
      <c r="V17" s="104"/>
      <c r="W17" s="104"/>
      <c r="X17" s="104"/>
      <c r="Y17" s="104"/>
      <c r="Z17" s="104"/>
      <c r="AA17" s="104"/>
      <c r="AB17" s="12"/>
    </row>
    <row r="18" spans="2:28" ht="52.5" customHeight="1" thickBot="1" x14ac:dyDescent="0.25">
      <c r="B18" s="10"/>
      <c r="C18" s="675" t="s">
        <v>336</v>
      </c>
      <c r="D18" s="676"/>
      <c r="E18" s="676"/>
      <c r="F18" s="676"/>
      <c r="G18" s="676"/>
      <c r="H18" s="677"/>
      <c r="I18" s="949" t="s">
        <v>136</v>
      </c>
      <c r="J18" s="963"/>
      <c r="K18" s="963"/>
      <c r="L18" s="963"/>
      <c r="M18" s="963"/>
      <c r="N18" s="963"/>
      <c r="O18" s="963"/>
      <c r="P18" s="963"/>
      <c r="Q18" s="963"/>
      <c r="R18" s="963"/>
      <c r="S18" s="963"/>
      <c r="T18" s="963"/>
      <c r="U18" s="963"/>
      <c r="V18" s="963"/>
      <c r="W18" s="963"/>
      <c r="X18" s="963"/>
      <c r="Y18" s="963"/>
      <c r="Z18" s="963"/>
      <c r="AA18" s="964"/>
      <c r="AB18" s="12"/>
    </row>
    <row r="19" spans="2:28" ht="16.5" customHeight="1" thickBot="1" x14ac:dyDescent="0.25">
      <c r="B19" s="10"/>
      <c r="C19" s="105"/>
      <c r="D19" s="105"/>
      <c r="E19" s="105"/>
      <c r="F19" s="105"/>
      <c r="G19" s="105"/>
      <c r="H19" s="105"/>
      <c r="I19" s="104"/>
      <c r="J19" s="104"/>
      <c r="K19" s="104"/>
      <c r="L19" s="104"/>
      <c r="M19" s="104"/>
      <c r="N19" s="104"/>
      <c r="O19" s="104"/>
      <c r="P19" s="104"/>
      <c r="Q19" s="104"/>
      <c r="R19" s="104"/>
      <c r="S19" s="104"/>
      <c r="T19" s="104"/>
      <c r="U19" s="104"/>
      <c r="V19" s="104"/>
      <c r="W19" s="104"/>
      <c r="X19" s="104"/>
      <c r="Y19" s="104"/>
      <c r="Z19" s="104"/>
      <c r="AA19" s="104"/>
      <c r="AB19" s="12"/>
    </row>
    <row r="20" spans="2:28" ht="22.5" customHeight="1" x14ac:dyDescent="0.2">
      <c r="B20" s="10"/>
      <c r="C20" s="700" t="s">
        <v>13</v>
      </c>
      <c r="D20" s="701"/>
      <c r="E20" s="701"/>
      <c r="F20" s="701"/>
      <c r="G20" s="701"/>
      <c r="H20" s="702"/>
      <c r="I20" s="965" t="s">
        <v>944</v>
      </c>
      <c r="J20" s="966"/>
      <c r="K20" s="966"/>
      <c r="L20" s="967"/>
      <c r="M20" s="691" t="s">
        <v>14</v>
      </c>
      <c r="N20" s="692"/>
      <c r="O20" s="692"/>
      <c r="P20" s="692"/>
      <c r="Q20" s="692"/>
      <c r="R20" s="692"/>
      <c r="S20" s="693"/>
      <c r="T20" s="691" t="s">
        <v>15</v>
      </c>
      <c r="U20" s="692"/>
      <c r="V20" s="692"/>
      <c r="W20" s="692"/>
      <c r="X20" s="692"/>
      <c r="Y20" s="692"/>
      <c r="Z20" s="692"/>
      <c r="AA20" s="693"/>
      <c r="AB20" s="12"/>
    </row>
    <row r="21" spans="2:28" ht="30.75" customHeight="1" thickBot="1" x14ac:dyDescent="0.25">
      <c r="B21" s="10"/>
      <c r="C21" s="703"/>
      <c r="D21" s="704"/>
      <c r="E21" s="704"/>
      <c r="F21" s="704"/>
      <c r="G21" s="704"/>
      <c r="H21" s="705"/>
      <c r="I21" s="968"/>
      <c r="J21" s="969"/>
      <c r="K21" s="969"/>
      <c r="L21" s="970"/>
      <c r="M21" s="971" t="s">
        <v>62</v>
      </c>
      <c r="N21" s="972"/>
      <c r="O21" s="972"/>
      <c r="P21" s="972"/>
      <c r="Q21" s="972"/>
      <c r="R21" s="972"/>
      <c r="S21" s="973"/>
      <c r="T21" s="2089" t="s">
        <v>17</v>
      </c>
      <c r="U21" s="2090"/>
      <c r="V21" s="2090"/>
      <c r="W21" s="2090"/>
      <c r="X21" s="2090"/>
      <c r="Y21" s="2090"/>
      <c r="Z21" s="2090"/>
      <c r="AA21" s="2091"/>
      <c r="AB21" s="12"/>
    </row>
    <row r="22" spans="2:28" ht="15" thickBo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2"/>
    </row>
    <row r="23" spans="2:28" ht="31.5" customHeight="1" x14ac:dyDescent="0.2">
      <c r="B23" s="10"/>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12"/>
    </row>
    <row r="24" spans="2:28" ht="15.75" customHeight="1" thickBot="1" x14ac:dyDescent="0.25">
      <c r="B24" s="10"/>
      <c r="C24" s="1044" t="s">
        <v>943</v>
      </c>
      <c r="D24" s="1045"/>
      <c r="E24" s="1045"/>
      <c r="F24" s="1045"/>
      <c r="G24" s="1045"/>
      <c r="H24" s="1045"/>
      <c r="I24" s="1046"/>
      <c r="J24" s="1044" t="s">
        <v>124</v>
      </c>
      <c r="K24" s="1045"/>
      <c r="L24" s="1045"/>
      <c r="M24" s="1045"/>
      <c r="N24" s="1045"/>
      <c r="O24" s="1045"/>
      <c r="P24" s="1046"/>
      <c r="Q24" s="1185" t="s">
        <v>615</v>
      </c>
      <c r="R24" s="1039"/>
      <c r="S24" s="1039"/>
      <c r="T24" s="1039"/>
      <c r="U24" s="1039"/>
      <c r="V24" s="1039"/>
      <c r="W24" s="1039"/>
      <c r="X24" s="1039"/>
      <c r="Y24" s="1039"/>
      <c r="Z24" s="1039"/>
      <c r="AA24" s="1041"/>
      <c r="AB24" s="12"/>
    </row>
    <row r="25" spans="2:28" ht="15" thickBo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2"/>
    </row>
    <row r="26" spans="2:28" ht="33" customHeight="1" thickBot="1" x14ac:dyDescent="0.25">
      <c r="B26" s="10"/>
      <c r="C26" s="675" t="s">
        <v>21</v>
      </c>
      <c r="D26" s="676"/>
      <c r="E26" s="676"/>
      <c r="F26" s="676"/>
      <c r="G26" s="676"/>
      <c r="H26" s="677"/>
      <c r="I26" s="949" t="s">
        <v>135</v>
      </c>
      <c r="J26" s="963"/>
      <c r="K26" s="963"/>
      <c r="L26" s="963"/>
      <c r="M26" s="963"/>
      <c r="N26" s="963"/>
      <c r="O26" s="963"/>
      <c r="P26" s="963"/>
      <c r="Q26" s="963"/>
      <c r="R26" s="963"/>
      <c r="S26" s="963"/>
      <c r="T26" s="963"/>
      <c r="U26" s="963"/>
      <c r="V26" s="963"/>
      <c r="W26" s="963"/>
      <c r="X26" s="963"/>
      <c r="Y26" s="963"/>
      <c r="Z26" s="963"/>
      <c r="AA26" s="964"/>
      <c r="AB26" s="12"/>
    </row>
    <row r="27" spans="2:28" ht="15.75" thickBot="1" x14ac:dyDescent="0.25">
      <c r="B27" s="10"/>
      <c r="C27" s="105"/>
      <c r="D27" s="105"/>
      <c r="E27" s="105"/>
      <c r="F27" s="105"/>
      <c r="G27" s="105"/>
      <c r="H27" s="105"/>
      <c r="I27" s="104"/>
      <c r="J27" s="104"/>
      <c r="K27" s="104"/>
      <c r="L27" s="104"/>
      <c r="M27" s="104"/>
      <c r="N27" s="104"/>
      <c r="O27" s="104"/>
      <c r="P27" s="104"/>
      <c r="Q27" s="104"/>
      <c r="R27" s="104"/>
      <c r="S27" s="104"/>
      <c r="T27" s="104"/>
      <c r="U27" s="104"/>
      <c r="V27" s="104"/>
      <c r="W27" s="104"/>
      <c r="X27" s="104"/>
      <c r="Y27" s="104"/>
      <c r="Z27" s="104"/>
      <c r="AA27" s="104"/>
      <c r="AB27" s="12"/>
    </row>
    <row r="28" spans="2:28" ht="53.25" customHeight="1" thickBot="1" x14ac:dyDescent="0.25">
      <c r="B28" s="10"/>
      <c r="C28" s="675" t="s">
        <v>23</v>
      </c>
      <c r="D28" s="676"/>
      <c r="E28" s="676"/>
      <c r="F28" s="676"/>
      <c r="G28" s="676"/>
      <c r="H28" s="677"/>
      <c r="I28" s="948">
        <v>0.33</v>
      </c>
      <c r="J28" s="949"/>
      <c r="K28" s="682" t="s">
        <v>24</v>
      </c>
      <c r="L28" s="683"/>
      <c r="M28" s="683"/>
      <c r="N28" s="684"/>
      <c r="O28" s="955" t="s">
        <v>25</v>
      </c>
      <c r="P28" s="954"/>
      <c r="Q28" s="954"/>
      <c r="R28" s="956"/>
      <c r="S28" s="101" t="s">
        <v>28</v>
      </c>
      <c r="T28" s="954" t="s">
        <v>26</v>
      </c>
      <c r="U28" s="954"/>
      <c r="V28" s="956"/>
      <c r="W28" s="34"/>
      <c r="X28" s="688" t="s">
        <v>27</v>
      </c>
      <c r="Y28" s="689"/>
      <c r="Z28" s="690"/>
      <c r="AA28" s="98"/>
      <c r="AB28" s="12"/>
    </row>
    <row r="29" spans="2:28"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28" ht="15" customHeight="1" x14ac:dyDescent="0.25">
      <c r="B30" s="10"/>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12"/>
    </row>
    <row r="31" spans="2:28" ht="14.25" customHeight="1" x14ac:dyDescent="0.2">
      <c r="B31" s="10"/>
      <c r="C31" s="661"/>
      <c r="D31" s="934"/>
      <c r="E31" s="934"/>
      <c r="F31" s="934"/>
      <c r="G31" s="934"/>
      <c r="H31" s="934"/>
      <c r="I31" s="934"/>
      <c r="J31" s="663"/>
      <c r="K31" s="1042" t="s">
        <v>301</v>
      </c>
      <c r="L31" s="943"/>
      <c r="M31" s="943"/>
      <c r="N31" s="943"/>
      <c r="O31" s="943" t="s">
        <v>300</v>
      </c>
      <c r="P31" s="943"/>
      <c r="Q31" s="943"/>
      <c r="R31" s="943"/>
      <c r="S31" s="943" t="s">
        <v>301</v>
      </c>
      <c r="T31" s="943"/>
      <c r="U31" s="943" t="s">
        <v>300</v>
      </c>
      <c r="V31" s="943"/>
      <c r="W31" s="943"/>
      <c r="X31" s="943" t="s">
        <v>301</v>
      </c>
      <c r="Y31" s="943"/>
      <c r="Z31" s="943" t="s">
        <v>300</v>
      </c>
      <c r="AA31" s="1043"/>
      <c r="AB31" s="12"/>
    </row>
    <row r="32" spans="2:28" ht="15" customHeight="1" thickBot="1" x14ac:dyDescent="0.25">
      <c r="B32" s="10"/>
      <c r="C32" s="664"/>
      <c r="D32" s="665"/>
      <c r="E32" s="665"/>
      <c r="F32" s="665"/>
      <c r="G32" s="665"/>
      <c r="H32" s="665"/>
      <c r="I32" s="665"/>
      <c r="J32" s="666"/>
      <c r="K32" s="2088">
        <v>0</v>
      </c>
      <c r="L32" s="1039"/>
      <c r="M32" s="1039"/>
      <c r="N32" s="1039"/>
      <c r="O32" s="1040">
        <v>0.44</v>
      </c>
      <c r="P32" s="1039"/>
      <c r="Q32" s="1039"/>
      <c r="R32" s="1039"/>
      <c r="S32" s="1040">
        <v>0.45</v>
      </c>
      <c r="T32" s="1039"/>
      <c r="U32" s="1040">
        <v>0.54</v>
      </c>
      <c r="V32" s="1039"/>
      <c r="W32" s="1039"/>
      <c r="X32" s="1040">
        <v>0.55000000000000004</v>
      </c>
      <c r="Y32" s="1039"/>
      <c r="Z32" s="1040">
        <v>1</v>
      </c>
      <c r="AA32" s="1041"/>
      <c r="AB32" s="12"/>
    </row>
    <row r="33" spans="2:28"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14" customFormat="1" ht="15.75" thickBot="1" x14ac:dyDescent="0.25">
      <c r="B34" s="13"/>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12"/>
    </row>
    <row r="35" spans="2:28" s="14" customFormat="1" ht="43.5" customHeight="1" thickBot="1" x14ac:dyDescent="0.25">
      <c r="B35" s="13"/>
      <c r="C35" s="922" t="s">
        <v>30</v>
      </c>
      <c r="D35" s="923"/>
      <c r="E35" s="923"/>
      <c r="F35" s="923"/>
      <c r="G35" s="924"/>
      <c r="H35" s="182" t="s">
        <v>975</v>
      </c>
      <c r="I35" s="182" t="s">
        <v>974</v>
      </c>
      <c r="J35" s="182" t="s">
        <v>33</v>
      </c>
      <c r="K35" s="1155" t="s">
        <v>34</v>
      </c>
      <c r="L35" s="1156"/>
      <c r="M35" s="1156"/>
      <c r="N35" s="1156"/>
      <c r="O35" s="1156"/>
      <c r="P35" s="1156"/>
      <c r="Q35" s="1156"/>
      <c r="R35" s="1156"/>
      <c r="S35" s="1156"/>
      <c r="T35" s="1156"/>
      <c r="U35" s="1156"/>
      <c r="V35" s="1156"/>
      <c r="W35" s="1156"/>
      <c r="X35" s="1156"/>
      <c r="Y35" s="1156"/>
      <c r="Z35" s="1156"/>
      <c r="AA35" s="1157"/>
      <c r="AB35" s="12"/>
    </row>
    <row r="36" spans="2:28" s="14" customFormat="1" ht="71.25" customHeight="1" x14ac:dyDescent="0.2">
      <c r="B36" s="13"/>
      <c r="C36" s="899" t="s">
        <v>689</v>
      </c>
      <c r="D36" s="900"/>
      <c r="E36" s="900"/>
      <c r="F36" s="900"/>
      <c r="G36" s="901"/>
      <c r="H36" s="333">
        <v>131880678</v>
      </c>
      <c r="I36" s="333">
        <v>5453734371</v>
      </c>
      <c r="J36" s="36">
        <f t="shared" ref="J36:J47" si="0">+H36/I36</f>
        <v>2.4181720089131931E-2</v>
      </c>
      <c r="K36" s="2082" t="s">
        <v>973</v>
      </c>
      <c r="L36" s="2083"/>
      <c r="M36" s="2083"/>
      <c r="N36" s="2083"/>
      <c r="O36" s="2083"/>
      <c r="P36" s="2083"/>
      <c r="Q36" s="2083"/>
      <c r="R36" s="2083"/>
      <c r="S36" s="2083"/>
      <c r="T36" s="2083"/>
      <c r="U36" s="2083"/>
      <c r="V36" s="2083"/>
      <c r="W36" s="2083"/>
      <c r="X36" s="2083"/>
      <c r="Y36" s="2083"/>
      <c r="Z36" s="2083"/>
      <c r="AA36" s="2084"/>
      <c r="AB36" s="12"/>
    </row>
    <row r="37" spans="2:28" s="14" customFormat="1" ht="60.75" customHeight="1" x14ac:dyDescent="0.2">
      <c r="B37" s="13"/>
      <c r="C37" s="899" t="s">
        <v>687</v>
      </c>
      <c r="D37" s="900"/>
      <c r="E37" s="900"/>
      <c r="F37" s="900"/>
      <c r="G37" s="901"/>
      <c r="H37" s="331">
        <v>688518834</v>
      </c>
      <c r="I37" s="331">
        <v>5453734371</v>
      </c>
      <c r="J37" s="36">
        <f t="shared" si="0"/>
        <v>0.12624722569202665</v>
      </c>
      <c r="K37" s="2085" t="s">
        <v>972</v>
      </c>
      <c r="L37" s="2086"/>
      <c r="M37" s="2086"/>
      <c r="N37" s="2086"/>
      <c r="O37" s="2086"/>
      <c r="P37" s="2086"/>
      <c r="Q37" s="2086"/>
      <c r="R37" s="2086"/>
      <c r="S37" s="2086"/>
      <c r="T37" s="2086"/>
      <c r="U37" s="2086"/>
      <c r="V37" s="2086"/>
      <c r="W37" s="2086"/>
      <c r="X37" s="2086"/>
      <c r="Y37" s="2086"/>
      <c r="Z37" s="2086"/>
      <c r="AA37" s="2087"/>
      <c r="AB37" s="12"/>
    </row>
    <row r="38" spans="2:28" s="14" customFormat="1" ht="40.5" customHeight="1" x14ac:dyDescent="0.2">
      <c r="B38" s="13"/>
      <c r="C38" s="899" t="s">
        <v>686</v>
      </c>
      <c r="D38" s="900"/>
      <c r="E38" s="900"/>
      <c r="F38" s="900"/>
      <c r="G38" s="901"/>
      <c r="H38" s="331">
        <v>943010389</v>
      </c>
      <c r="I38" s="331">
        <v>5453734371</v>
      </c>
      <c r="J38" s="36">
        <f t="shared" si="0"/>
        <v>0.17291094960811026</v>
      </c>
      <c r="K38" s="1298" t="s">
        <v>971</v>
      </c>
      <c r="L38" s="1299"/>
      <c r="M38" s="1299"/>
      <c r="N38" s="1299"/>
      <c r="O38" s="1299"/>
      <c r="P38" s="1299"/>
      <c r="Q38" s="1299"/>
      <c r="R38" s="1299"/>
      <c r="S38" s="1299"/>
      <c r="T38" s="1299"/>
      <c r="U38" s="1299"/>
      <c r="V38" s="1299"/>
      <c r="W38" s="1299"/>
      <c r="X38" s="1299"/>
      <c r="Y38" s="1299"/>
      <c r="Z38" s="1299"/>
      <c r="AA38" s="1300"/>
      <c r="AB38" s="12"/>
    </row>
    <row r="39" spans="2:28" s="14" customFormat="1" ht="50.25" customHeight="1" x14ac:dyDescent="0.2">
      <c r="B39" s="13"/>
      <c r="C39" s="899" t="s">
        <v>684</v>
      </c>
      <c r="D39" s="900"/>
      <c r="E39" s="900"/>
      <c r="F39" s="900"/>
      <c r="G39" s="901"/>
      <c r="H39" s="331">
        <v>1205380851</v>
      </c>
      <c r="I39" s="331">
        <v>5453734371</v>
      </c>
      <c r="J39" s="36">
        <f t="shared" si="0"/>
        <v>0.2210193546296573</v>
      </c>
      <c r="K39" s="2085" t="s">
        <v>970</v>
      </c>
      <c r="L39" s="2086"/>
      <c r="M39" s="2086"/>
      <c r="N39" s="2086"/>
      <c r="O39" s="2086"/>
      <c r="P39" s="2086"/>
      <c r="Q39" s="2086"/>
      <c r="R39" s="2086"/>
      <c r="S39" s="2086"/>
      <c r="T39" s="2086"/>
      <c r="U39" s="2086"/>
      <c r="V39" s="2086"/>
      <c r="W39" s="2086"/>
      <c r="X39" s="2086"/>
      <c r="Y39" s="2086"/>
      <c r="Z39" s="2086"/>
      <c r="AA39" s="2087"/>
      <c r="AB39" s="12"/>
    </row>
    <row r="40" spans="2:28" s="14" customFormat="1" x14ac:dyDescent="0.2">
      <c r="B40" s="13"/>
      <c r="C40" s="899"/>
      <c r="D40" s="900"/>
      <c r="E40" s="900"/>
      <c r="F40" s="900"/>
      <c r="G40" s="901"/>
      <c r="H40" s="331"/>
      <c r="I40" s="331"/>
      <c r="J40" s="36" t="e">
        <f t="shared" si="0"/>
        <v>#DIV/0!</v>
      </c>
      <c r="K40" s="1152"/>
      <c r="L40" s="1153"/>
      <c r="M40" s="1153"/>
      <c r="N40" s="1153"/>
      <c r="O40" s="1153"/>
      <c r="P40" s="1153"/>
      <c r="Q40" s="1153"/>
      <c r="R40" s="1153"/>
      <c r="S40" s="1153"/>
      <c r="T40" s="1153"/>
      <c r="U40" s="1153"/>
      <c r="V40" s="1153"/>
      <c r="W40" s="1153"/>
      <c r="X40" s="1153"/>
      <c r="Y40" s="1153"/>
      <c r="Z40" s="1153"/>
      <c r="AA40" s="1154"/>
      <c r="AB40" s="12"/>
    </row>
    <row r="41" spans="2:28" s="14" customFormat="1" x14ac:dyDescent="0.2">
      <c r="B41" s="13"/>
      <c r="C41" s="899"/>
      <c r="D41" s="900"/>
      <c r="E41" s="900"/>
      <c r="F41" s="900"/>
      <c r="G41" s="901"/>
      <c r="H41" s="331"/>
      <c r="I41" s="331"/>
      <c r="J41" s="36" t="e">
        <f t="shared" si="0"/>
        <v>#DIV/0!</v>
      </c>
      <c r="K41" s="1152"/>
      <c r="L41" s="1153"/>
      <c r="M41" s="1153"/>
      <c r="N41" s="1153"/>
      <c r="O41" s="1153"/>
      <c r="P41" s="1153"/>
      <c r="Q41" s="1153"/>
      <c r="R41" s="1153"/>
      <c r="S41" s="1153"/>
      <c r="T41" s="1153"/>
      <c r="U41" s="1153"/>
      <c r="V41" s="1153"/>
      <c r="W41" s="1153"/>
      <c r="X41" s="1153"/>
      <c r="Y41" s="1153"/>
      <c r="Z41" s="1153"/>
      <c r="AA41" s="1154"/>
      <c r="AB41" s="12"/>
    </row>
    <row r="42" spans="2:28" s="14" customFormat="1" x14ac:dyDescent="0.2">
      <c r="B42" s="13"/>
      <c r="C42" s="899"/>
      <c r="D42" s="900"/>
      <c r="E42" s="900"/>
      <c r="F42" s="900"/>
      <c r="G42" s="901"/>
      <c r="H42" s="38"/>
      <c r="I42" s="38"/>
      <c r="J42" s="36" t="e">
        <f t="shared" si="0"/>
        <v>#DIV/0!</v>
      </c>
      <c r="K42" s="1152"/>
      <c r="L42" s="1153"/>
      <c r="M42" s="1153"/>
      <c r="N42" s="1153"/>
      <c r="O42" s="1153"/>
      <c r="P42" s="1153"/>
      <c r="Q42" s="1153"/>
      <c r="R42" s="1153"/>
      <c r="S42" s="1153"/>
      <c r="T42" s="1153"/>
      <c r="U42" s="1153"/>
      <c r="V42" s="1153"/>
      <c r="W42" s="1153"/>
      <c r="X42" s="1153"/>
      <c r="Y42" s="1153"/>
      <c r="Z42" s="1153"/>
      <c r="AA42" s="1154"/>
      <c r="AB42" s="12"/>
    </row>
    <row r="43" spans="2:28" s="14" customFormat="1" x14ac:dyDescent="0.2">
      <c r="B43" s="13"/>
      <c r="C43" s="899"/>
      <c r="D43" s="900"/>
      <c r="E43" s="900"/>
      <c r="F43" s="900"/>
      <c r="G43" s="901"/>
      <c r="H43" s="38"/>
      <c r="I43" s="38"/>
      <c r="J43" s="36" t="e">
        <f t="shared" si="0"/>
        <v>#DIV/0!</v>
      </c>
      <c r="K43" s="1152"/>
      <c r="L43" s="1153"/>
      <c r="M43" s="1153"/>
      <c r="N43" s="1153"/>
      <c r="O43" s="1153"/>
      <c r="P43" s="1153"/>
      <c r="Q43" s="1153"/>
      <c r="R43" s="1153"/>
      <c r="S43" s="1153"/>
      <c r="T43" s="1153"/>
      <c r="U43" s="1153"/>
      <c r="V43" s="1153"/>
      <c r="W43" s="1153"/>
      <c r="X43" s="1153"/>
      <c r="Y43" s="1153"/>
      <c r="Z43" s="1153"/>
      <c r="AA43" s="1154"/>
      <c r="AB43" s="12"/>
    </row>
    <row r="44" spans="2:28" s="14" customFormat="1" x14ac:dyDescent="0.2">
      <c r="B44" s="13"/>
      <c r="C44" s="899"/>
      <c r="D44" s="900"/>
      <c r="E44" s="900"/>
      <c r="F44" s="900"/>
      <c r="G44" s="901"/>
      <c r="H44" s="38"/>
      <c r="I44" s="38"/>
      <c r="J44" s="36" t="e">
        <f t="shared" si="0"/>
        <v>#DIV/0!</v>
      </c>
      <c r="K44" s="1152"/>
      <c r="L44" s="1153"/>
      <c r="M44" s="1153"/>
      <c r="N44" s="1153"/>
      <c r="O44" s="1153"/>
      <c r="P44" s="1153"/>
      <c r="Q44" s="1153"/>
      <c r="R44" s="1153"/>
      <c r="S44" s="1153"/>
      <c r="T44" s="1153"/>
      <c r="U44" s="1153"/>
      <c r="V44" s="1153"/>
      <c r="W44" s="1153"/>
      <c r="X44" s="1153"/>
      <c r="Y44" s="1153"/>
      <c r="Z44" s="1153"/>
      <c r="AA44" s="1154"/>
      <c r="AB44" s="12"/>
    </row>
    <row r="45" spans="2:28" s="14" customFormat="1" x14ac:dyDescent="0.2">
      <c r="B45" s="13"/>
      <c r="C45" s="899"/>
      <c r="D45" s="900"/>
      <c r="E45" s="900"/>
      <c r="F45" s="900"/>
      <c r="G45" s="901"/>
      <c r="H45" s="38"/>
      <c r="I45" s="38"/>
      <c r="J45" s="36" t="e">
        <f t="shared" si="0"/>
        <v>#DIV/0!</v>
      </c>
      <c r="K45" s="1152"/>
      <c r="L45" s="1153"/>
      <c r="M45" s="1153"/>
      <c r="N45" s="1153"/>
      <c r="O45" s="1153"/>
      <c r="P45" s="1153"/>
      <c r="Q45" s="1153"/>
      <c r="R45" s="1153"/>
      <c r="S45" s="1153"/>
      <c r="T45" s="1153"/>
      <c r="U45" s="1153"/>
      <c r="V45" s="1153"/>
      <c r="W45" s="1153"/>
      <c r="X45" s="1153"/>
      <c r="Y45" s="1153"/>
      <c r="Z45" s="1153"/>
      <c r="AA45" s="1154"/>
      <c r="AB45" s="12"/>
    </row>
    <row r="46" spans="2:28" s="14" customFormat="1" x14ac:dyDescent="0.2">
      <c r="B46" s="13"/>
      <c r="C46" s="899"/>
      <c r="D46" s="900"/>
      <c r="E46" s="900"/>
      <c r="F46" s="900"/>
      <c r="G46" s="901"/>
      <c r="H46" s="38"/>
      <c r="I46" s="38"/>
      <c r="J46" s="36" t="e">
        <f t="shared" si="0"/>
        <v>#DIV/0!</v>
      </c>
      <c r="K46" s="1152"/>
      <c r="L46" s="1153"/>
      <c r="M46" s="1153"/>
      <c r="N46" s="1153"/>
      <c r="O46" s="1153"/>
      <c r="P46" s="1153"/>
      <c r="Q46" s="1153"/>
      <c r="R46" s="1153"/>
      <c r="S46" s="1153"/>
      <c r="T46" s="1153"/>
      <c r="U46" s="1153"/>
      <c r="V46" s="1153"/>
      <c r="W46" s="1153"/>
      <c r="X46" s="1153"/>
      <c r="Y46" s="1153"/>
      <c r="Z46" s="1153"/>
      <c r="AA46" s="1154"/>
      <c r="AB46" s="12"/>
    </row>
    <row r="47" spans="2:28" s="14" customFormat="1" ht="15" thickBot="1" x14ac:dyDescent="0.25">
      <c r="B47" s="13"/>
      <c r="C47" s="899"/>
      <c r="D47" s="900"/>
      <c r="E47" s="900"/>
      <c r="F47" s="900"/>
      <c r="G47" s="901"/>
      <c r="H47" s="216"/>
      <c r="I47" s="216"/>
      <c r="J47" s="36" t="e">
        <f t="shared" si="0"/>
        <v>#DIV/0!</v>
      </c>
      <c r="K47" s="1158"/>
      <c r="L47" s="1159"/>
      <c r="M47" s="1159"/>
      <c r="N47" s="1159"/>
      <c r="O47" s="1159"/>
      <c r="P47" s="1159"/>
      <c r="Q47" s="1159"/>
      <c r="R47" s="1159"/>
      <c r="S47" s="1159"/>
      <c r="T47" s="1159"/>
      <c r="U47" s="1159"/>
      <c r="V47" s="1159"/>
      <c r="W47" s="1159"/>
      <c r="X47" s="1159"/>
      <c r="Y47" s="1159"/>
      <c r="Z47" s="1159"/>
      <c r="AA47" s="1160"/>
      <c r="AB47" s="12"/>
    </row>
    <row r="48" spans="2:28" s="14" customFormat="1" ht="15.75" customHeight="1" thickBot="1" x14ac:dyDescent="0.3">
      <c r="B48" s="13"/>
      <c r="C48" s="908" t="s">
        <v>35</v>
      </c>
      <c r="D48" s="909"/>
      <c r="E48" s="909"/>
      <c r="F48" s="909"/>
      <c r="G48" s="910"/>
      <c r="H48" s="37"/>
      <c r="I48" s="37"/>
      <c r="J48" s="41"/>
      <c r="K48" s="911"/>
      <c r="L48" s="912"/>
      <c r="M48" s="912"/>
      <c r="N48" s="912"/>
      <c r="O48" s="912"/>
      <c r="P48" s="912"/>
      <c r="Q48" s="912"/>
      <c r="R48" s="912"/>
      <c r="S48" s="912"/>
      <c r="T48" s="912"/>
      <c r="U48" s="912"/>
      <c r="V48" s="912"/>
      <c r="W48" s="912"/>
      <c r="X48" s="912"/>
      <c r="Y48" s="912"/>
      <c r="Z48" s="912"/>
      <c r="AA48" s="913"/>
      <c r="AB48" s="12"/>
    </row>
    <row r="49" spans="2:28" s="14" customFormat="1" ht="5.25" customHeight="1" x14ac:dyDescent="0.2">
      <c r="B49" s="13"/>
      <c r="C49" s="11"/>
      <c r="D49" s="11"/>
      <c r="E49" s="11"/>
      <c r="F49" s="11"/>
      <c r="G49" s="11"/>
      <c r="H49" s="95"/>
      <c r="I49" s="95"/>
      <c r="J49" s="35"/>
      <c r="K49" s="11"/>
      <c r="L49" s="11"/>
      <c r="M49" s="11"/>
      <c r="N49" s="11"/>
      <c r="O49" s="11"/>
      <c r="P49" s="11"/>
      <c r="Q49" s="11"/>
      <c r="R49" s="11"/>
      <c r="S49" s="11"/>
      <c r="T49" s="11"/>
      <c r="U49" s="11"/>
      <c r="V49" s="11"/>
      <c r="W49" s="11"/>
      <c r="X49" s="11"/>
      <c r="Y49" s="11"/>
      <c r="Z49" s="11"/>
      <c r="AA49" s="11"/>
      <c r="AB49" s="12"/>
    </row>
    <row r="50" spans="2:28" s="14" customFormat="1" ht="15" thickBot="1" x14ac:dyDescent="0.25">
      <c r="B50" s="13"/>
      <c r="C50" s="11"/>
      <c r="D50" s="11"/>
      <c r="E50" s="11"/>
      <c r="F50" s="11"/>
      <c r="G50" s="11"/>
      <c r="H50" s="95"/>
      <c r="I50" s="95"/>
      <c r="J50" s="35"/>
      <c r="K50" s="11"/>
      <c r="L50" s="11"/>
      <c r="M50" s="11"/>
      <c r="N50" s="11"/>
      <c r="O50" s="11"/>
      <c r="P50" s="11"/>
      <c r="Q50" s="11"/>
      <c r="R50" s="11"/>
      <c r="S50" s="11"/>
      <c r="T50" s="11"/>
      <c r="U50" s="11"/>
      <c r="V50" s="11"/>
      <c r="W50" s="11"/>
      <c r="X50" s="11"/>
      <c r="Y50" s="11"/>
      <c r="Z50" s="11"/>
      <c r="AA50" s="11"/>
      <c r="AB50" s="12"/>
    </row>
    <row r="51" spans="2:28" s="14" customFormat="1" x14ac:dyDescent="0.2">
      <c r="B51" s="13"/>
      <c r="C51" s="768" t="s">
        <v>36</v>
      </c>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70"/>
      <c r="AB51" s="12"/>
    </row>
    <row r="52" spans="2:28" ht="15" thickBot="1" x14ac:dyDescent="0.25">
      <c r="B52" s="10"/>
      <c r="C52" s="1161"/>
      <c r="D52" s="2081"/>
      <c r="E52" s="2081"/>
      <c r="F52" s="2081"/>
      <c r="G52" s="2081"/>
      <c r="H52" s="2081"/>
      <c r="I52" s="2081"/>
      <c r="J52" s="2081"/>
      <c r="K52" s="2081"/>
      <c r="L52" s="2081"/>
      <c r="M52" s="2081"/>
      <c r="N52" s="2081"/>
      <c r="O52" s="2081"/>
      <c r="P52" s="2081"/>
      <c r="Q52" s="2081"/>
      <c r="R52" s="2081"/>
      <c r="S52" s="2081"/>
      <c r="T52" s="2081"/>
      <c r="U52" s="2081"/>
      <c r="V52" s="2081"/>
      <c r="W52" s="2081"/>
      <c r="X52" s="2081"/>
      <c r="Y52" s="2081"/>
      <c r="Z52" s="2081"/>
      <c r="AA52" s="1163"/>
      <c r="AB52" s="12"/>
    </row>
    <row r="53" spans="2:28" x14ac:dyDescent="0.2">
      <c r="B53" s="10"/>
      <c r="C53" s="890"/>
      <c r="D53" s="891"/>
      <c r="E53" s="891"/>
      <c r="F53" s="891"/>
      <c r="G53" s="891"/>
      <c r="H53" s="891"/>
      <c r="I53" s="891"/>
      <c r="J53" s="891"/>
      <c r="K53" s="891"/>
      <c r="L53" s="891"/>
      <c r="M53" s="891"/>
      <c r="N53" s="891"/>
      <c r="O53" s="891"/>
      <c r="P53" s="891"/>
      <c r="Q53" s="891"/>
      <c r="R53" s="891"/>
      <c r="S53" s="891"/>
      <c r="T53" s="891"/>
      <c r="U53" s="891"/>
      <c r="V53" s="891"/>
      <c r="W53" s="891"/>
      <c r="X53" s="891"/>
      <c r="Y53" s="891"/>
      <c r="Z53" s="891"/>
      <c r="AA53" s="892"/>
      <c r="AB53" s="12"/>
    </row>
    <row r="54" spans="2:28" x14ac:dyDescent="0.2">
      <c r="B54" s="10"/>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12"/>
    </row>
    <row r="55" spans="2:28" x14ac:dyDescent="0.2">
      <c r="B55" s="10"/>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12"/>
    </row>
    <row r="56" spans="2:28" x14ac:dyDescent="0.2">
      <c r="B56" s="10"/>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12"/>
    </row>
    <row r="57" spans="2:28" x14ac:dyDescent="0.2">
      <c r="B57" s="10"/>
      <c r="C57" s="893"/>
      <c r="D57" s="894"/>
      <c r="E57" s="894"/>
      <c r="F57" s="894"/>
      <c r="G57" s="894"/>
      <c r="H57" s="894"/>
      <c r="I57" s="894"/>
      <c r="J57" s="894"/>
      <c r="K57" s="894"/>
      <c r="L57" s="894"/>
      <c r="M57" s="894"/>
      <c r="N57" s="894"/>
      <c r="O57" s="894"/>
      <c r="P57" s="894"/>
      <c r="Q57" s="894"/>
      <c r="R57" s="894"/>
      <c r="S57" s="894"/>
      <c r="T57" s="894"/>
      <c r="U57" s="894"/>
      <c r="V57" s="894"/>
      <c r="W57" s="894"/>
      <c r="X57" s="894"/>
      <c r="Y57" s="894"/>
      <c r="Z57" s="894"/>
      <c r="AA57" s="895"/>
      <c r="AB57" s="12"/>
    </row>
    <row r="58" spans="2:28" x14ac:dyDescent="0.2">
      <c r="B58" s="10"/>
      <c r="C58" s="893"/>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5"/>
      <c r="AB58" s="12"/>
    </row>
    <row r="59" spans="2:28" x14ac:dyDescent="0.2">
      <c r="B59" s="10"/>
      <c r="C59" s="893"/>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5"/>
      <c r="AB59" s="12"/>
    </row>
    <row r="60" spans="2:28" x14ac:dyDescent="0.2">
      <c r="B60" s="10"/>
      <c r="C60" s="893"/>
      <c r="D60" s="894"/>
      <c r="E60" s="894"/>
      <c r="F60" s="894"/>
      <c r="G60" s="894"/>
      <c r="H60" s="894"/>
      <c r="I60" s="894"/>
      <c r="J60" s="894"/>
      <c r="K60" s="894"/>
      <c r="L60" s="894"/>
      <c r="M60" s="894"/>
      <c r="N60" s="894"/>
      <c r="O60" s="894"/>
      <c r="P60" s="894"/>
      <c r="Q60" s="894"/>
      <c r="R60" s="894"/>
      <c r="S60" s="894"/>
      <c r="T60" s="894"/>
      <c r="U60" s="894"/>
      <c r="V60" s="894"/>
      <c r="W60" s="894"/>
      <c r="X60" s="894"/>
      <c r="Y60" s="894"/>
      <c r="Z60" s="894"/>
      <c r="AA60" s="895"/>
      <c r="AB60" s="12"/>
    </row>
    <row r="61" spans="2:28" x14ac:dyDescent="0.2">
      <c r="B61" s="10"/>
      <c r="C61" s="893"/>
      <c r="D61" s="894"/>
      <c r="E61" s="894"/>
      <c r="F61" s="894"/>
      <c r="G61" s="894"/>
      <c r="H61" s="894"/>
      <c r="I61" s="894"/>
      <c r="J61" s="894"/>
      <c r="K61" s="894"/>
      <c r="L61" s="894"/>
      <c r="M61" s="894"/>
      <c r="N61" s="894"/>
      <c r="O61" s="894"/>
      <c r="P61" s="894"/>
      <c r="Q61" s="894"/>
      <c r="R61" s="894"/>
      <c r="S61" s="894"/>
      <c r="T61" s="894"/>
      <c r="U61" s="894"/>
      <c r="V61" s="894"/>
      <c r="W61" s="894"/>
      <c r="X61" s="894"/>
      <c r="Y61" s="894"/>
      <c r="Z61" s="894"/>
      <c r="AA61" s="895"/>
      <c r="AB61" s="12"/>
    </row>
    <row r="62" spans="2:28" x14ac:dyDescent="0.2">
      <c r="B62" s="10"/>
      <c r="C62" s="893"/>
      <c r="D62" s="894"/>
      <c r="E62" s="894"/>
      <c r="F62" s="894"/>
      <c r="G62" s="894"/>
      <c r="H62" s="894"/>
      <c r="I62" s="894"/>
      <c r="J62" s="894"/>
      <c r="K62" s="894"/>
      <c r="L62" s="894"/>
      <c r="M62" s="894"/>
      <c r="N62" s="894"/>
      <c r="O62" s="894"/>
      <c r="P62" s="894"/>
      <c r="Q62" s="894"/>
      <c r="R62" s="894"/>
      <c r="S62" s="894"/>
      <c r="T62" s="894"/>
      <c r="U62" s="894"/>
      <c r="V62" s="894"/>
      <c r="W62" s="894"/>
      <c r="X62" s="894"/>
      <c r="Y62" s="894"/>
      <c r="Z62" s="894"/>
      <c r="AA62" s="895"/>
      <c r="AB62" s="12"/>
    </row>
    <row r="63" spans="2:28" x14ac:dyDescent="0.2">
      <c r="B63" s="10"/>
      <c r="C63" s="893"/>
      <c r="D63" s="894"/>
      <c r="E63" s="894"/>
      <c r="F63" s="894"/>
      <c r="G63" s="894"/>
      <c r="H63" s="894"/>
      <c r="I63" s="894"/>
      <c r="J63" s="894"/>
      <c r="K63" s="894"/>
      <c r="L63" s="894"/>
      <c r="M63" s="894"/>
      <c r="N63" s="894"/>
      <c r="O63" s="894"/>
      <c r="P63" s="894"/>
      <c r="Q63" s="894"/>
      <c r="R63" s="894"/>
      <c r="S63" s="894"/>
      <c r="T63" s="894"/>
      <c r="U63" s="894"/>
      <c r="V63" s="894"/>
      <c r="W63" s="894"/>
      <c r="X63" s="894"/>
      <c r="Y63" s="894"/>
      <c r="Z63" s="894"/>
      <c r="AA63" s="895"/>
      <c r="AB63" s="12"/>
    </row>
    <row r="64" spans="2:28" x14ac:dyDescent="0.2">
      <c r="B64" s="10"/>
      <c r="C64" s="893"/>
      <c r="D64" s="894"/>
      <c r="E64" s="894"/>
      <c r="F64" s="894"/>
      <c r="G64" s="894"/>
      <c r="H64" s="894"/>
      <c r="I64" s="894"/>
      <c r="J64" s="894"/>
      <c r="K64" s="894"/>
      <c r="L64" s="894"/>
      <c r="M64" s="894"/>
      <c r="N64" s="894"/>
      <c r="O64" s="894"/>
      <c r="P64" s="894"/>
      <c r="Q64" s="894"/>
      <c r="R64" s="894"/>
      <c r="S64" s="894"/>
      <c r="T64" s="894"/>
      <c r="U64" s="894"/>
      <c r="V64" s="894"/>
      <c r="W64" s="894"/>
      <c r="X64" s="894"/>
      <c r="Y64" s="894"/>
      <c r="Z64" s="894"/>
      <c r="AA64" s="895"/>
      <c r="AB64" s="12"/>
    </row>
    <row r="65" spans="2:28" ht="15" thickBot="1" x14ac:dyDescent="0.25">
      <c r="B65" s="10"/>
      <c r="C65" s="896"/>
      <c r="D65" s="897"/>
      <c r="E65" s="897"/>
      <c r="F65" s="897"/>
      <c r="G65" s="897"/>
      <c r="H65" s="897"/>
      <c r="I65" s="897"/>
      <c r="J65" s="897"/>
      <c r="K65" s="897"/>
      <c r="L65" s="897"/>
      <c r="M65" s="897"/>
      <c r="N65" s="897"/>
      <c r="O65" s="897"/>
      <c r="P65" s="897"/>
      <c r="Q65" s="897"/>
      <c r="R65" s="897"/>
      <c r="S65" s="897"/>
      <c r="T65" s="897"/>
      <c r="U65" s="897"/>
      <c r="V65" s="897"/>
      <c r="W65" s="897"/>
      <c r="X65" s="897"/>
      <c r="Y65" s="897"/>
      <c r="Z65" s="897"/>
      <c r="AA65" s="898"/>
      <c r="AB65" s="12"/>
    </row>
    <row r="66" spans="2:28" x14ac:dyDescent="0.2">
      <c r="B66" s="15"/>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16"/>
    </row>
    <row r="67" spans="2:28" ht="15" thickBot="1" x14ac:dyDescent="0.25">
      <c r="B67" s="17"/>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18"/>
    </row>
    <row r="68" spans="2:28" ht="15.75" x14ac:dyDescent="0.2">
      <c r="B68" s="19"/>
      <c r="C68" s="1072" t="s">
        <v>30</v>
      </c>
      <c r="D68" s="1073"/>
      <c r="E68" s="1073"/>
      <c r="F68" s="1073"/>
      <c r="G68" s="1074"/>
      <c r="H68" s="1072" t="s">
        <v>37</v>
      </c>
      <c r="I68" s="1074"/>
      <c r="J68" s="1072" t="s">
        <v>38</v>
      </c>
      <c r="K68" s="1073"/>
      <c r="L68" s="1073"/>
      <c r="M68" s="1074"/>
      <c r="N68" s="1072" t="s">
        <v>39</v>
      </c>
      <c r="O68" s="1073"/>
      <c r="P68" s="1073"/>
      <c r="Q68" s="1073"/>
      <c r="R68" s="1073"/>
      <c r="S68" s="1073"/>
      <c r="T68" s="1073"/>
      <c r="U68" s="1074"/>
      <c r="V68" s="1165" t="s">
        <v>40</v>
      </c>
      <c r="W68" s="1165"/>
      <c r="X68" s="1165"/>
      <c r="Y68" s="1165"/>
      <c r="Z68" s="1165"/>
      <c r="AA68" s="1166"/>
      <c r="AB68" s="20"/>
    </row>
    <row r="69" spans="2:28" ht="15.75" x14ac:dyDescent="0.2">
      <c r="B69" s="21"/>
      <c r="C69" s="1075"/>
      <c r="D69" s="1076"/>
      <c r="E69" s="1076"/>
      <c r="F69" s="1076"/>
      <c r="G69" s="1077"/>
      <c r="H69" s="1075"/>
      <c r="I69" s="1077"/>
      <c r="J69" s="1075"/>
      <c r="K69" s="1076"/>
      <c r="L69" s="1076"/>
      <c r="M69" s="1077"/>
      <c r="N69" s="1075"/>
      <c r="O69" s="1076"/>
      <c r="P69" s="1076"/>
      <c r="Q69" s="1076"/>
      <c r="R69" s="1076"/>
      <c r="S69" s="1076"/>
      <c r="T69" s="1076"/>
      <c r="U69" s="1077"/>
      <c r="V69" s="2015"/>
      <c r="W69" s="2015"/>
      <c r="X69" s="2015"/>
      <c r="Y69" s="2015"/>
      <c r="Z69" s="2015"/>
      <c r="AA69" s="1168"/>
      <c r="AB69" s="20"/>
    </row>
    <row r="70" spans="2:28" ht="16.5" thickBot="1" x14ac:dyDescent="0.25">
      <c r="B70" s="21"/>
      <c r="C70" s="1075"/>
      <c r="D70" s="1076"/>
      <c r="E70" s="1076"/>
      <c r="F70" s="1076"/>
      <c r="G70" s="1077"/>
      <c r="H70" s="1075"/>
      <c r="I70" s="1077"/>
      <c r="J70" s="1075"/>
      <c r="K70" s="1076"/>
      <c r="L70" s="1076"/>
      <c r="M70" s="1077"/>
      <c r="N70" s="1078"/>
      <c r="O70" s="1079"/>
      <c r="P70" s="1079"/>
      <c r="Q70" s="1079"/>
      <c r="R70" s="1079"/>
      <c r="S70" s="1079"/>
      <c r="T70" s="1079"/>
      <c r="U70" s="1080"/>
      <c r="V70" s="1169"/>
      <c r="W70" s="1169"/>
      <c r="X70" s="1169"/>
      <c r="Y70" s="1169"/>
      <c r="Z70" s="1169"/>
      <c r="AA70" s="1170"/>
      <c r="AB70" s="20"/>
    </row>
    <row r="71" spans="2:28" ht="57.75" customHeight="1" x14ac:dyDescent="0.2">
      <c r="B71" s="19"/>
      <c r="C71" s="2066" t="s">
        <v>689</v>
      </c>
      <c r="D71" s="2067"/>
      <c r="E71" s="2067"/>
      <c r="F71" s="2067"/>
      <c r="G71" s="2067"/>
      <c r="H71" s="2068">
        <v>0.16309999999999999</v>
      </c>
      <c r="I71" s="2067"/>
      <c r="J71" s="2068">
        <v>1.7999999999999999E-2</v>
      </c>
      <c r="K71" s="2067"/>
      <c r="L71" s="2067"/>
      <c r="M71" s="2067"/>
      <c r="N71" s="2069" t="s">
        <v>969</v>
      </c>
      <c r="O71" s="2070"/>
      <c r="P71" s="2070"/>
      <c r="Q71" s="2070"/>
      <c r="R71" s="2070"/>
      <c r="S71" s="2070"/>
      <c r="T71" s="2070"/>
      <c r="U71" s="2071"/>
      <c r="V71" s="2069" t="s">
        <v>935</v>
      </c>
      <c r="W71" s="2070"/>
      <c r="X71" s="2070"/>
      <c r="Y71" s="2070"/>
      <c r="Z71" s="2070"/>
      <c r="AA71" s="2072"/>
      <c r="AB71" s="22"/>
    </row>
    <row r="72" spans="2:28" ht="47.25" customHeight="1" x14ac:dyDescent="0.2">
      <c r="B72" s="19"/>
      <c r="C72" s="2058" t="s">
        <v>687</v>
      </c>
      <c r="D72" s="2059"/>
      <c r="E72" s="2059"/>
      <c r="F72" s="2059"/>
      <c r="G72" s="2059"/>
      <c r="H72" s="2132">
        <v>0.37</v>
      </c>
      <c r="I72" s="2132"/>
      <c r="J72" s="2061">
        <v>0.13</v>
      </c>
      <c r="K72" s="2059"/>
      <c r="L72" s="2059"/>
      <c r="M72" s="2059"/>
      <c r="N72" s="2075" t="s">
        <v>969</v>
      </c>
      <c r="O72" s="2076"/>
      <c r="P72" s="2076"/>
      <c r="Q72" s="2076"/>
      <c r="R72" s="2076"/>
      <c r="S72" s="2076"/>
      <c r="T72" s="2076"/>
      <c r="U72" s="2077"/>
      <c r="V72" s="2075" t="s">
        <v>935</v>
      </c>
      <c r="W72" s="2076"/>
      <c r="X72" s="2076"/>
      <c r="Y72" s="2076"/>
      <c r="Z72" s="2076"/>
      <c r="AA72" s="2133"/>
      <c r="AB72" s="22"/>
    </row>
    <row r="73" spans="2:28" ht="43.5" customHeight="1" x14ac:dyDescent="0.2">
      <c r="B73" s="19"/>
      <c r="C73" s="2058" t="s">
        <v>686</v>
      </c>
      <c r="D73" s="2059"/>
      <c r="E73" s="2059"/>
      <c r="F73" s="2059"/>
      <c r="G73" s="2059"/>
      <c r="H73" s="2132">
        <v>0.39100000000000001</v>
      </c>
      <c r="I73" s="2132"/>
      <c r="J73" s="2061">
        <f>+J38</f>
        <v>0.17291094960811026</v>
      </c>
      <c r="K73" s="2059"/>
      <c r="L73" s="2059"/>
      <c r="M73" s="2059"/>
      <c r="N73" s="2075" t="s">
        <v>969</v>
      </c>
      <c r="O73" s="2076"/>
      <c r="P73" s="2076"/>
      <c r="Q73" s="2076"/>
      <c r="R73" s="2076"/>
      <c r="S73" s="2076"/>
      <c r="T73" s="2076"/>
      <c r="U73" s="2077"/>
      <c r="V73" s="2075" t="s">
        <v>935</v>
      </c>
      <c r="W73" s="2076"/>
      <c r="X73" s="2076"/>
      <c r="Y73" s="2076"/>
      <c r="Z73" s="2076"/>
      <c r="AA73" s="2133"/>
      <c r="AB73" s="22"/>
    </row>
    <row r="74" spans="2:28" ht="29.25" customHeight="1" x14ac:dyDescent="0.2">
      <c r="B74" s="19"/>
      <c r="C74" s="2058" t="s">
        <v>684</v>
      </c>
      <c r="D74" s="2059"/>
      <c r="E74" s="2059"/>
      <c r="F74" s="2059"/>
      <c r="G74" s="2059"/>
      <c r="H74" s="2074">
        <v>0.43</v>
      </c>
      <c r="I74" s="1274"/>
      <c r="J74" s="2074">
        <v>0.22</v>
      </c>
      <c r="K74" s="1274"/>
      <c r="L74" s="1274"/>
      <c r="M74" s="1274"/>
      <c r="N74" s="2075" t="s">
        <v>969</v>
      </c>
      <c r="O74" s="2076"/>
      <c r="P74" s="2076"/>
      <c r="Q74" s="2076"/>
      <c r="R74" s="2076"/>
      <c r="S74" s="2076"/>
      <c r="T74" s="2076"/>
      <c r="U74" s="2077"/>
      <c r="V74" s="2075" t="s">
        <v>935</v>
      </c>
      <c r="W74" s="2076"/>
      <c r="X74" s="2076"/>
      <c r="Y74" s="2076"/>
      <c r="Z74" s="2076"/>
      <c r="AA74" s="2133"/>
      <c r="AB74" s="22"/>
    </row>
    <row r="75" spans="2:28" x14ac:dyDescent="0.2">
      <c r="B75" s="19"/>
      <c r="C75" s="993"/>
      <c r="D75" s="994"/>
      <c r="E75" s="994"/>
      <c r="F75" s="994"/>
      <c r="G75" s="994"/>
      <c r="H75" s="994"/>
      <c r="I75" s="994"/>
      <c r="J75" s="994"/>
      <c r="K75" s="994"/>
      <c r="L75" s="994"/>
      <c r="M75" s="994"/>
      <c r="N75" s="1308"/>
      <c r="O75" s="1309"/>
      <c r="P75" s="1309"/>
      <c r="Q75" s="1309"/>
      <c r="R75" s="1309"/>
      <c r="S75" s="1309"/>
      <c r="T75" s="1309"/>
      <c r="U75" s="1310"/>
      <c r="V75" s="1308"/>
      <c r="W75" s="1309"/>
      <c r="X75" s="1309"/>
      <c r="Y75" s="1309"/>
      <c r="Z75" s="1309"/>
      <c r="AA75" s="2014"/>
      <c r="AB75" s="22"/>
    </row>
    <row r="76" spans="2:28" x14ac:dyDescent="0.2">
      <c r="B76" s="19"/>
      <c r="C76" s="993"/>
      <c r="D76" s="994"/>
      <c r="E76" s="994"/>
      <c r="F76" s="994"/>
      <c r="G76" s="994"/>
      <c r="H76" s="994"/>
      <c r="I76" s="994"/>
      <c r="J76" s="994"/>
      <c r="K76" s="994"/>
      <c r="L76" s="994"/>
      <c r="M76" s="994"/>
      <c r="N76" s="1308"/>
      <c r="O76" s="1309"/>
      <c r="P76" s="1309"/>
      <c r="Q76" s="1309"/>
      <c r="R76" s="1309"/>
      <c r="S76" s="1309"/>
      <c r="T76" s="1309"/>
      <c r="U76" s="1310"/>
      <c r="V76" s="1308"/>
      <c r="W76" s="1309"/>
      <c r="X76" s="1309"/>
      <c r="Y76" s="1309"/>
      <c r="Z76" s="1309"/>
      <c r="AA76" s="2014"/>
      <c r="AB76" s="22"/>
    </row>
    <row r="77" spans="2:28" x14ac:dyDescent="0.2">
      <c r="B77" s="19"/>
      <c r="C77" s="993"/>
      <c r="D77" s="994"/>
      <c r="E77" s="994"/>
      <c r="F77" s="994"/>
      <c r="G77" s="994"/>
      <c r="H77" s="994"/>
      <c r="I77" s="994"/>
      <c r="J77" s="994"/>
      <c r="K77" s="994"/>
      <c r="L77" s="994"/>
      <c r="M77" s="994"/>
      <c r="N77" s="1308"/>
      <c r="O77" s="1309"/>
      <c r="P77" s="1309"/>
      <c r="Q77" s="1309"/>
      <c r="R77" s="1309"/>
      <c r="S77" s="1309"/>
      <c r="T77" s="1309"/>
      <c r="U77" s="1310"/>
      <c r="V77" s="1308"/>
      <c r="W77" s="1309"/>
      <c r="X77" s="1309"/>
      <c r="Y77" s="1309"/>
      <c r="Z77" s="1309"/>
      <c r="AA77" s="2014"/>
      <c r="AB77" s="22"/>
    </row>
    <row r="78" spans="2:28" x14ac:dyDescent="0.2">
      <c r="B78" s="19"/>
      <c r="C78" s="993"/>
      <c r="D78" s="994"/>
      <c r="E78" s="994"/>
      <c r="F78" s="994"/>
      <c r="G78" s="994"/>
      <c r="H78" s="994"/>
      <c r="I78" s="994"/>
      <c r="J78" s="994"/>
      <c r="K78" s="994"/>
      <c r="L78" s="994"/>
      <c r="M78" s="994"/>
      <c r="N78" s="1308"/>
      <c r="O78" s="1309"/>
      <c r="P78" s="1309"/>
      <c r="Q78" s="1309"/>
      <c r="R78" s="1309"/>
      <c r="S78" s="1309"/>
      <c r="T78" s="1309"/>
      <c r="U78" s="1310"/>
      <c r="V78" s="1308"/>
      <c r="W78" s="1309"/>
      <c r="X78" s="1309"/>
      <c r="Y78" s="1309"/>
      <c r="Z78" s="1309"/>
      <c r="AA78" s="2014"/>
      <c r="AB78" s="22"/>
    </row>
    <row r="79" spans="2:28" x14ac:dyDescent="0.2">
      <c r="B79" s="19"/>
      <c r="C79" s="993"/>
      <c r="D79" s="994"/>
      <c r="E79" s="994"/>
      <c r="F79" s="994"/>
      <c r="G79" s="994"/>
      <c r="H79" s="994"/>
      <c r="I79" s="994"/>
      <c r="J79" s="994"/>
      <c r="K79" s="994"/>
      <c r="L79" s="994"/>
      <c r="M79" s="994"/>
      <c r="N79" s="1308"/>
      <c r="O79" s="1309"/>
      <c r="P79" s="1309"/>
      <c r="Q79" s="1309"/>
      <c r="R79" s="1309"/>
      <c r="S79" s="1309"/>
      <c r="T79" s="1309"/>
      <c r="U79" s="1310"/>
      <c r="V79" s="1308"/>
      <c r="W79" s="1309"/>
      <c r="X79" s="1309"/>
      <c r="Y79" s="1309"/>
      <c r="Z79" s="1309"/>
      <c r="AA79" s="2014"/>
      <c r="AB79" s="22"/>
    </row>
    <row r="80" spans="2:28" x14ac:dyDescent="0.2">
      <c r="B80" s="19"/>
      <c r="C80" s="993"/>
      <c r="D80" s="994"/>
      <c r="E80" s="994"/>
      <c r="F80" s="994"/>
      <c r="G80" s="994"/>
      <c r="H80" s="994"/>
      <c r="I80" s="994"/>
      <c r="J80" s="994"/>
      <c r="K80" s="994"/>
      <c r="L80" s="994"/>
      <c r="M80" s="994"/>
      <c r="N80" s="1308"/>
      <c r="O80" s="1309"/>
      <c r="P80" s="1309"/>
      <c r="Q80" s="1309"/>
      <c r="R80" s="1309"/>
      <c r="S80" s="1309"/>
      <c r="T80" s="1309"/>
      <c r="U80" s="1310"/>
      <c r="V80" s="1308"/>
      <c r="W80" s="1309"/>
      <c r="X80" s="1309"/>
      <c r="Y80" s="1309"/>
      <c r="Z80" s="1309"/>
      <c r="AA80" s="2014"/>
      <c r="AB80" s="22"/>
    </row>
    <row r="81" spans="2:28" x14ac:dyDescent="0.2">
      <c r="B81" s="19"/>
      <c r="C81" s="993"/>
      <c r="D81" s="994"/>
      <c r="E81" s="994"/>
      <c r="F81" s="994"/>
      <c r="G81" s="994"/>
      <c r="H81" s="994"/>
      <c r="I81" s="994"/>
      <c r="J81" s="994"/>
      <c r="K81" s="994"/>
      <c r="L81" s="994"/>
      <c r="M81" s="994"/>
      <c r="N81" s="1308"/>
      <c r="O81" s="1309"/>
      <c r="P81" s="1309"/>
      <c r="Q81" s="1309"/>
      <c r="R81" s="1309"/>
      <c r="S81" s="1309"/>
      <c r="T81" s="1309"/>
      <c r="U81" s="1310"/>
      <c r="V81" s="1308"/>
      <c r="W81" s="1309"/>
      <c r="X81" s="1309"/>
      <c r="Y81" s="1309"/>
      <c r="Z81" s="1309"/>
      <c r="AA81" s="2014"/>
      <c r="AB81" s="22"/>
    </row>
    <row r="82" spans="2:28" ht="15.75" customHeight="1" thickBot="1" x14ac:dyDescent="0.25">
      <c r="B82" s="19"/>
      <c r="C82" s="995"/>
      <c r="D82" s="996"/>
      <c r="E82" s="996"/>
      <c r="F82" s="996"/>
      <c r="G82" s="996"/>
      <c r="H82" s="996"/>
      <c r="I82" s="996"/>
      <c r="J82" s="996"/>
      <c r="K82" s="996"/>
      <c r="L82" s="996"/>
      <c r="M82" s="996"/>
      <c r="N82" s="2011"/>
      <c r="O82" s="2012"/>
      <c r="P82" s="2012"/>
      <c r="Q82" s="2012"/>
      <c r="R82" s="2012"/>
      <c r="S82" s="2012"/>
      <c r="T82" s="2012"/>
      <c r="U82" s="2013"/>
      <c r="V82" s="2011"/>
      <c r="W82" s="2012"/>
      <c r="X82" s="2012"/>
      <c r="Y82" s="2012"/>
      <c r="Z82" s="2012"/>
      <c r="AA82" s="2021"/>
      <c r="AB82" s="22"/>
    </row>
    <row r="83" spans="2:28" x14ac:dyDescent="0.2">
      <c r="B83" s="54"/>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55"/>
    </row>
    <row r="122" ht="6" customHeight="1" x14ac:dyDescent="0.2"/>
  </sheetData>
  <mergeCells count="153">
    <mergeCell ref="C81:G81"/>
    <mergeCell ref="H81:I81"/>
    <mergeCell ref="J81:M81"/>
    <mergeCell ref="N81:U81"/>
    <mergeCell ref="V81:AA81"/>
    <mergeCell ref="C82:G82"/>
    <mergeCell ref="H82:I82"/>
    <mergeCell ref="J82:M82"/>
    <mergeCell ref="N82:U82"/>
    <mergeCell ref="V82:AA82"/>
    <mergeCell ref="C80:G80"/>
    <mergeCell ref="H80:I80"/>
    <mergeCell ref="J80:M80"/>
    <mergeCell ref="N80:U80"/>
    <mergeCell ref="V80:AA80"/>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51:AA52"/>
    <mergeCell ref="C53:AA65"/>
    <mergeCell ref="C38:G38"/>
    <mergeCell ref="K38:AA38"/>
    <mergeCell ref="C39:G39"/>
    <mergeCell ref="K39:AA39"/>
    <mergeCell ref="C40:G40"/>
    <mergeCell ref="K40:AA40"/>
    <mergeCell ref="C41:G41"/>
    <mergeCell ref="K41:AA41"/>
    <mergeCell ref="C42:G42"/>
    <mergeCell ref="K42:AA42"/>
    <mergeCell ref="C43:G43"/>
    <mergeCell ref="K43:AA43"/>
    <mergeCell ref="C44:G44"/>
    <mergeCell ref="K44:AA44"/>
    <mergeCell ref="C45:G45"/>
    <mergeCell ref="K45:AA45"/>
    <mergeCell ref="C46:G46"/>
    <mergeCell ref="K46:AA46"/>
    <mergeCell ref="C47:G47"/>
    <mergeCell ref="K47:AA47"/>
    <mergeCell ref="C48:G48"/>
    <mergeCell ref="K48:AA48"/>
    <mergeCell ref="X30:AA30"/>
    <mergeCell ref="K31:N31"/>
    <mergeCell ref="O31:R31"/>
    <mergeCell ref="S31:T31"/>
    <mergeCell ref="U31:W31"/>
    <mergeCell ref="X31:Y31"/>
    <mergeCell ref="Z31:AA31"/>
    <mergeCell ref="K32:N32"/>
    <mergeCell ref="O32:R32"/>
    <mergeCell ref="S32:T32"/>
    <mergeCell ref="U32:W32"/>
    <mergeCell ref="X32:Y32"/>
    <mergeCell ref="Z32:AA32"/>
    <mergeCell ref="C34:AA34"/>
    <mergeCell ref="C35:G35"/>
    <mergeCell ref="K35:AA35"/>
    <mergeCell ref="C36:G36"/>
    <mergeCell ref="K36:AA36"/>
    <mergeCell ref="C37:G37"/>
    <mergeCell ref="K37:AA37"/>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0:J32"/>
    <mergeCell ref="K30:R30"/>
    <mergeCell ref="S30:W30"/>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C7:H8"/>
    <mergeCell ref="I7:AA8"/>
    <mergeCell ref="C10:H11"/>
    <mergeCell ref="I10:Q11"/>
    <mergeCell ref="R10:U10"/>
    <mergeCell ref="V10:AA10"/>
    <mergeCell ref="R11:U11"/>
    <mergeCell ref="V11:AA11"/>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view="pageBreakPreview" topLeftCell="A22" zoomScaleNormal="100" zoomScaleSheetLayoutView="100" zoomScalePageLayoutView="70" workbookViewId="0">
      <selection activeCell="I26" sqref="I26:AA26"/>
    </sheetView>
  </sheetViews>
  <sheetFormatPr baseColWidth="10" defaultColWidth="3.7109375" defaultRowHeight="14.25" x14ac:dyDescent="0.2"/>
  <cols>
    <col min="1" max="1" width="3.7109375" style="56"/>
    <col min="2" max="2" width="2.85546875" style="56" customWidth="1"/>
    <col min="3" max="6" width="2.7109375" style="56" customWidth="1"/>
    <col min="7" max="7" width="4.28515625" style="56" customWidth="1"/>
    <col min="8" max="9" width="18.140625" style="56" customWidth="1"/>
    <col min="10" max="10" width="15" style="56" customWidth="1"/>
    <col min="11" max="12" width="3.42578125" style="56" customWidth="1"/>
    <col min="13" max="15" width="2.7109375" style="56" customWidth="1"/>
    <col min="16" max="16" width="3.42578125" style="56" customWidth="1"/>
    <col min="17" max="17" width="3.5703125" style="56" customWidth="1"/>
    <col min="18" max="18" width="3.7109375" style="56"/>
    <col min="19" max="19" width="3.28515625" style="56" customWidth="1"/>
    <col min="20" max="20" width="7.42578125" style="56" customWidth="1"/>
    <col min="21" max="21" width="3.5703125" style="56" customWidth="1"/>
    <col min="22" max="22" width="3.7109375" style="56"/>
    <col min="23" max="25" width="5" style="56" customWidth="1"/>
    <col min="26" max="26" width="6.7109375" style="56" customWidth="1"/>
    <col min="27" max="27" width="4.140625" style="56" customWidth="1"/>
    <col min="28" max="28" width="2" style="56" customWidth="1"/>
    <col min="29" max="16384" width="3.7109375" style="56"/>
  </cols>
  <sheetData>
    <row r="1" spans="2:28" ht="15" thickBot="1" x14ac:dyDescent="0.25">
      <c r="B1" s="1"/>
      <c r="C1" s="1"/>
      <c r="D1" s="1"/>
      <c r="E1" s="1"/>
      <c r="F1" s="1"/>
    </row>
    <row r="2" spans="2:28" ht="45.75" customHeight="1" x14ac:dyDescent="0.2">
      <c r="B2" s="991"/>
      <c r="C2" s="992"/>
      <c r="D2" s="992"/>
      <c r="E2" s="992"/>
      <c r="F2" s="992"/>
      <c r="G2" s="992"/>
      <c r="H2" s="997" t="s">
        <v>0</v>
      </c>
      <c r="I2" s="997"/>
      <c r="J2" s="997"/>
      <c r="K2" s="997"/>
      <c r="L2" s="997"/>
      <c r="M2" s="997"/>
      <c r="N2" s="997"/>
      <c r="O2" s="997"/>
      <c r="P2" s="997"/>
      <c r="Q2" s="997"/>
      <c r="R2" s="997"/>
      <c r="S2" s="997"/>
      <c r="T2" s="997"/>
      <c r="U2" s="997"/>
      <c r="V2" s="997"/>
      <c r="W2" s="997"/>
      <c r="X2" s="997"/>
      <c r="Y2" s="997"/>
      <c r="Z2" s="997"/>
      <c r="AA2" s="997"/>
      <c r="AB2" s="998"/>
    </row>
    <row r="3" spans="2:28" ht="15" x14ac:dyDescent="0.2">
      <c r="B3" s="993"/>
      <c r="C3" s="994"/>
      <c r="D3" s="994"/>
      <c r="E3" s="994"/>
      <c r="F3" s="994"/>
      <c r="G3" s="994"/>
      <c r="H3" s="999" t="s">
        <v>1</v>
      </c>
      <c r="I3" s="999"/>
      <c r="J3" s="999"/>
      <c r="K3" s="999"/>
      <c r="L3" s="999"/>
      <c r="M3" s="999"/>
      <c r="N3" s="999"/>
      <c r="O3" s="999"/>
      <c r="P3" s="999" t="s">
        <v>127</v>
      </c>
      <c r="Q3" s="999"/>
      <c r="R3" s="999"/>
      <c r="S3" s="999"/>
      <c r="T3" s="999"/>
      <c r="U3" s="999"/>
      <c r="V3" s="999"/>
      <c r="W3" s="999"/>
      <c r="X3" s="999"/>
      <c r="Y3" s="999"/>
      <c r="Z3" s="999"/>
      <c r="AA3" s="999"/>
      <c r="AB3" s="1000"/>
    </row>
    <row r="4" spans="2:28" ht="15.75" thickBot="1" x14ac:dyDescent="0.25">
      <c r="B4" s="995"/>
      <c r="C4" s="996"/>
      <c r="D4" s="996"/>
      <c r="E4" s="996"/>
      <c r="F4" s="996"/>
      <c r="G4" s="996"/>
      <c r="H4" s="1001" t="s">
        <v>308</v>
      </c>
      <c r="I4" s="1001"/>
      <c r="J4" s="1001"/>
      <c r="K4" s="1001"/>
      <c r="L4" s="1001"/>
      <c r="M4" s="1001"/>
      <c r="N4" s="1001"/>
      <c r="O4" s="1001"/>
      <c r="P4" s="1001"/>
      <c r="Q4" s="1001"/>
      <c r="R4" s="1001"/>
      <c r="S4" s="1001"/>
      <c r="T4" s="1001"/>
      <c r="U4" s="1001"/>
      <c r="V4" s="1001"/>
      <c r="W4" s="1001"/>
      <c r="X4" s="1001"/>
      <c r="Y4" s="1001"/>
      <c r="Z4" s="1001"/>
      <c r="AA4" s="1001"/>
      <c r="AB4" s="1002"/>
    </row>
    <row r="5" spans="2:28" ht="15" x14ac:dyDescent="0.2">
      <c r="H5" s="2"/>
      <c r="I5" s="2"/>
      <c r="J5" s="2"/>
      <c r="K5" s="2"/>
      <c r="L5" s="2"/>
      <c r="M5" s="2"/>
      <c r="N5" s="2"/>
      <c r="O5" s="2"/>
      <c r="P5" s="2"/>
      <c r="Q5" s="2"/>
      <c r="R5" s="2"/>
      <c r="S5" s="2"/>
      <c r="T5" s="2"/>
      <c r="U5" s="2"/>
      <c r="V5" s="2"/>
      <c r="W5" s="2"/>
      <c r="X5" s="2"/>
      <c r="Y5" s="2"/>
      <c r="Z5" s="2"/>
      <c r="AA5" s="2"/>
      <c r="AB5" s="2"/>
    </row>
    <row r="6" spans="2:28" ht="15.75" thickBot="1" x14ac:dyDescent="0.25">
      <c r="B6" s="3"/>
      <c r="C6" s="4"/>
      <c r="D6" s="4"/>
      <c r="E6" s="4"/>
      <c r="F6" s="4"/>
      <c r="G6" s="4"/>
      <c r="H6" s="4"/>
      <c r="I6" s="5"/>
      <c r="J6" s="5"/>
      <c r="K6" s="5"/>
      <c r="L6" s="5"/>
      <c r="M6" s="5"/>
      <c r="N6" s="5"/>
      <c r="O6" s="5"/>
      <c r="P6" s="5"/>
      <c r="Q6" s="5"/>
      <c r="R6" s="6"/>
      <c r="S6" s="6"/>
      <c r="T6" s="6"/>
      <c r="U6" s="6"/>
      <c r="V6" s="6"/>
      <c r="W6" s="4"/>
      <c r="X6" s="4"/>
      <c r="Y6" s="4"/>
      <c r="Z6" s="4"/>
      <c r="AA6" s="4"/>
      <c r="AB6" s="7"/>
    </row>
    <row r="7" spans="2:28" ht="15" customHeight="1" x14ac:dyDescent="0.2">
      <c r="B7" s="8"/>
      <c r="C7" s="716" t="s">
        <v>2</v>
      </c>
      <c r="D7" s="717"/>
      <c r="E7" s="717"/>
      <c r="F7" s="717"/>
      <c r="G7" s="717"/>
      <c r="H7" s="718"/>
      <c r="I7" s="744" t="s">
        <v>124</v>
      </c>
      <c r="J7" s="745"/>
      <c r="K7" s="745"/>
      <c r="L7" s="745"/>
      <c r="M7" s="745"/>
      <c r="N7" s="745"/>
      <c r="O7" s="745"/>
      <c r="P7" s="745"/>
      <c r="Q7" s="745"/>
      <c r="R7" s="745"/>
      <c r="S7" s="745"/>
      <c r="T7" s="745"/>
      <c r="U7" s="745"/>
      <c r="V7" s="745"/>
      <c r="W7" s="745"/>
      <c r="X7" s="745"/>
      <c r="Y7" s="745"/>
      <c r="Z7" s="745"/>
      <c r="AA7" s="746"/>
      <c r="AB7" s="9"/>
    </row>
    <row r="8" spans="2:28" ht="15.75" thickBot="1" x14ac:dyDescent="0.25">
      <c r="B8" s="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9"/>
    </row>
    <row r="9" spans="2:28" ht="15.75" thickBot="1" x14ac:dyDescent="0.25">
      <c r="B9" s="8"/>
      <c r="C9" s="107"/>
      <c r="D9" s="107"/>
      <c r="E9" s="107"/>
      <c r="F9" s="107"/>
      <c r="G9" s="107"/>
      <c r="H9" s="107"/>
      <c r="I9" s="108"/>
      <c r="J9" s="108"/>
      <c r="K9" s="108"/>
      <c r="L9" s="108"/>
      <c r="M9" s="108"/>
      <c r="N9" s="108"/>
      <c r="O9" s="108"/>
      <c r="P9" s="108"/>
      <c r="Q9" s="108"/>
      <c r="R9" s="105"/>
      <c r="S9" s="105"/>
      <c r="T9" s="105"/>
      <c r="U9" s="105"/>
      <c r="V9" s="105"/>
      <c r="W9" s="107"/>
      <c r="X9" s="107"/>
      <c r="Y9" s="107"/>
      <c r="Z9" s="107"/>
      <c r="AA9" s="107"/>
      <c r="AB9" s="9"/>
    </row>
    <row r="10" spans="2:28" ht="15" customHeight="1" thickBot="1" x14ac:dyDescent="0.25">
      <c r="B10" s="8"/>
      <c r="C10" s="716" t="s">
        <v>3</v>
      </c>
      <c r="D10" s="717"/>
      <c r="E10" s="717"/>
      <c r="F10" s="717"/>
      <c r="G10" s="717"/>
      <c r="H10" s="718"/>
      <c r="I10" s="983" t="s">
        <v>144</v>
      </c>
      <c r="J10" s="984"/>
      <c r="K10" s="984"/>
      <c r="L10" s="984"/>
      <c r="M10" s="984"/>
      <c r="N10" s="984"/>
      <c r="O10" s="984"/>
      <c r="P10" s="984"/>
      <c r="Q10" s="985"/>
      <c r="R10" s="737" t="s">
        <v>4</v>
      </c>
      <c r="S10" s="738"/>
      <c r="T10" s="738"/>
      <c r="U10" s="739"/>
      <c r="V10" s="691" t="s">
        <v>5</v>
      </c>
      <c r="W10" s="692"/>
      <c r="X10" s="692"/>
      <c r="Y10" s="692"/>
      <c r="Z10" s="692"/>
      <c r="AA10" s="693"/>
      <c r="AB10" s="9"/>
    </row>
    <row r="11" spans="2:28" ht="28.5" customHeight="1" thickBot="1" x14ac:dyDescent="0.25">
      <c r="B11" s="8"/>
      <c r="C11" s="719"/>
      <c r="D11" s="720"/>
      <c r="E11" s="720"/>
      <c r="F11" s="720"/>
      <c r="G11" s="720"/>
      <c r="H11" s="721"/>
      <c r="I11" s="986"/>
      <c r="J11" s="987"/>
      <c r="K11" s="987"/>
      <c r="L11" s="987"/>
      <c r="M11" s="987"/>
      <c r="N11" s="987"/>
      <c r="O11" s="987"/>
      <c r="P11" s="987"/>
      <c r="Q11" s="988"/>
      <c r="R11" s="948" t="s">
        <v>143</v>
      </c>
      <c r="S11" s="989"/>
      <c r="T11" s="989"/>
      <c r="U11" s="990"/>
      <c r="V11" s="774" t="s">
        <v>325</v>
      </c>
      <c r="W11" s="775"/>
      <c r="X11" s="775"/>
      <c r="Y11" s="775"/>
      <c r="Z11" s="775"/>
      <c r="AA11" s="776"/>
      <c r="AB11" s="9"/>
    </row>
    <row r="12" spans="2:28" ht="15" thickBo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2"/>
    </row>
    <row r="13" spans="2:28" ht="15" customHeight="1" x14ac:dyDescent="0.2">
      <c r="B13" s="10"/>
      <c r="C13" s="716" t="s">
        <v>7</v>
      </c>
      <c r="D13" s="717"/>
      <c r="E13" s="717"/>
      <c r="F13" s="717"/>
      <c r="G13" s="717"/>
      <c r="H13" s="718"/>
      <c r="I13" s="974" t="s">
        <v>985</v>
      </c>
      <c r="J13" s="975"/>
      <c r="K13" s="975"/>
      <c r="L13" s="975"/>
      <c r="M13" s="975"/>
      <c r="N13" s="975"/>
      <c r="O13" s="975"/>
      <c r="P13" s="975"/>
      <c r="Q13" s="975"/>
      <c r="R13" s="975"/>
      <c r="S13" s="976"/>
      <c r="T13" s="716" t="s">
        <v>9</v>
      </c>
      <c r="U13" s="717"/>
      <c r="V13" s="717"/>
      <c r="W13" s="717"/>
      <c r="X13" s="717"/>
      <c r="Y13" s="717"/>
      <c r="Z13" s="717"/>
      <c r="AA13" s="718"/>
      <c r="AB13" s="12"/>
    </row>
    <row r="14" spans="2:28" ht="30" customHeight="1" thickBot="1" x14ac:dyDescent="0.25">
      <c r="B14" s="10"/>
      <c r="C14" s="719"/>
      <c r="D14" s="720"/>
      <c r="E14" s="720"/>
      <c r="F14" s="720"/>
      <c r="G14" s="720"/>
      <c r="H14" s="721"/>
      <c r="I14" s="977"/>
      <c r="J14" s="978"/>
      <c r="K14" s="978"/>
      <c r="L14" s="978"/>
      <c r="M14" s="978"/>
      <c r="N14" s="978"/>
      <c r="O14" s="978"/>
      <c r="P14" s="978"/>
      <c r="Q14" s="978"/>
      <c r="R14" s="978"/>
      <c r="S14" s="979"/>
      <c r="T14" s="980" t="s">
        <v>61</v>
      </c>
      <c r="U14" s="981"/>
      <c r="V14" s="981"/>
      <c r="W14" s="981"/>
      <c r="X14" s="981"/>
      <c r="Y14" s="981"/>
      <c r="Z14" s="981"/>
      <c r="AA14" s="982"/>
      <c r="AB14" s="12"/>
    </row>
    <row r="15" spans="2:28" ht="15" thickBo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2"/>
    </row>
    <row r="16" spans="2:28" ht="57.75" customHeight="1" thickBot="1" x14ac:dyDescent="0.25">
      <c r="B16" s="10"/>
      <c r="C16" s="675" t="s">
        <v>11</v>
      </c>
      <c r="D16" s="676"/>
      <c r="E16" s="676"/>
      <c r="F16" s="676"/>
      <c r="G16" s="676"/>
      <c r="H16" s="677"/>
      <c r="I16" s="949" t="s">
        <v>142</v>
      </c>
      <c r="J16" s="963"/>
      <c r="K16" s="963"/>
      <c r="L16" s="963"/>
      <c r="M16" s="963"/>
      <c r="N16" s="963"/>
      <c r="O16" s="963"/>
      <c r="P16" s="963"/>
      <c r="Q16" s="963"/>
      <c r="R16" s="963"/>
      <c r="S16" s="963"/>
      <c r="T16" s="963"/>
      <c r="U16" s="963"/>
      <c r="V16" s="963"/>
      <c r="W16" s="963"/>
      <c r="X16" s="963"/>
      <c r="Y16" s="963"/>
      <c r="Z16" s="963"/>
      <c r="AA16" s="964"/>
      <c r="AB16" s="12"/>
    </row>
    <row r="17" spans="2:28" ht="16.5" customHeight="1" thickBot="1" x14ac:dyDescent="0.25">
      <c r="B17" s="10"/>
      <c r="C17" s="105"/>
      <c r="D17" s="105"/>
      <c r="E17" s="105"/>
      <c r="F17" s="105"/>
      <c r="G17" s="105"/>
      <c r="H17" s="105"/>
      <c r="I17" s="104"/>
      <c r="J17" s="104"/>
      <c r="K17" s="104"/>
      <c r="L17" s="104"/>
      <c r="M17" s="104"/>
      <c r="N17" s="104"/>
      <c r="O17" s="104"/>
      <c r="P17" s="104"/>
      <c r="Q17" s="104"/>
      <c r="R17" s="104"/>
      <c r="S17" s="104"/>
      <c r="T17" s="104"/>
      <c r="U17" s="104"/>
      <c r="V17" s="104"/>
      <c r="W17" s="104"/>
      <c r="X17" s="104"/>
      <c r="Y17" s="104"/>
      <c r="Z17" s="104"/>
      <c r="AA17" s="104"/>
      <c r="AB17" s="12"/>
    </row>
    <row r="18" spans="2:28" ht="52.5" customHeight="1" thickBot="1" x14ac:dyDescent="0.25">
      <c r="B18" s="10"/>
      <c r="C18" s="675" t="s">
        <v>336</v>
      </c>
      <c r="D18" s="676"/>
      <c r="E18" s="676"/>
      <c r="F18" s="676"/>
      <c r="G18" s="676"/>
      <c r="H18" s="677"/>
      <c r="I18" s="949" t="s">
        <v>141</v>
      </c>
      <c r="J18" s="963"/>
      <c r="K18" s="963"/>
      <c r="L18" s="963"/>
      <c r="M18" s="963"/>
      <c r="N18" s="963"/>
      <c r="O18" s="963"/>
      <c r="P18" s="963"/>
      <c r="Q18" s="963"/>
      <c r="R18" s="963"/>
      <c r="S18" s="963"/>
      <c r="T18" s="963"/>
      <c r="U18" s="963"/>
      <c r="V18" s="963"/>
      <c r="W18" s="963"/>
      <c r="X18" s="963"/>
      <c r="Y18" s="963"/>
      <c r="Z18" s="963"/>
      <c r="AA18" s="964"/>
      <c r="AB18" s="12"/>
    </row>
    <row r="19" spans="2:28" ht="16.5" customHeight="1" thickBot="1" x14ac:dyDescent="0.25">
      <c r="B19" s="10"/>
      <c r="C19" s="105"/>
      <c r="D19" s="105"/>
      <c r="E19" s="105"/>
      <c r="F19" s="105"/>
      <c r="G19" s="105"/>
      <c r="H19" s="105"/>
      <c r="I19" s="104"/>
      <c r="J19" s="104"/>
      <c r="K19" s="104"/>
      <c r="L19" s="104"/>
      <c r="M19" s="104"/>
      <c r="N19" s="104"/>
      <c r="O19" s="104"/>
      <c r="P19" s="104"/>
      <c r="Q19" s="104"/>
      <c r="R19" s="104"/>
      <c r="S19" s="104"/>
      <c r="T19" s="104"/>
      <c r="U19" s="104"/>
      <c r="V19" s="104"/>
      <c r="W19" s="104"/>
      <c r="X19" s="104"/>
      <c r="Y19" s="104"/>
      <c r="Z19" s="104"/>
      <c r="AA19" s="104"/>
      <c r="AB19" s="12"/>
    </row>
    <row r="20" spans="2:28" ht="22.5" customHeight="1" x14ac:dyDescent="0.2">
      <c r="B20" s="10"/>
      <c r="C20" s="700" t="s">
        <v>13</v>
      </c>
      <c r="D20" s="701"/>
      <c r="E20" s="701"/>
      <c r="F20" s="701"/>
      <c r="G20" s="701"/>
      <c r="H20" s="702"/>
      <c r="I20" s="965" t="s">
        <v>944</v>
      </c>
      <c r="J20" s="966"/>
      <c r="K20" s="966"/>
      <c r="L20" s="967"/>
      <c r="M20" s="691" t="s">
        <v>14</v>
      </c>
      <c r="N20" s="692"/>
      <c r="O20" s="692"/>
      <c r="P20" s="692"/>
      <c r="Q20" s="692"/>
      <c r="R20" s="692"/>
      <c r="S20" s="693"/>
      <c r="T20" s="691" t="s">
        <v>15</v>
      </c>
      <c r="U20" s="692"/>
      <c r="V20" s="692"/>
      <c r="W20" s="692"/>
      <c r="X20" s="692"/>
      <c r="Y20" s="692"/>
      <c r="Z20" s="692"/>
      <c r="AA20" s="693"/>
      <c r="AB20" s="12"/>
    </row>
    <row r="21" spans="2:28" ht="30.75" customHeight="1" thickBot="1" x14ac:dyDescent="0.25">
      <c r="B21" s="10"/>
      <c r="C21" s="703"/>
      <c r="D21" s="704"/>
      <c r="E21" s="704"/>
      <c r="F21" s="704"/>
      <c r="G21" s="704"/>
      <c r="H21" s="705"/>
      <c r="I21" s="968"/>
      <c r="J21" s="969"/>
      <c r="K21" s="969"/>
      <c r="L21" s="970"/>
      <c r="M21" s="971" t="s">
        <v>62</v>
      </c>
      <c r="N21" s="972"/>
      <c r="O21" s="972"/>
      <c r="P21" s="972"/>
      <c r="Q21" s="972"/>
      <c r="R21" s="972"/>
      <c r="S21" s="973"/>
      <c r="T21" s="2089" t="s">
        <v>17</v>
      </c>
      <c r="U21" s="2090"/>
      <c r="V21" s="2090"/>
      <c r="W21" s="2090"/>
      <c r="X21" s="2090"/>
      <c r="Y21" s="2090"/>
      <c r="Z21" s="2090"/>
      <c r="AA21" s="2091"/>
      <c r="AB21" s="12"/>
    </row>
    <row r="22" spans="2:28" ht="15" thickBo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2"/>
    </row>
    <row r="23" spans="2:28" ht="31.5" customHeight="1" x14ac:dyDescent="0.2">
      <c r="B23" s="10"/>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12"/>
    </row>
    <row r="24" spans="2:28" ht="15.75" customHeight="1" thickBot="1" x14ac:dyDescent="0.25">
      <c r="B24" s="10"/>
      <c r="C24" s="1044" t="s">
        <v>943</v>
      </c>
      <c r="D24" s="1045"/>
      <c r="E24" s="1045"/>
      <c r="F24" s="1045"/>
      <c r="G24" s="1045"/>
      <c r="H24" s="1045"/>
      <c r="I24" s="1046"/>
      <c r="J24" s="1044" t="s">
        <v>124</v>
      </c>
      <c r="K24" s="1045"/>
      <c r="L24" s="1045"/>
      <c r="M24" s="1045"/>
      <c r="N24" s="1045"/>
      <c r="O24" s="1045"/>
      <c r="P24" s="1046"/>
      <c r="Q24" s="1185" t="s">
        <v>615</v>
      </c>
      <c r="R24" s="1039"/>
      <c r="S24" s="1039"/>
      <c r="T24" s="1039"/>
      <c r="U24" s="1039"/>
      <c r="V24" s="1039"/>
      <c r="W24" s="1039"/>
      <c r="X24" s="1039"/>
      <c r="Y24" s="1039"/>
      <c r="Z24" s="1039"/>
      <c r="AA24" s="1041"/>
      <c r="AB24" s="12"/>
    </row>
    <row r="25" spans="2:28" ht="15" thickBo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2"/>
    </row>
    <row r="26" spans="2:28" ht="33" customHeight="1" thickBot="1" x14ac:dyDescent="0.25">
      <c r="B26" s="10"/>
      <c r="C26" s="675" t="s">
        <v>21</v>
      </c>
      <c r="D26" s="676"/>
      <c r="E26" s="676"/>
      <c r="F26" s="676"/>
      <c r="G26" s="676"/>
      <c r="H26" s="677"/>
      <c r="I26" s="949" t="s">
        <v>140</v>
      </c>
      <c r="J26" s="963"/>
      <c r="K26" s="963"/>
      <c r="L26" s="963"/>
      <c r="M26" s="963"/>
      <c r="N26" s="963"/>
      <c r="O26" s="963"/>
      <c r="P26" s="963"/>
      <c r="Q26" s="963"/>
      <c r="R26" s="963"/>
      <c r="S26" s="963"/>
      <c r="T26" s="963"/>
      <c r="U26" s="963"/>
      <c r="V26" s="963"/>
      <c r="W26" s="963"/>
      <c r="X26" s="963"/>
      <c r="Y26" s="963"/>
      <c r="Z26" s="963"/>
      <c r="AA26" s="964"/>
      <c r="AB26" s="12"/>
    </row>
    <row r="27" spans="2:28" ht="15.75" thickBot="1" x14ac:dyDescent="0.25">
      <c r="B27" s="10"/>
      <c r="C27" s="105"/>
      <c r="D27" s="105"/>
      <c r="E27" s="105"/>
      <c r="F27" s="105"/>
      <c r="G27" s="105"/>
      <c r="H27" s="105"/>
      <c r="I27" s="104"/>
      <c r="J27" s="104"/>
      <c r="K27" s="104"/>
      <c r="L27" s="104"/>
      <c r="M27" s="104"/>
      <c r="N27" s="104"/>
      <c r="O27" s="104"/>
      <c r="P27" s="104"/>
      <c r="Q27" s="104"/>
      <c r="R27" s="104"/>
      <c r="S27" s="104"/>
      <c r="T27" s="104"/>
      <c r="U27" s="104"/>
      <c r="V27" s="104"/>
      <c r="W27" s="104"/>
      <c r="X27" s="104"/>
      <c r="Y27" s="104"/>
      <c r="Z27" s="104"/>
      <c r="AA27" s="104"/>
      <c r="AB27" s="12"/>
    </row>
    <row r="28" spans="2:28" ht="53.25" customHeight="1" thickBot="1" x14ac:dyDescent="0.25">
      <c r="B28" s="10"/>
      <c r="C28" s="675" t="s">
        <v>23</v>
      </c>
      <c r="D28" s="676"/>
      <c r="E28" s="676"/>
      <c r="F28" s="676"/>
      <c r="G28" s="676"/>
      <c r="H28" s="677"/>
      <c r="I28" s="948">
        <v>0.94</v>
      </c>
      <c r="J28" s="949"/>
      <c r="K28" s="682" t="s">
        <v>24</v>
      </c>
      <c r="L28" s="683"/>
      <c r="M28" s="683"/>
      <c r="N28" s="684"/>
      <c r="O28" s="955" t="s">
        <v>25</v>
      </c>
      <c r="P28" s="954"/>
      <c r="Q28" s="954"/>
      <c r="R28" s="956"/>
      <c r="S28" s="101" t="s">
        <v>28</v>
      </c>
      <c r="T28" s="954" t="s">
        <v>26</v>
      </c>
      <c r="U28" s="954"/>
      <c r="V28" s="956"/>
      <c r="W28" s="34"/>
      <c r="X28" s="688" t="s">
        <v>27</v>
      </c>
      <c r="Y28" s="689"/>
      <c r="Z28" s="690"/>
      <c r="AA28" s="98"/>
      <c r="AB28" s="12"/>
    </row>
    <row r="29" spans="2:28"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28" ht="15" customHeight="1" x14ac:dyDescent="0.25">
      <c r="B30" s="10"/>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12"/>
    </row>
    <row r="31" spans="2:28" ht="14.25" customHeight="1" x14ac:dyDescent="0.2">
      <c r="B31" s="10"/>
      <c r="C31" s="661"/>
      <c r="D31" s="934"/>
      <c r="E31" s="934"/>
      <c r="F31" s="934"/>
      <c r="G31" s="934"/>
      <c r="H31" s="934"/>
      <c r="I31" s="934"/>
      <c r="J31" s="663"/>
      <c r="K31" s="1042" t="s">
        <v>301</v>
      </c>
      <c r="L31" s="943"/>
      <c r="M31" s="943"/>
      <c r="N31" s="943"/>
      <c r="O31" s="943" t="s">
        <v>300</v>
      </c>
      <c r="P31" s="943"/>
      <c r="Q31" s="943"/>
      <c r="R31" s="943"/>
      <c r="S31" s="943" t="s">
        <v>301</v>
      </c>
      <c r="T31" s="943"/>
      <c r="U31" s="943" t="s">
        <v>300</v>
      </c>
      <c r="V31" s="943"/>
      <c r="W31" s="943"/>
      <c r="X31" s="943" t="s">
        <v>301</v>
      </c>
      <c r="Y31" s="943"/>
      <c r="Z31" s="943" t="s">
        <v>300</v>
      </c>
      <c r="AA31" s="1043"/>
      <c r="AB31" s="12"/>
    </row>
    <row r="32" spans="2:28" ht="15" customHeight="1" thickBot="1" x14ac:dyDescent="0.25">
      <c r="B32" s="10"/>
      <c r="C32" s="664"/>
      <c r="D32" s="665"/>
      <c r="E32" s="665"/>
      <c r="F32" s="665"/>
      <c r="G32" s="665"/>
      <c r="H32" s="665"/>
      <c r="I32" s="665"/>
      <c r="J32" s="666"/>
      <c r="K32" s="2088">
        <v>0</v>
      </c>
      <c r="L32" s="1039"/>
      <c r="M32" s="1039"/>
      <c r="N32" s="1039"/>
      <c r="O32" s="1040">
        <v>0.86</v>
      </c>
      <c r="P32" s="1039"/>
      <c r="Q32" s="1039"/>
      <c r="R32" s="1039"/>
      <c r="S32" s="1040">
        <v>0.87</v>
      </c>
      <c r="T32" s="1039"/>
      <c r="U32" s="1040">
        <v>0.97</v>
      </c>
      <c r="V32" s="1039"/>
      <c r="W32" s="1039"/>
      <c r="X32" s="1040">
        <v>0.98</v>
      </c>
      <c r="Y32" s="1039"/>
      <c r="Z32" s="1040">
        <v>1</v>
      </c>
      <c r="AA32" s="1041"/>
      <c r="AB32" s="12"/>
    </row>
    <row r="33" spans="2:28"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14" customFormat="1" ht="15.75" thickBot="1" x14ac:dyDescent="0.25">
      <c r="B34" s="13"/>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12"/>
    </row>
    <row r="35" spans="2:28" s="14" customFormat="1" ht="43.5" customHeight="1" thickBot="1" x14ac:dyDescent="0.25">
      <c r="B35" s="13"/>
      <c r="C35" s="922" t="s">
        <v>30</v>
      </c>
      <c r="D35" s="923"/>
      <c r="E35" s="923"/>
      <c r="F35" s="923"/>
      <c r="G35" s="924"/>
      <c r="H35" s="182" t="s">
        <v>984</v>
      </c>
      <c r="I35" s="182" t="s">
        <v>983</v>
      </c>
      <c r="J35" s="182" t="s">
        <v>33</v>
      </c>
      <c r="K35" s="1155" t="s">
        <v>34</v>
      </c>
      <c r="L35" s="1156"/>
      <c r="M35" s="1156"/>
      <c r="N35" s="1156"/>
      <c r="O35" s="1156"/>
      <c r="P35" s="1156"/>
      <c r="Q35" s="1156"/>
      <c r="R35" s="1156"/>
      <c r="S35" s="1156"/>
      <c r="T35" s="1156"/>
      <c r="U35" s="1156"/>
      <c r="V35" s="1156"/>
      <c r="W35" s="1156"/>
      <c r="X35" s="1156"/>
      <c r="Y35" s="1156"/>
      <c r="Z35" s="1156"/>
      <c r="AA35" s="1157"/>
      <c r="AB35" s="12"/>
    </row>
    <row r="36" spans="2:28" s="14" customFormat="1" ht="71.25" customHeight="1" x14ac:dyDescent="0.2">
      <c r="B36" s="13"/>
      <c r="C36" s="899" t="s">
        <v>689</v>
      </c>
      <c r="D36" s="900"/>
      <c r="E36" s="900"/>
      <c r="F36" s="900"/>
      <c r="G36" s="901"/>
      <c r="H36" s="333">
        <v>27602470177</v>
      </c>
      <c r="I36" s="333">
        <v>54505494817</v>
      </c>
      <c r="J36" s="36">
        <f t="shared" ref="J36:J47" si="0">+H36/I36</f>
        <v>0.50641628462734223</v>
      </c>
      <c r="K36" s="2082" t="s">
        <v>982</v>
      </c>
      <c r="L36" s="2083"/>
      <c r="M36" s="2083"/>
      <c r="N36" s="2083"/>
      <c r="O36" s="2083"/>
      <c r="P36" s="2083"/>
      <c r="Q36" s="2083"/>
      <c r="R36" s="2083"/>
      <c r="S36" s="2083"/>
      <c r="T36" s="2083"/>
      <c r="U36" s="2083"/>
      <c r="V36" s="2083"/>
      <c r="W36" s="2083"/>
      <c r="X36" s="2083"/>
      <c r="Y36" s="2083"/>
      <c r="Z36" s="2083"/>
      <c r="AA36" s="2084"/>
      <c r="AB36" s="12"/>
    </row>
    <row r="37" spans="2:28" s="14" customFormat="1" ht="58.5" customHeight="1" x14ac:dyDescent="0.2">
      <c r="B37" s="13"/>
      <c r="C37" s="899" t="s">
        <v>687</v>
      </c>
      <c r="D37" s="900"/>
      <c r="E37" s="900"/>
      <c r="F37" s="900"/>
      <c r="G37" s="901"/>
      <c r="H37" s="331">
        <v>42998393402</v>
      </c>
      <c r="I37" s="331">
        <v>54505494817</v>
      </c>
      <c r="J37" s="36">
        <f t="shared" si="0"/>
        <v>0.78888180992329981</v>
      </c>
      <c r="K37" s="2082" t="s">
        <v>981</v>
      </c>
      <c r="L37" s="2083"/>
      <c r="M37" s="2083"/>
      <c r="N37" s="2083"/>
      <c r="O37" s="2083"/>
      <c r="P37" s="2083"/>
      <c r="Q37" s="2083"/>
      <c r="R37" s="2083"/>
      <c r="S37" s="2083"/>
      <c r="T37" s="2083"/>
      <c r="U37" s="2083"/>
      <c r="V37" s="2083"/>
      <c r="W37" s="2083"/>
      <c r="X37" s="2083"/>
      <c r="Y37" s="2083"/>
      <c r="Z37" s="2083"/>
      <c r="AA37" s="2084"/>
      <c r="AB37" s="12"/>
    </row>
    <row r="38" spans="2:28" s="14" customFormat="1" ht="45" customHeight="1" x14ac:dyDescent="0.2">
      <c r="B38" s="13"/>
      <c r="C38" s="899" t="s">
        <v>686</v>
      </c>
      <c r="D38" s="900"/>
      <c r="E38" s="900"/>
      <c r="F38" s="900"/>
      <c r="G38" s="901"/>
      <c r="H38" s="331">
        <f>49598142364+276998494</f>
        <v>49875140858</v>
      </c>
      <c r="I38" s="331">
        <v>54505494817</v>
      </c>
      <c r="J38" s="36">
        <f t="shared" si="0"/>
        <v>0.91504794196353545</v>
      </c>
      <c r="K38" s="2134" t="s">
        <v>980</v>
      </c>
      <c r="L38" s="2135"/>
      <c r="M38" s="2135"/>
      <c r="N38" s="2135"/>
      <c r="O38" s="2135"/>
      <c r="P38" s="2135"/>
      <c r="Q38" s="2135"/>
      <c r="R38" s="2135"/>
      <c r="S38" s="2135"/>
      <c r="T38" s="2135"/>
      <c r="U38" s="2135"/>
      <c r="V38" s="2135"/>
      <c r="W38" s="2135"/>
      <c r="X38" s="2135"/>
      <c r="Y38" s="2135"/>
      <c r="Z38" s="2135"/>
      <c r="AA38" s="2136"/>
      <c r="AB38" s="12"/>
    </row>
    <row r="39" spans="2:28" s="14" customFormat="1" ht="37.5" customHeight="1" x14ac:dyDescent="0.2">
      <c r="B39" s="13"/>
      <c r="C39" s="899" t="s">
        <v>684</v>
      </c>
      <c r="D39" s="900"/>
      <c r="E39" s="900"/>
      <c r="F39" s="900"/>
      <c r="G39" s="901"/>
      <c r="H39" s="331">
        <v>52973118488</v>
      </c>
      <c r="I39" s="331">
        <v>54505494817</v>
      </c>
      <c r="J39" s="36">
        <f t="shared" si="0"/>
        <v>0.97188583767297421</v>
      </c>
      <c r="K39" s="2134" t="s">
        <v>979</v>
      </c>
      <c r="L39" s="2135"/>
      <c r="M39" s="2135"/>
      <c r="N39" s="2135"/>
      <c r="O39" s="2135"/>
      <c r="P39" s="2135"/>
      <c r="Q39" s="2135"/>
      <c r="R39" s="2135"/>
      <c r="S39" s="2135"/>
      <c r="T39" s="2135"/>
      <c r="U39" s="2135"/>
      <c r="V39" s="2135"/>
      <c r="W39" s="2135"/>
      <c r="X39" s="2135"/>
      <c r="Y39" s="2135"/>
      <c r="Z39" s="2135"/>
      <c r="AA39" s="2136"/>
      <c r="AB39" s="12"/>
    </row>
    <row r="40" spans="2:28" s="14" customFormat="1" x14ac:dyDescent="0.2">
      <c r="B40" s="13"/>
      <c r="C40" s="899"/>
      <c r="D40" s="900"/>
      <c r="E40" s="900"/>
      <c r="F40" s="900"/>
      <c r="G40" s="901"/>
      <c r="H40" s="331"/>
      <c r="I40" s="331"/>
      <c r="J40" s="36" t="e">
        <f t="shared" si="0"/>
        <v>#DIV/0!</v>
      </c>
      <c r="K40" s="1152" t="s">
        <v>978</v>
      </c>
      <c r="L40" s="1153"/>
      <c r="M40" s="1153"/>
      <c r="N40" s="1153"/>
      <c r="O40" s="1153"/>
      <c r="P40" s="1153"/>
      <c r="Q40" s="1153"/>
      <c r="R40" s="1153"/>
      <c r="S40" s="1153"/>
      <c r="T40" s="1153"/>
      <c r="U40" s="1153"/>
      <c r="V40" s="1153"/>
      <c r="W40" s="1153"/>
      <c r="X40" s="1153"/>
      <c r="Y40" s="1153"/>
      <c r="Z40" s="1153"/>
      <c r="AA40" s="1154"/>
      <c r="AB40" s="12"/>
    </row>
    <row r="41" spans="2:28" s="14" customFormat="1" x14ac:dyDescent="0.2">
      <c r="B41" s="13"/>
      <c r="C41" s="899"/>
      <c r="D41" s="900"/>
      <c r="E41" s="900"/>
      <c r="F41" s="900"/>
      <c r="G41" s="901"/>
      <c r="H41" s="331"/>
      <c r="I41" s="331"/>
      <c r="J41" s="36" t="e">
        <f t="shared" si="0"/>
        <v>#DIV/0!</v>
      </c>
      <c r="K41" s="1152"/>
      <c r="L41" s="1153"/>
      <c r="M41" s="1153"/>
      <c r="N41" s="1153"/>
      <c r="O41" s="1153"/>
      <c r="P41" s="1153"/>
      <c r="Q41" s="1153"/>
      <c r="R41" s="1153"/>
      <c r="S41" s="1153"/>
      <c r="T41" s="1153"/>
      <c r="U41" s="1153"/>
      <c r="V41" s="1153"/>
      <c r="W41" s="1153"/>
      <c r="X41" s="1153"/>
      <c r="Y41" s="1153"/>
      <c r="Z41" s="1153"/>
      <c r="AA41" s="1154"/>
      <c r="AB41" s="12"/>
    </row>
    <row r="42" spans="2:28" s="14" customFormat="1" x14ac:dyDescent="0.2">
      <c r="B42" s="13"/>
      <c r="C42" s="899"/>
      <c r="D42" s="900"/>
      <c r="E42" s="900"/>
      <c r="F42" s="900"/>
      <c r="G42" s="901"/>
      <c r="H42" s="38"/>
      <c r="I42" s="38"/>
      <c r="J42" s="36" t="e">
        <f t="shared" si="0"/>
        <v>#DIV/0!</v>
      </c>
      <c r="K42" s="1152"/>
      <c r="L42" s="1153"/>
      <c r="M42" s="1153"/>
      <c r="N42" s="1153"/>
      <c r="O42" s="1153"/>
      <c r="P42" s="1153"/>
      <c r="Q42" s="1153"/>
      <c r="R42" s="1153"/>
      <c r="S42" s="1153"/>
      <c r="T42" s="1153"/>
      <c r="U42" s="1153"/>
      <c r="V42" s="1153"/>
      <c r="W42" s="1153"/>
      <c r="X42" s="1153"/>
      <c r="Y42" s="1153"/>
      <c r="Z42" s="1153"/>
      <c r="AA42" s="1154"/>
      <c r="AB42" s="12"/>
    </row>
    <row r="43" spans="2:28" s="14" customFormat="1" x14ac:dyDescent="0.2">
      <c r="B43" s="13"/>
      <c r="C43" s="899"/>
      <c r="D43" s="900"/>
      <c r="E43" s="900"/>
      <c r="F43" s="900"/>
      <c r="G43" s="901"/>
      <c r="H43" s="38"/>
      <c r="I43" s="38"/>
      <c r="J43" s="36" t="e">
        <f t="shared" si="0"/>
        <v>#DIV/0!</v>
      </c>
      <c r="K43" s="1152"/>
      <c r="L43" s="1153"/>
      <c r="M43" s="1153"/>
      <c r="N43" s="1153"/>
      <c r="O43" s="1153"/>
      <c r="P43" s="1153"/>
      <c r="Q43" s="1153"/>
      <c r="R43" s="1153"/>
      <c r="S43" s="1153"/>
      <c r="T43" s="1153"/>
      <c r="U43" s="1153"/>
      <c r="V43" s="1153"/>
      <c r="W43" s="1153"/>
      <c r="X43" s="1153"/>
      <c r="Y43" s="1153"/>
      <c r="Z43" s="1153"/>
      <c r="AA43" s="1154"/>
      <c r="AB43" s="12"/>
    </row>
    <row r="44" spans="2:28" s="14" customFormat="1" x14ac:dyDescent="0.2">
      <c r="B44" s="13"/>
      <c r="C44" s="899"/>
      <c r="D44" s="900"/>
      <c r="E44" s="900"/>
      <c r="F44" s="900"/>
      <c r="G44" s="901"/>
      <c r="H44" s="38"/>
      <c r="I44" s="38"/>
      <c r="J44" s="36" t="e">
        <f t="shared" si="0"/>
        <v>#DIV/0!</v>
      </c>
      <c r="K44" s="1152"/>
      <c r="L44" s="1153"/>
      <c r="M44" s="1153"/>
      <c r="N44" s="1153"/>
      <c r="O44" s="1153"/>
      <c r="P44" s="1153"/>
      <c r="Q44" s="1153"/>
      <c r="R44" s="1153"/>
      <c r="S44" s="1153"/>
      <c r="T44" s="1153"/>
      <c r="U44" s="1153"/>
      <c r="V44" s="1153"/>
      <c r="W44" s="1153"/>
      <c r="X44" s="1153"/>
      <c r="Y44" s="1153"/>
      <c r="Z44" s="1153"/>
      <c r="AA44" s="1154"/>
      <c r="AB44" s="12"/>
    </row>
    <row r="45" spans="2:28" s="14" customFormat="1" x14ac:dyDescent="0.2">
      <c r="B45" s="13"/>
      <c r="C45" s="899"/>
      <c r="D45" s="900"/>
      <c r="E45" s="900"/>
      <c r="F45" s="900"/>
      <c r="G45" s="901"/>
      <c r="H45" s="38"/>
      <c r="I45" s="38"/>
      <c r="J45" s="36" t="e">
        <f t="shared" si="0"/>
        <v>#DIV/0!</v>
      </c>
      <c r="K45" s="1152"/>
      <c r="L45" s="1153"/>
      <c r="M45" s="1153"/>
      <c r="N45" s="1153"/>
      <c r="O45" s="1153"/>
      <c r="P45" s="1153"/>
      <c r="Q45" s="1153"/>
      <c r="R45" s="1153"/>
      <c r="S45" s="1153"/>
      <c r="T45" s="1153"/>
      <c r="U45" s="1153"/>
      <c r="V45" s="1153"/>
      <c r="W45" s="1153"/>
      <c r="X45" s="1153"/>
      <c r="Y45" s="1153"/>
      <c r="Z45" s="1153"/>
      <c r="AA45" s="1154"/>
      <c r="AB45" s="12"/>
    </row>
    <row r="46" spans="2:28" s="14" customFormat="1" x14ac:dyDescent="0.2">
      <c r="B46" s="13"/>
      <c r="C46" s="899"/>
      <c r="D46" s="900"/>
      <c r="E46" s="900"/>
      <c r="F46" s="900"/>
      <c r="G46" s="901"/>
      <c r="H46" s="38"/>
      <c r="I46" s="38"/>
      <c r="J46" s="36" t="e">
        <f t="shared" si="0"/>
        <v>#DIV/0!</v>
      </c>
      <c r="K46" s="1152"/>
      <c r="L46" s="1153"/>
      <c r="M46" s="1153"/>
      <c r="N46" s="1153"/>
      <c r="O46" s="1153"/>
      <c r="P46" s="1153"/>
      <c r="Q46" s="1153"/>
      <c r="R46" s="1153"/>
      <c r="S46" s="1153"/>
      <c r="T46" s="1153"/>
      <c r="U46" s="1153"/>
      <c r="V46" s="1153"/>
      <c r="W46" s="1153"/>
      <c r="X46" s="1153"/>
      <c r="Y46" s="1153"/>
      <c r="Z46" s="1153"/>
      <c r="AA46" s="1154"/>
      <c r="AB46" s="12"/>
    </row>
    <row r="47" spans="2:28" s="14" customFormat="1" ht="15" thickBot="1" x14ac:dyDescent="0.25">
      <c r="B47" s="13"/>
      <c r="C47" s="899"/>
      <c r="D47" s="900"/>
      <c r="E47" s="900"/>
      <c r="F47" s="900"/>
      <c r="G47" s="901"/>
      <c r="H47" s="216"/>
      <c r="I47" s="216"/>
      <c r="J47" s="36" t="e">
        <f t="shared" si="0"/>
        <v>#DIV/0!</v>
      </c>
      <c r="K47" s="1158"/>
      <c r="L47" s="1159"/>
      <c r="M47" s="1159"/>
      <c r="N47" s="1159"/>
      <c r="O47" s="1159"/>
      <c r="P47" s="1159"/>
      <c r="Q47" s="1159"/>
      <c r="R47" s="1159"/>
      <c r="S47" s="1159"/>
      <c r="T47" s="1159"/>
      <c r="U47" s="1159"/>
      <c r="V47" s="1159"/>
      <c r="W47" s="1159"/>
      <c r="X47" s="1159"/>
      <c r="Y47" s="1159"/>
      <c r="Z47" s="1159"/>
      <c r="AA47" s="1160"/>
      <c r="AB47" s="12"/>
    </row>
    <row r="48" spans="2:28" s="14" customFormat="1" ht="15.75" customHeight="1" thickBot="1" x14ac:dyDescent="0.3">
      <c r="B48" s="13"/>
      <c r="C48" s="908" t="s">
        <v>35</v>
      </c>
      <c r="D48" s="909"/>
      <c r="E48" s="909"/>
      <c r="F48" s="909"/>
      <c r="G48" s="910"/>
      <c r="H48" s="37"/>
      <c r="I48" s="37"/>
      <c r="J48" s="41"/>
      <c r="K48" s="911"/>
      <c r="L48" s="912"/>
      <c r="M48" s="912"/>
      <c r="N48" s="912"/>
      <c r="O48" s="912"/>
      <c r="P48" s="912"/>
      <c r="Q48" s="912"/>
      <c r="R48" s="912"/>
      <c r="S48" s="912"/>
      <c r="T48" s="912"/>
      <c r="U48" s="912"/>
      <c r="V48" s="912"/>
      <c r="W48" s="912"/>
      <c r="X48" s="912"/>
      <c r="Y48" s="912"/>
      <c r="Z48" s="912"/>
      <c r="AA48" s="913"/>
      <c r="AB48" s="12"/>
    </row>
    <row r="49" spans="2:28" s="14" customFormat="1" ht="5.25" customHeight="1" x14ac:dyDescent="0.2">
      <c r="B49" s="13"/>
      <c r="C49" s="11"/>
      <c r="D49" s="11"/>
      <c r="E49" s="11"/>
      <c r="F49" s="11"/>
      <c r="G49" s="11"/>
      <c r="H49" s="95"/>
      <c r="I49" s="95"/>
      <c r="J49" s="35"/>
      <c r="K49" s="11"/>
      <c r="L49" s="11"/>
      <c r="M49" s="11"/>
      <c r="N49" s="11"/>
      <c r="O49" s="11"/>
      <c r="P49" s="11"/>
      <c r="Q49" s="11"/>
      <c r="R49" s="11"/>
      <c r="S49" s="11"/>
      <c r="T49" s="11"/>
      <c r="U49" s="11"/>
      <c r="V49" s="11"/>
      <c r="W49" s="11"/>
      <c r="X49" s="11"/>
      <c r="Y49" s="11"/>
      <c r="Z49" s="11"/>
      <c r="AA49" s="11"/>
      <c r="AB49" s="12"/>
    </row>
    <row r="50" spans="2:28" s="14" customFormat="1" ht="15" thickBot="1" x14ac:dyDescent="0.25">
      <c r="B50" s="13"/>
      <c r="C50" s="11"/>
      <c r="D50" s="11"/>
      <c r="E50" s="11"/>
      <c r="F50" s="11"/>
      <c r="G50" s="11"/>
      <c r="H50" s="95"/>
      <c r="I50" s="95"/>
      <c r="J50" s="35"/>
      <c r="K50" s="11"/>
      <c r="L50" s="11"/>
      <c r="M50" s="11"/>
      <c r="N50" s="11"/>
      <c r="O50" s="11"/>
      <c r="P50" s="11"/>
      <c r="Q50" s="11"/>
      <c r="R50" s="11"/>
      <c r="S50" s="11"/>
      <c r="T50" s="11"/>
      <c r="U50" s="11"/>
      <c r="V50" s="11"/>
      <c r="W50" s="11"/>
      <c r="X50" s="11"/>
      <c r="Y50" s="11"/>
      <c r="Z50" s="11"/>
      <c r="AA50" s="11"/>
      <c r="AB50" s="12"/>
    </row>
    <row r="51" spans="2:28" s="14" customFormat="1" x14ac:dyDescent="0.2">
      <c r="B51" s="13"/>
      <c r="C51" s="768" t="s">
        <v>36</v>
      </c>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70"/>
      <c r="AB51" s="12"/>
    </row>
    <row r="52" spans="2:28" ht="15" thickBot="1" x14ac:dyDescent="0.25">
      <c r="B52" s="10"/>
      <c r="C52" s="1161"/>
      <c r="D52" s="2081"/>
      <c r="E52" s="2081"/>
      <c r="F52" s="2081"/>
      <c r="G52" s="2081"/>
      <c r="H52" s="2081"/>
      <c r="I52" s="2081"/>
      <c r="J52" s="2081"/>
      <c r="K52" s="2081"/>
      <c r="L52" s="2081"/>
      <c r="M52" s="2081"/>
      <c r="N52" s="2081"/>
      <c r="O52" s="2081"/>
      <c r="P52" s="2081"/>
      <c r="Q52" s="2081"/>
      <c r="R52" s="2081"/>
      <c r="S52" s="2081"/>
      <c r="T52" s="2081"/>
      <c r="U52" s="2081"/>
      <c r="V52" s="2081"/>
      <c r="W52" s="2081"/>
      <c r="X52" s="2081"/>
      <c r="Y52" s="2081"/>
      <c r="Z52" s="2081"/>
      <c r="AA52" s="1163"/>
      <c r="AB52" s="12"/>
    </row>
    <row r="53" spans="2:28" x14ac:dyDescent="0.2">
      <c r="B53" s="10"/>
      <c r="C53" s="890"/>
      <c r="D53" s="891"/>
      <c r="E53" s="891"/>
      <c r="F53" s="891"/>
      <c r="G53" s="891"/>
      <c r="H53" s="891"/>
      <c r="I53" s="891"/>
      <c r="J53" s="891"/>
      <c r="K53" s="891"/>
      <c r="L53" s="891"/>
      <c r="M53" s="891"/>
      <c r="N53" s="891"/>
      <c r="O53" s="891"/>
      <c r="P53" s="891"/>
      <c r="Q53" s="891"/>
      <c r="R53" s="891"/>
      <c r="S53" s="891"/>
      <c r="T53" s="891"/>
      <c r="U53" s="891"/>
      <c r="V53" s="891"/>
      <c r="W53" s="891"/>
      <c r="X53" s="891"/>
      <c r="Y53" s="891"/>
      <c r="Z53" s="891"/>
      <c r="AA53" s="892"/>
      <c r="AB53" s="12"/>
    </row>
    <row r="54" spans="2:28" x14ac:dyDescent="0.2">
      <c r="B54" s="10"/>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12"/>
    </row>
    <row r="55" spans="2:28" x14ac:dyDescent="0.2">
      <c r="B55" s="10"/>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12"/>
    </row>
    <row r="56" spans="2:28" x14ac:dyDescent="0.2">
      <c r="B56" s="10"/>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12"/>
    </row>
    <row r="57" spans="2:28" x14ac:dyDescent="0.2">
      <c r="B57" s="10"/>
      <c r="C57" s="893"/>
      <c r="D57" s="894"/>
      <c r="E57" s="894"/>
      <c r="F57" s="894"/>
      <c r="G57" s="894"/>
      <c r="H57" s="894"/>
      <c r="I57" s="894"/>
      <c r="J57" s="894"/>
      <c r="K57" s="894"/>
      <c r="L57" s="894"/>
      <c r="M57" s="894"/>
      <c r="N57" s="894"/>
      <c r="O57" s="894"/>
      <c r="P57" s="894"/>
      <c r="Q57" s="894"/>
      <c r="R57" s="894"/>
      <c r="S57" s="894"/>
      <c r="T57" s="894"/>
      <c r="U57" s="894"/>
      <c r="V57" s="894"/>
      <c r="W57" s="894"/>
      <c r="X57" s="894"/>
      <c r="Y57" s="894"/>
      <c r="Z57" s="894"/>
      <c r="AA57" s="895"/>
      <c r="AB57" s="12"/>
    </row>
    <row r="58" spans="2:28" x14ac:dyDescent="0.2">
      <c r="B58" s="10"/>
      <c r="C58" s="893"/>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5"/>
      <c r="AB58" s="12"/>
    </row>
    <row r="59" spans="2:28" x14ac:dyDescent="0.2">
      <c r="B59" s="10"/>
      <c r="C59" s="893"/>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5"/>
      <c r="AB59" s="12"/>
    </row>
    <row r="60" spans="2:28" x14ac:dyDescent="0.2">
      <c r="B60" s="10"/>
      <c r="C60" s="893"/>
      <c r="D60" s="894"/>
      <c r="E60" s="894"/>
      <c r="F60" s="894"/>
      <c r="G60" s="894"/>
      <c r="H60" s="894"/>
      <c r="I60" s="894"/>
      <c r="J60" s="894"/>
      <c r="K60" s="894"/>
      <c r="L60" s="894"/>
      <c r="M60" s="894"/>
      <c r="N60" s="894"/>
      <c r="O60" s="894"/>
      <c r="P60" s="894"/>
      <c r="Q60" s="894"/>
      <c r="R60" s="894"/>
      <c r="S60" s="894"/>
      <c r="T60" s="894"/>
      <c r="U60" s="894"/>
      <c r="V60" s="894"/>
      <c r="W60" s="894"/>
      <c r="X60" s="894"/>
      <c r="Y60" s="894"/>
      <c r="Z60" s="894"/>
      <c r="AA60" s="895"/>
      <c r="AB60" s="12"/>
    </row>
    <row r="61" spans="2:28" x14ac:dyDescent="0.2">
      <c r="B61" s="10"/>
      <c r="C61" s="893"/>
      <c r="D61" s="894"/>
      <c r="E61" s="894"/>
      <c r="F61" s="894"/>
      <c r="G61" s="894"/>
      <c r="H61" s="894"/>
      <c r="I61" s="894"/>
      <c r="J61" s="894"/>
      <c r="K61" s="894"/>
      <c r="L61" s="894"/>
      <c r="M61" s="894"/>
      <c r="N61" s="894"/>
      <c r="O61" s="894"/>
      <c r="P61" s="894"/>
      <c r="Q61" s="894"/>
      <c r="R61" s="894"/>
      <c r="S61" s="894"/>
      <c r="T61" s="894"/>
      <c r="U61" s="894"/>
      <c r="V61" s="894"/>
      <c r="W61" s="894"/>
      <c r="X61" s="894"/>
      <c r="Y61" s="894"/>
      <c r="Z61" s="894"/>
      <c r="AA61" s="895"/>
      <c r="AB61" s="12"/>
    </row>
    <row r="62" spans="2:28" x14ac:dyDescent="0.2">
      <c r="B62" s="10"/>
      <c r="C62" s="893"/>
      <c r="D62" s="894"/>
      <c r="E62" s="894"/>
      <c r="F62" s="894"/>
      <c r="G62" s="894"/>
      <c r="H62" s="894"/>
      <c r="I62" s="894"/>
      <c r="J62" s="894"/>
      <c r="K62" s="894"/>
      <c r="L62" s="894"/>
      <c r="M62" s="894"/>
      <c r="N62" s="894"/>
      <c r="O62" s="894"/>
      <c r="P62" s="894"/>
      <c r="Q62" s="894"/>
      <c r="R62" s="894"/>
      <c r="S62" s="894"/>
      <c r="T62" s="894"/>
      <c r="U62" s="894"/>
      <c r="V62" s="894"/>
      <c r="W62" s="894"/>
      <c r="X62" s="894"/>
      <c r="Y62" s="894"/>
      <c r="Z62" s="894"/>
      <c r="AA62" s="895"/>
      <c r="AB62" s="12"/>
    </row>
    <row r="63" spans="2:28" x14ac:dyDescent="0.2">
      <c r="B63" s="10"/>
      <c r="C63" s="893"/>
      <c r="D63" s="894"/>
      <c r="E63" s="894"/>
      <c r="F63" s="894"/>
      <c r="G63" s="894"/>
      <c r="H63" s="894"/>
      <c r="I63" s="894"/>
      <c r="J63" s="894"/>
      <c r="K63" s="894"/>
      <c r="L63" s="894"/>
      <c r="M63" s="894"/>
      <c r="N63" s="894"/>
      <c r="O63" s="894"/>
      <c r="P63" s="894"/>
      <c r="Q63" s="894"/>
      <c r="R63" s="894"/>
      <c r="S63" s="894"/>
      <c r="T63" s="894"/>
      <c r="U63" s="894"/>
      <c r="V63" s="894"/>
      <c r="W63" s="894"/>
      <c r="X63" s="894"/>
      <c r="Y63" s="894"/>
      <c r="Z63" s="894"/>
      <c r="AA63" s="895"/>
      <c r="AB63" s="12"/>
    </row>
    <row r="64" spans="2:28" x14ac:dyDescent="0.2">
      <c r="B64" s="10"/>
      <c r="C64" s="893"/>
      <c r="D64" s="894"/>
      <c r="E64" s="894"/>
      <c r="F64" s="894"/>
      <c r="G64" s="894"/>
      <c r="H64" s="894"/>
      <c r="I64" s="894"/>
      <c r="J64" s="894"/>
      <c r="K64" s="894"/>
      <c r="L64" s="894"/>
      <c r="M64" s="894"/>
      <c r="N64" s="894"/>
      <c r="O64" s="894"/>
      <c r="P64" s="894"/>
      <c r="Q64" s="894"/>
      <c r="R64" s="894"/>
      <c r="S64" s="894"/>
      <c r="T64" s="894"/>
      <c r="U64" s="894"/>
      <c r="V64" s="894"/>
      <c r="W64" s="894"/>
      <c r="X64" s="894"/>
      <c r="Y64" s="894"/>
      <c r="Z64" s="894"/>
      <c r="AA64" s="895"/>
      <c r="AB64" s="12"/>
    </row>
    <row r="65" spans="2:28" ht="15" thickBot="1" x14ac:dyDescent="0.25">
      <c r="B65" s="10"/>
      <c r="C65" s="896"/>
      <c r="D65" s="897"/>
      <c r="E65" s="897"/>
      <c r="F65" s="897"/>
      <c r="G65" s="897"/>
      <c r="H65" s="897"/>
      <c r="I65" s="897"/>
      <c r="J65" s="897"/>
      <c r="K65" s="897"/>
      <c r="L65" s="897"/>
      <c r="M65" s="897"/>
      <c r="N65" s="897"/>
      <c r="O65" s="897"/>
      <c r="P65" s="897"/>
      <c r="Q65" s="897"/>
      <c r="R65" s="897"/>
      <c r="S65" s="897"/>
      <c r="T65" s="897"/>
      <c r="U65" s="897"/>
      <c r="V65" s="897"/>
      <c r="W65" s="897"/>
      <c r="X65" s="897"/>
      <c r="Y65" s="897"/>
      <c r="Z65" s="897"/>
      <c r="AA65" s="898"/>
      <c r="AB65" s="12"/>
    </row>
    <row r="66" spans="2:28" x14ac:dyDescent="0.2">
      <c r="B66" s="15"/>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16"/>
    </row>
    <row r="67" spans="2:28" ht="15" thickBot="1" x14ac:dyDescent="0.25">
      <c r="B67" s="17"/>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18"/>
    </row>
    <row r="68" spans="2:28" ht="15.75" x14ac:dyDescent="0.2">
      <c r="B68" s="19"/>
      <c r="C68" s="1072" t="s">
        <v>30</v>
      </c>
      <c r="D68" s="1073"/>
      <c r="E68" s="1073"/>
      <c r="F68" s="1073"/>
      <c r="G68" s="1074"/>
      <c r="H68" s="1072" t="s">
        <v>37</v>
      </c>
      <c r="I68" s="1074"/>
      <c r="J68" s="1072" t="s">
        <v>38</v>
      </c>
      <c r="K68" s="1073"/>
      <c r="L68" s="1073"/>
      <c r="M68" s="1074"/>
      <c r="N68" s="1072" t="s">
        <v>39</v>
      </c>
      <c r="O68" s="1073"/>
      <c r="P68" s="1073"/>
      <c r="Q68" s="1073"/>
      <c r="R68" s="1073"/>
      <c r="S68" s="1073"/>
      <c r="T68" s="1073"/>
      <c r="U68" s="1074"/>
      <c r="V68" s="1165" t="s">
        <v>40</v>
      </c>
      <c r="W68" s="1165"/>
      <c r="X68" s="1165"/>
      <c r="Y68" s="1165"/>
      <c r="Z68" s="1165"/>
      <c r="AA68" s="1166"/>
      <c r="AB68" s="20"/>
    </row>
    <row r="69" spans="2:28" ht="15.75" x14ac:dyDescent="0.2">
      <c r="B69" s="21"/>
      <c r="C69" s="1075"/>
      <c r="D69" s="1076"/>
      <c r="E69" s="1076"/>
      <c r="F69" s="1076"/>
      <c r="G69" s="1077"/>
      <c r="H69" s="1075"/>
      <c r="I69" s="1077"/>
      <c r="J69" s="1075"/>
      <c r="K69" s="1076"/>
      <c r="L69" s="1076"/>
      <c r="M69" s="1077"/>
      <c r="N69" s="1075"/>
      <c r="O69" s="1076"/>
      <c r="P69" s="1076"/>
      <c r="Q69" s="1076"/>
      <c r="R69" s="1076"/>
      <c r="S69" s="1076"/>
      <c r="T69" s="1076"/>
      <c r="U69" s="1077"/>
      <c r="V69" s="2015"/>
      <c r="W69" s="2015"/>
      <c r="X69" s="2015"/>
      <c r="Y69" s="2015"/>
      <c r="Z69" s="2015"/>
      <c r="AA69" s="1168"/>
      <c r="AB69" s="20"/>
    </row>
    <row r="70" spans="2:28" ht="16.5" thickBot="1" x14ac:dyDescent="0.25">
      <c r="B70" s="21"/>
      <c r="C70" s="1075"/>
      <c r="D70" s="1076"/>
      <c r="E70" s="1076"/>
      <c r="F70" s="1076"/>
      <c r="G70" s="1077"/>
      <c r="H70" s="1075"/>
      <c r="I70" s="1077"/>
      <c r="J70" s="1075"/>
      <c r="K70" s="1076"/>
      <c r="L70" s="1076"/>
      <c r="M70" s="1077"/>
      <c r="N70" s="1078"/>
      <c r="O70" s="1079"/>
      <c r="P70" s="1079"/>
      <c r="Q70" s="1079"/>
      <c r="R70" s="1079"/>
      <c r="S70" s="1079"/>
      <c r="T70" s="1079"/>
      <c r="U70" s="1080"/>
      <c r="V70" s="1169"/>
      <c r="W70" s="1169"/>
      <c r="X70" s="1169"/>
      <c r="Y70" s="1169"/>
      <c r="Z70" s="1169"/>
      <c r="AA70" s="1170"/>
      <c r="AB70" s="20"/>
    </row>
    <row r="71" spans="2:28" ht="57.75" customHeight="1" thickBot="1" x14ac:dyDescent="0.25">
      <c r="B71" s="19"/>
      <c r="C71" s="2066" t="s">
        <v>689</v>
      </c>
      <c r="D71" s="2067"/>
      <c r="E71" s="2067"/>
      <c r="F71" s="2067"/>
      <c r="G71" s="2067"/>
      <c r="H71" s="2068">
        <v>0.35980000000000001</v>
      </c>
      <c r="I71" s="2067"/>
      <c r="J71" s="2068">
        <v>0.50639999999999996</v>
      </c>
      <c r="K71" s="2067"/>
      <c r="L71" s="2067"/>
      <c r="M71" s="2067"/>
      <c r="N71" s="2069" t="s">
        <v>977</v>
      </c>
      <c r="O71" s="2070"/>
      <c r="P71" s="2070"/>
      <c r="Q71" s="2070"/>
      <c r="R71" s="2070"/>
      <c r="S71" s="2070"/>
      <c r="T71" s="2070"/>
      <c r="U71" s="2071"/>
      <c r="V71" s="2069" t="s">
        <v>935</v>
      </c>
      <c r="W71" s="2070"/>
      <c r="X71" s="2070"/>
      <c r="Y71" s="2070"/>
      <c r="Z71" s="2070"/>
      <c r="AA71" s="2072"/>
      <c r="AB71" s="22"/>
    </row>
    <row r="72" spans="2:28" ht="57" customHeight="1" x14ac:dyDescent="0.2">
      <c r="B72" s="19"/>
      <c r="C72" s="2058" t="s">
        <v>687</v>
      </c>
      <c r="D72" s="2059"/>
      <c r="E72" s="2059"/>
      <c r="F72" s="2059"/>
      <c r="G72" s="2059"/>
      <c r="H72" s="2061">
        <v>0.73</v>
      </c>
      <c r="I72" s="2059"/>
      <c r="J72" s="2061">
        <v>0.79</v>
      </c>
      <c r="K72" s="2059"/>
      <c r="L72" s="2059"/>
      <c r="M72" s="2059"/>
      <c r="N72" s="2069" t="s">
        <v>977</v>
      </c>
      <c r="O72" s="2070"/>
      <c r="P72" s="2070"/>
      <c r="Q72" s="2070"/>
      <c r="R72" s="2070"/>
      <c r="S72" s="2070"/>
      <c r="T72" s="2070"/>
      <c r="U72" s="2071"/>
      <c r="V72" s="2075" t="s">
        <v>935</v>
      </c>
      <c r="W72" s="2076"/>
      <c r="X72" s="2076"/>
      <c r="Y72" s="2076"/>
      <c r="Z72" s="2076"/>
      <c r="AA72" s="2133"/>
      <c r="AB72" s="22"/>
    </row>
    <row r="73" spans="2:28" ht="34.5" customHeight="1" x14ac:dyDescent="0.2">
      <c r="B73" s="19"/>
      <c r="C73" s="2058" t="s">
        <v>686</v>
      </c>
      <c r="D73" s="2059"/>
      <c r="E73" s="2059"/>
      <c r="F73" s="2059"/>
      <c r="G73" s="2059"/>
      <c r="H73" s="2073">
        <v>0.90300000000000002</v>
      </c>
      <c r="I73" s="1274"/>
      <c r="J73" s="2074">
        <f>+J38</f>
        <v>0.91504794196353545</v>
      </c>
      <c r="K73" s="1274"/>
      <c r="L73" s="1274"/>
      <c r="M73" s="1274"/>
      <c r="N73" s="2095" t="s">
        <v>739</v>
      </c>
      <c r="O73" s="2096"/>
      <c r="P73" s="2096"/>
      <c r="Q73" s="2096"/>
      <c r="R73" s="2096"/>
      <c r="S73" s="2096"/>
      <c r="T73" s="2096"/>
      <c r="U73" s="2097"/>
      <c r="V73" s="2095" t="s">
        <v>739</v>
      </c>
      <c r="W73" s="2096"/>
      <c r="X73" s="2096"/>
      <c r="Y73" s="2096"/>
      <c r="Z73" s="2096"/>
      <c r="AA73" s="2098"/>
      <c r="AB73" s="22"/>
    </row>
    <row r="74" spans="2:28" ht="38.25" customHeight="1" x14ac:dyDescent="0.2">
      <c r="B74" s="19"/>
      <c r="C74" s="2058" t="s">
        <v>684</v>
      </c>
      <c r="D74" s="2059"/>
      <c r="E74" s="2059"/>
      <c r="F74" s="2059"/>
      <c r="G74" s="2059"/>
      <c r="H74" s="2074">
        <v>0.94</v>
      </c>
      <c r="I74" s="1274"/>
      <c r="J74" s="2074">
        <v>0.97</v>
      </c>
      <c r="K74" s="1274"/>
      <c r="L74" s="1274"/>
      <c r="M74" s="1274"/>
      <c r="N74" s="2095" t="s">
        <v>739</v>
      </c>
      <c r="O74" s="2096"/>
      <c r="P74" s="2096"/>
      <c r="Q74" s="2096"/>
      <c r="R74" s="2096"/>
      <c r="S74" s="2096"/>
      <c r="T74" s="2096"/>
      <c r="U74" s="2097"/>
      <c r="V74" s="2095" t="s">
        <v>739</v>
      </c>
      <c r="W74" s="2096"/>
      <c r="X74" s="2096"/>
      <c r="Y74" s="2096"/>
      <c r="Z74" s="2096"/>
      <c r="AA74" s="2098"/>
      <c r="AB74" s="22"/>
    </row>
    <row r="75" spans="2:28" x14ac:dyDescent="0.2">
      <c r="B75" s="19"/>
      <c r="C75" s="993"/>
      <c r="D75" s="994"/>
      <c r="E75" s="994"/>
      <c r="F75" s="994"/>
      <c r="G75" s="994"/>
      <c r="H75" s="994"/>
      <c r="I75" s="994"/>
      <c r="J75" s="994"/>
      <c r="K75" s="994"/>
      <c r="L75" s="994"/>
      <c r="M75" s="994"/>
      <c r="N75" s="1308"/>
      <c r="O75" s="1309"/>
      <c r="P75" s="1309"/>
      <c r="Q75" s="1309"/>
      <c r="R75" s="1309"/>
      <c r="S75" s="1309"/>
      <c r="T75" s="1309"/>
      <c r="U75" s="1310"/>
      <c r="V75" s="1308"/>
      <c r="W75" s="1309"/>
      <c r="X75" s="1309"/>
      <c r="Y75" s="1309"/>
      <c r="Z75" s="1309"/>
      <c r="AA75" s="2014"/>
      <c r="AB75" s="22"/>
    </row>
    <row r="76" spans="2:28" x14ac:dyDescent="0.2">
      <c r="B76" s="19"/>
      <c r="C76" s="993"/>
      <c r="D76" s="994"/>
      <c r="E76" s="994"/>
      <c r="F76" s="994"/>
      <c r="G76" s="994"/>
      <c r="H76" s="994"/>
      <c r="I76" s="994"/>
      <c r="J76" s="994"/>
      <c r="K76" s="994"/>
      <c r="L76" s="994"/>
      <c r="M76" s="994"/>
      <c r="N76" s="1308"/>
      <c r="O76" s="1309"/>
      <c r="P76" s="1309"/>
      <c r="Q76" s="1309"/>
      <c r="R76" s="1309"/>
      <c r="S76" s="1309"/>
      <c r="T76" s="1309"/>
      <c r="U76" s="1310"/>
      <c r="V76" s="1308"/>
      <c r="W76" s="1309"/>
      <c r="X76" s="1309"/>
      <c r="Y76" s="1309"/>
      <c r="Z76" s="1309"/>
      <c r="AA76" s="2014"/>
      <c r="AB76" s="22"/>
    </row>
    <row r="77" spans="2:28" x14ac:dyDescent="0.2">
      <c r="B77" s="19"/>
      <c r="C77" s="993"/>
      <c r="D77" s="994"/>
      <c r="E77" s="994"/>
      <c r="F77" s="994"/>
      <c r="G77" s="994"/>
      <c r="H77" s="994"/>
      <c r="I77" s="994"/>
      <c r="J77" s="994"/>
      <c r="K77" s="994"/>
      <c r="L77" s="994"/>
      <c r="M77" s="994"/>
      <c r="N77" s="1308"/>
      <c r="O77" s="1309"/>
      <c r="P77" s="1309"/>
      <c r="Q77" s="1309"/>
      <c r="R77" s="1309"/>
      <c r="S77" s="1309"/>
      <c r="T77" s="1309"/>
      <c r="U77" s="1310"/>
      <c r="V77" s="1308"/>
      <c r="W77" s="1309"/>
      <c r="X77" s="1309"/>
      <c r="Y77" s="1309"/>
      <c r="Z77" s="1309"/>
      <c r="AA77" s="2014"/>
      <c r="AB77" s="22"/>
    </row>
    <row r="78" spans="2:28" x14ac:dyDescent="0.2">
      <c r="B78" s="19"/>
      <c r="C78" s="993"/>
      <c r="D78" s="994"/>
      <c r="E78" s="994"/>
      <c r="F78" s="994"/>
      <c r="G78" s="994"/>
      <c r="H78" s="994"/>
      <c r="I78" s="994"/>
      <c r="J78" s="994"/>
      <c r="K78" s="994"/>
      <c r="L78" s="994"/>
      <c r="M78" s="994"/>
      <c r="N78" s="1308"/>
      <c r="O78" s="1309"/>
      <c r="P78" s="1309"/>
      <c r="Q78" s="1309"/>
      <c r="R78" s="1309"/>
      <c r="S78" s="1309"/>
      <c r="T78" s="1309"/>
      <c r="U78" s="1310"/>
      <c r="V78" s="1308"/>
      <c r="W78" s="1309"/>
      <c r="X78" s="1309"/>
      <c r="Y78" s="1309"/>
      <c r="Z78" s="1309"/>
      <c r="AA78" s="2014"/>
      <c r="AB78" s="22"/>
    </row>
    <row r="79" spans="2:28" x14ac:dyDescent="0.2">
      <c r="B79" s="19"/>
      <c r="C79" s="993"/>
      <c r="D79" s="994"/>
      <c r="E79" s="994"/>
      <c r="F79" s="994"/>
      <c r="G79" s="994"/>
      <c r="H79" s="994"/>
      <c r="I79" s="994"/>
      <c r="J79" s="994"/>
      <c r="K79" s="994"/>
      <c r="L79" s="994"/>
      <c r="M79" s="994"/>
      <c r="N79" s="1308"/>
      <c r="O79" s="1309"/>
      <c r="P79" s="1309"/>
      <c r="Q79" s="1309"/>
      <c r="R79" s="1309"/>
      <c r="S79" s="1309"/>
      <c r="T79" s="1309"/>
      <c r="U79" s="1310"/>
      <c r="V79" s="1308"/>
      <c r="W79" s="1309"/>
      <c r="X79" s="1309"/>
      <c r="Y79" s="1309"/>
      <c r="Z79" s="1309"/>
      <c r="AA79" s="2014"/>
      <c r="AB79" s="22"/>
    </row>
    <row r="80" spans="2:28" x14ac:dyDescent="0.2">
      <c r="B80" s="19"/>
      <c r="C80" s="993"/>
      <c r="D80" s="994"/>
      <c r="E80" s="994"/>
      <c r="F80" s="994"/>
      <c r="G80" s="994"/>
      <c r="H80" s="994"/>
      <c r="I80" s="994"/>
      <c r="J80" s="994"/>
      <c r="K80" s="994"/>
      <c r="L80" s="994"/>
      <c r="M80" s="994"/>
      <c r="N80" s="1308"/>
      <c r="O80" s="1309"/>
      <c r="P80" s="1309"/>
      <c r="Q80" s="1309"/>
      <c r="R80" s="1309"/>
      <c r="S80" s="1309"/>
      <c r="T80" s="1309"/>
      <c r="U80" s="1310"/>
      <c r="V80" s="1308"/>
      <c r="W80" s="1309"/>
      <c r="X80" s="1309"/>
      <c r="Y80" s="1309"/>
      <c r="Z80" s="1309"/>
      <c r="AA80" s="2014"/>
      <c r="AB80" s="22"/>
    </row>
    <row r="81" spans="2:28" x14ac:dyDescent="0.2">
      <c r="B81" s="19"/>
      <c r="C81" s="993"/>
      <c r="D81" s="994"/>
      <c r="E81" s="994"/>
      <c r="F81" s="994"/>
      <c r="G81" s="994"/>
      <c r="H81" s="994"/>
      <c r="I81" s="994"/>
      <c r="J81" s="994"/>
      <c r="K81" s="994"/>
      <c r="L81" s="994"/>
      <c r="M81" s="994"/>
      <c r="N81" s="1308"/>
      <c r="O81" s="1309"/>
      <c r="P81" s="1309"/>
      <c r="Q81" s="1309"/>
      <c r="R81" s="1309"/>
      <c r="S81" s="1309"/>
      <c r="T81" s="1309"/>
      <c r="U81" s="1310"/>
      <c r="V81" s="1308"/>
      <c r="W81" s="1309"/>
      <c r="X81" s="1309"/>
      <c r="Y81" s="1309"/>
      <c r="Z81" s="1309"/>
      <c r="AA81" s="2014"/>
      <c r="AB81" s="22"/>
    </row>
    <row r="82" spans="2:28" ht="15.75" customHeight="1" thickBot="1" x14ac:dyDescent="0.25">
      <c r="B82" s="19"/>
      <c r="C82" s="995"/>
      <c r="D82" s="996"/>
      <c r="E82" s="996"/>
      <c r="F82" s="996"/>
      <c r="G82" s="996"/>
      <c r="H82" s="996"/>
      <c r="I82" s="996"/>
      <c r="J82" s="996"/>
      <c r="K82" s="996"/>
      <c r="L82" s="996"/>
      <c r="M82" s="996"/>
      <c r="N82" s="2011"/>
      <c r="O82" s="2012"/>
      <c r="P82" s="2012"/>
      <c r="Q82" s="2012"/>
      <c r="R82" s="2012"/>
      <c r="S82" s="2012"/>
      <c r="T82" s="2012"/>
      <c r="U82" s="2013"/>
      <c r="V82" s="2011"/>
      <c r="W82" s="2012"/>
      <c r="X82" s="2012"/>
      <c r="Y82" s="2012"/>
      <c r="Z82" s="2012"/>
      <c r="AA82" s="2021"/>
      <c r="AB82" s="22"/>
    </row>
    <row r="83" spans="2:28" x14ac:dyDescent="0.2">
      <c r="B83" s="54"/>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55"/>
    </row>
    <row r="122" ht="6" customHeight="1" x14ac:dyDescent="0.2"/>
  </sheetData>
  <mergeCells count="153">
    <mergeCell ref="C81:G81"/>
    <mergeCell ref="H81:I81"/>
    <mergeCell ref="J81:M81"/>
    <mergeCell ref="N81:U81"/>
    <mergeCell ref="V81:AA81"/>
    <mergeCell ref="C82:G82"/>
    <mergeCell ref="H82:I82"/>
    <mergeCell ref="J82:M82"/>
    <mergeCell ref="N82:U82"/>
    <mergeCell ref="V82:AA82"/>
    <mergeCell ref="C80:G80"/>
    <mergeCell ref="H80:I80"/>
    <mergeCell ref="J80:M80"/>
    <mergeCell ref="N80:U80"/>
    <mergeCell ref="V80:AA80"/>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51:AA52"/>
    <mergeCell ref="C53:AA65"/>
    <mergeCell ref="C38:G38"/>
    <mergeCell ref="K38:AA38"/>
    <mergeCell ref="C39:G39"/>
    <mergeCell ref="K39:AA39"/>
    <mergeCell ref="C40:G40"/>
    <mergeCell ref="K40:AA40"/>
    <mergeCell ref="C41:G41"/>
    <mergeCell ref="K41:AA41"/>
    <mergeCell ref="C42:G42"/>
    <mergeCell ref="K42:AA42"/>
    <mergeCell ref="C43:G43"/>
    <mergeCell ref="K43:AA43"/>
    <mergeCell ref="C44:G44"/>
    <mergeCell ref="K44:AA44"/>
    <mergeCell ref="C45:G45"/>
    <mergeCell ref="K45:AA45"/>
    <mergeCell ref="C46:G46"/>
    <mergeCell ref="K46:AA46"/>
    <mergeCell ref="C47:G47"/>
    <mergeCell ref="K47:AA47"/>
    <mergeCell ref="C48:G48"/>
    <mergeCell ref="K48:AA48"/>
    <mergeCell ref="X30:AA30"/>
    <mergeCell ref="K31:N31"/>
    <mergeCell ref="O31:R31"/>
    <mergeCell ref="S31:T31"/>
    <mergeCell ref="U31:W31"/>
    <mergeCell ref="X31:Y31"/>
    <mergeCell ref="Z31:AA31"/>
    <mergeCell ref="K32:N32"/>
    <mergeCell ref="O32:R32"/>
    <mergeCell ref="S32:T32"/>
    <mergeCell ref="U32:W32"/>
    <mergeCell ref="X32:Y32"/>
    <mergeCell ref="Z32:AA32"/>
    <mergeCell ref="C34:AA34"/>
    <mergeCell ref="C35:G35"/>
    <mergeCell ref="K35:AA35"/>
    <mergeCell ref="C36:G36"/>
    <mergeCell ref="K36:AA36"/>
    <mergeCell ref="C37:G37"/>
    <mergeCell ref="K37:AA37"/>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0:J32"/>
    <mergeCell ref="K30:R30"/>
    <mergeCell ref="S30:W30"/>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C7:H8"/>
    <mergeCell ref="I7:AA8"/>
    <mergeCell ref="C10:H11"/>
    <mergeCell ref="I10:Q11"/>
    <mergeCell ref="R10:U10"/>
    <mergeCell ref="V10:AA10"/>
    <mergeCell ref="R11:U11"/>
    <mergeCell ref="V11:AA11"/>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12"/>
  <sheetViews>
    <sheetView showGridLines="0" view="pageBreakPreview" topLeftCell="A43" zoomScale="80" zoomScaleNormal="100" zoomScaleSheetLayoutView="80" zoomScalePageLayoutView="70" workbookViewId="0">
      <selection activeCell="I16" sqref="I16:AA16"/>
    </sheetView>
  </sheetViews>
  <sheetFormatPr baseColWidth="10" defaultColWidth="3.7109375" defaultRowHeight="14.25" x14ac:dyDescent="0.2"/>
  <cols>
    <col min="1" max="1" width="3.7109375" style="131"/>
    <col min="2" max="2" width="1.42578125" style="131" customWidth="1"/>
    <col min="3" max="6" width="2.7109375" style="131" customWidth="1"/>
    <col min="7" max="7" width="6.140625" style="131" customWidth="1"/>
    <col min="8" max="10" width="15.7109375" style="131" customWidth="1"/>
    <col min="11" max="19" width="3.28515625" style="131" customWidth="1"/>
    <col min="20" max="20" width="4.7109375" style="131" customWidth="1"/>
    <col min="21" max="22" width="6.7109375" style="131" customWidth="1"/>
    <col min="23" max="23" width="4.7109375" style="131" customWidth="1"/>
    <col min="24" max="27" width="5" style="131" customWidth="1"/>
    <col min="28" max="28" width="1.42578125" style="131" customWidth="1"/>
    <col min="29" max="16384" width="3.7109375" style="131"/>
  </cols>
  <sheetData>
    <row r="1" spans="1:28" ht="15" thickBot="1" x14ac:dyDescent="0.25">
      <c r="A1" s="60"/>
      <c r="B1" s="1"/>
      <c r="C1" s="1"/>
      <c r="D1" s="1"/>
      <c r="E1" s="1"/>
      <c r="F1" s="1"/>
      <c r="G1" s="56"/>
      <c r="H1" s="56"/>
      <c r="I1" s="56"/>
      <c r="J1" s="56"/>
      <c r="K1" s="56"/>
      <c r="L1" s="56"/>
      <c r="M1" s="56"/>
      <c r="N1" s="56"/>
      <c r="O1" s="56"/>
      <c r="P1" s="56"/>
      <c r="Q1" s="56"/>
      <c r="R1" s="56"/>
      <c r="S1" s="56"/>
      <c r="T1" s="56"/>
      <c r="U1" s="56"/>
      <c r="V1" s="56"/>
      <c r="W1" s="56"/>
      <c r="X1" s="56"/>
      <c r="Y1" s="56"/>
      <c r="Z1" s="56"/>
      <c r="AA1" s="56"/>
      <c r="AB1" s="56"/>
    </row>
    <row r="2" spans="1:28" ht="45.75" customHeight="1" x14ac:dyDescent="0.2">
      <c r="A2" s="60"/>
      <c r="B2" s="991"/>
      <c r="C2" s="992"/>
      <c r="D2" s="992"/>
      <c r="E2" s="992"/>
      <c r="F2" s="992"/>
      <c r="G2" s="992"/>
      <c r="H2" s="997" t="s">
        <v>0</v>
      </c>
      <c r="I2" s="997"/>
      <c r="J2" s="997"/>
      <c r="K2" s="997"/>
      <c r="L2" s="997"/>
      <c r="M2" s="997"/>
      <c r="N2" s="997"/>
      <c r="O2" s="997"/>
      <c r="P2" s="997"/>
      <c r="Q2" s="997"/>
      <c r="R2" s="997"/>
      <c r="S2" s="997"/>
      <c r="T2" s="997"/>
      <c r="U2" s="997"/>
      <c r="V2" s="997"/>
      <c r="W2" s="997"/>
      <c r="X2" s="997"/>
      <c r="Y2" s="997"/>
      <c r="Z2" s="997"/>
      <c r="AA2" s="997"/>
      <c r="AB2" s="998"/>
    </row>
    <row r="3" spans="1:28" ht="15" customHeight="1" x14ac:dyDescent="0.2">
      <c r="A3" s="60"/>
      <c r="B3" s="993"/>
      <c r="C3" s="994"/>
      <c r="D3" s="994"/>
      <c r="E3" s="994"/>
      <c r="F3" s="994"/>
      <c r="G3" s="994"/>
      <c r="H3" s="999" t="s">
        <v>1</v>
      </c>
      <c r="I3" s="999"/>
      <c r="J3" s="999"/>
      <c r="K3" s="999"/>
      <c r="L3" s="999"/>
      <c r="M3" s="999"/>
      <c r="N3" s="999"/>
      <c r="O3" s="999"/>
      <c r="P3" s="999" t="s">
        <v>127</v>
      </c>
      <c r="Q3" s="999"/>
      <c r="R3" s="999" t="s">
        <v>127</v>
      </c>
      <c r="S3" s="999"/>
      <c r="T3" s="999"/>
      <c r="U3" s="999"/>
      <c r="V3" s="999"/>
      <c r="W3" s="999"/>
      <c r="X3" s="999"/>
      <c r="Y3" s="999"/>
      <c r="Z3" s="999"/>
      <c r="AA3" s="999"/>
      <c r="AB3" s="1000"/>
    </row>
    <row r="4" spans="1:28" ht="15.75" customHeight="1" thickBot="1" x14ac:dyDescent="0.25">
      <c r="A4" s="60"/>
      <c r="B4" s="995"/>
      <c r="C4" s="996"/>
      <c r="D4" s="996"/>
      <c r="E4" s="996"/>
      <c r="F4" s="996"/>
      <c r="G4" s="996"/>
      <c r="H4" s="1001" t="s">
        <v>308</v>
      </c>
      <c r="I4" s="1001"/>
      <c r="J4" s="1001"/>
      <c r="K4" s="1001"/>
      <c r="L4" s="1001"/>
      <c r="M4" s="1001"/>
      <c r="N4" s="1001"/>
      <c r="O4" s="1001"/>
      <c r="P4" s="1001"/>
      <c r="Q4" s="1001"/>
      <c r="R4" s="1001"/>
      <c r="S4" s="1001"/>
      <c r="T4" s="1001"/>
      <c r="U4" s="1001"/>
      <c r="V4" s="1001"/>
      <c r="W4" s="1001"/>
      <c r="X4" s="1001"/>
      <c r="Y4" s="1001"/>
      <c r="Z4" s="1001"/>
      <c r="AA4" s="1001"/>
      <c r="AB4" s="1002"/>
    </row>
    <row r="5" spans="1:28" ht="15" x14ac:dyDescent="0.2">
      <c r="A5" s="60"/>
      <c r="B5" s="56"/>
      <c r="C5" s="56"/>
      <c r="D5" s="56"/>
      <c r="E5" s="56"/>
      <c r="F5" s="56"/>
      <c r="G5" s="56"/>
      <c r="H5" s="2"/>
      <c r="I5" s="2"/>
      <c r="J5" s="2"/>
      <c r="K5" s="2"/>
      <c r="L5" s="2"/>
      <c r="M5" s="2"/>
      <c r="N5" s="2"/>
      <c r="O5" s="2"/>
      <c r="P5" s="2"/>
      <c r="Q5" s="2"/>
      <c r="R5" s="2"/>
      <c r="S5" s="2"/>
      <c r="T5" s="2"/>
      <c r="U5" s="2"/>
      <c r="V5" s="2"/>
      <c r="W5" s="2"/>
      <c r="X5" s="2"/>
      <c r="Y5" s="2"/>
      <c r="Z5" s="2"/>
      <c r="AA5" s="2"/>
      <c r="AB5" s="2"/>
    </row>
    <row r="6" spans="1:28" ht="9.9499999999999993" customHeight="1" thickBot="1" x14ac:dyDescent="0.25">
      <c r="B6" s="3"/>
      <c r="C6" s="4"/>
      <c r="D6" s="4"/>
      <c r="E6" s="4"/>
      <c r="F6" s="4"/>
      <c r="G6" s="4"/>
      <c r="H6" s="4"/>
      <c r="I6" s="5"/>
      <c r="J6" s="5"/>
      <c r="K6" s="5"/>
      <c r="L6" s="5"/>
      <c r="M6" s="5"/>
      <c r="N6" s="5"/>
      <c r="O6" s="5"/>
      <c r="P6" s="5"/>
      <c r="Q6" s="5"/>
      <c r="R6" s="6"/>
      <c r="S6" s="6"/>
      <c r="T6" s="6"/>
      <c r="U6" s="6"/>
      <c r="V6" s="6"/>
      <c r="W6" s="4"/>
      <c r="X6" s="4"/>
      <c r="Y6" s="4"/>
      <c r="Z6" s="4"/>
      <c r="AA6" s="4"/>
      <c r="AB6" s="7"/>
    </row>
    <row r="7" spans="1:28" ht="15" customHeight="1" x14ac:dyDescent="0.2">
      <c r="B7" s="8"/>
      <c r="C7" s="716" t="s">
        <v>2</v>
      </c>
      <c r="D7" s="717"/>
      <c r="E7" s="717"/>
      <c r="F7" s="717"/>
      <c r="G7" s="717"/>
      <c r="H7" s="718"/>
      <c r="I7" s="744" t="s">
        <v>150</v>
      </c>
      <c r="J7" s="745"/>
      <c r="K7" s="745"/>
      <c r="L7" s="745"/>
      <c r="M7" s="745"/>
      <c r="N7" s="745"/>
      <c r="O7" s="745"/>
      <c r="P7" s="745"/>
      <c r="Q7" s="745"/>
      <c r="R7" s="745"/>
      <c r="S7" s="745"/>
      <c r="T7" s="745"/>
      <c r="U7" s="745"/>
      <c r="V7" s="745"/>
      <c r="W7" s="745"/>
      <c r="X7" s="745"/>
      <c r="Y7" s="745"/>
      <c r="Z7" s="745"/>
      <c r="AA7" s="746"/>
      <c r="AB7" s="9"/>
    </row>
    <row r="8" spans="1:28" ht="15.75" thickBot="1" x14ac:dyDescent="0.25">
      <c r="B8" s="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9"/>
    </row>
    <row r="9" spans="1:28" ht="9.9499999999999993" customHeight="1" thickBot="1" x14ac:dyDescent="0.25">
      <c r="B9" s="8"/>
      <c r="C9" s="342"/>
      <c r="D9" s="342"/>
      <c r="E9" s="342"/>
      <c r="F9" s="342"/>
      <c r="G9" s="342"/>
      <c r="H9" s="342"/>
      <c r="I9" s="343"/>
      <c r="J9" s="343"/>
      <c r="K9" s="343"/>
      <c r="L9" s="343"/>
      <c r="M9" s="343"/>
      <c r="N9" s="343"/>
      <c r="O9" s="343"/>
      <c r="P9" s="343"/>
      <c r="Q9" s="343"/>
      <c r="R9" s="344"/>
      <c r="S9" s="344"/>
      <c r="T9" s="344"/>
      <c r="U9" s="344"/>
      <c r="V9" s="344"/>
      <c r="W9" s="342"/>
      <c r="X9" s="342"/>
      <c r="Y9" s="342"/>
      <c r="Z9" s="342"/>
      <c r="AA9" s="342"/>
      <c r="AB9" s="9"/>
    </row>
    <row r="10" spans="1:28" ht="15" customHeight="1" thickBot="1" x14ac:dyDescent="0.25">
      <c r="B10" s="8"/>
      <c r="C10" s="716" t="s">
        <v>3</v>
      </c>
      <c r="D10" s="717"/>
      <c r="E10" s="717"/>
      <c r="F10" s="717"/>
      <c r="G10" s="717"/>
      <c r="H10" s="718"/>
      <c r="I10" s="983" t="s">
        <v>986</v>
      </c>
      <c r="J10" s="984"/>
      <c r="K10" s="984"/>
      <c r="L10" s="984"/>
      <c r="M10" s="984"/>
      <c r="N10" s="984"/>
      <c r="O10" s="984"/>
      <c r="P10" s="984"/>
      <c r="Q10" s="985"/>
      <c r="R10" s="737" t="s">
        <v>4</v>
      </c>
      <c r="S10" s="738"/>
      <c r="T10" s="738"/>
      <c r="U10" s="739"/>
      <c r="V10" s="691" t="s">
        <v>5</v>
      </c>
      <c r="W10" s="692"/>
      <c r="X10" s="692"/>
      <c r="Y10" s="692"/>
      <c r="Z10" s="692"/>
      <c r="AA10" s="693"/>
      <c r="AB10" s="9"/>
    </row>
    <row r="11" spans="1:28" ht="28.5" customHeight="1" thickBot="1" x14ac:dyDescent="0.25">
      <c r="B11" s="8"/>
      <c r="C11" s="719"/>
      <c r="D11" s="720"/>
      <c r="E11" s="720"/>
      <c r="F11" s="720"/>
      <c r="G11" s="720"/>
      <c r="H11" s="721"/>
      <c r="I11" s="986"/>
      <c r="J11" s="987"/>
      <c r="K11" s="987"/>
      <c r="L11" s="987"/>
      <c r="M11" s="987"/>
      <c r="N11" s="987"/>
      <c r="O11" s="987"/>
      <c r="P11" s="987"/>
      <c r="Q11" s="988"/>
      <c r="R11" s="948" t="s">
        <v>149</v>
      </c>
      <c r="S11" s="989"/>
      <c r="T11" s="989"/>
      <c r="U11" s="990"/>
      <c r="V11" s="774">
        <v>3</v>
      </c>
      <c r="W11" s="775"/>
      <c r="X11" s="775"/>
      <c r="Y11" s="775"/>
      <c r="Z11" s="775"/>
      <c r="AA11" s="776"/>
      <c r="AB11" s="9"/>
    </row>
    <row r="12" spans="1:28" ht="9.9499999999999993" customHeight="1" thickBot="1" x14ac:dyDescent="0.25">
      <c r="B12" s="10"/>
      <c r="C12" s="345"/>
      <c r="D12" s="34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12"/>
    </row>
    <row r="13" spans="1:28" ht="15" customHeight="1" x14ac:dyDescent="0.2">
      <c r="B13" s="10"/>
      <c r="C13" s="716" t="s">
        <v>7</v>
      </c>
      <c r="D13" s="717"/>
      <c r="E13" s="717"/>
      <c r="F13" s="717"/>
      <c r="G13" s="717"/>
      <c r="H13" s="718"/>
      <c r="I13" s="974" t="s">
        <v>987</v>
      </c>
      <c r="J13" s="975"/>
      <c r="K13" s="975"/>
      <c r="L13" s="975"/>
      <c r="M13" s="975"/>
      <c r="N13" s="975"/>
      <c r="O13" s="975"/>
      <c r="P13" s="975"/>
      <c r="Q13" s="975"/>
      <c r="R13" s="975"/>
      <c r="S13" s="976"/>
      <c r="T13" s="716" t="s">
        <v>9</v>
      </c>
      <c r="U13" s="717"/>
      <c r="V13" s="717"/>
      <c r="W13" s="717"/>
      <c r="X13" s="717"/>
      <c r="Y13" s="717"/>
      <c r="Z13" s="717"/>
      <c r="AA13" s="718"/>
      <c r="AB13" s="12"/>
    </row>
    <row r="14" spans="1:28" ht="30" customHeight="1" thickBot="1" x14ac:dyDescent="0.25">
      <c r="B14" s="10"/>
      <c r="C14" s="719"/>
      <c r="D14" s="720"/>
      <c r="E14" s="720"/>
      <c r="F14" s="720"/>
      <c r="G14" s="720"/>
      <c r="H14" s="721"/>
      <c r="I14" s="977"/>
      <c r="J14" s="978"/>
      <c r="K14" s="978"/>
      <c r="L14" s="978"/>
      <c r="M14" s="978"/>
      <c r="N14" s="978"/>
      <c r="O14" s="978"/>
      <c r="P14" s="978"/>
      <c r="Q14" s="978"/>
      <c r="R14" s="978"/>
      <c r="S14" s="979"/>
      <c r="T14" s="980" t="s">
        <v>61</v>
      </c>
      <c r="U14" s="981"/>
      <c r="V14" s="981"/>
      <c r="W14" s="981"/>
      <c r="X14" s="981"/>
      <c r="Y14" s="981"/>
      <c r="Z14" s="981"/>
      <c r="AA14" s="982"/>
      <c r="AB14" s="12"/>
    </row>
    <row r="15" spans="1:28" ht="9.9499999999999993" customHeight="1" thickBot="1" x14ac:dyDescent="0.25">
      <c r="B15" s="10"/>
      <c r="C15" s="345"/>
      <c r="D15" s="345"/>
      <c r="E15" s="345"/>
      <c r="F15" s="345"/>
      <c r="G15" s="345"/>
      <c r="H15" s="345"/>
      <c r="I15" s="345"/>
      <c r="J15" s="345"/>
      <c r="K15" s="345"/>
      <c r="L15" s="345"/>
      <c r="M15" s="345"/>
      <c r="N15" s="345"/>
      <c r="O15" s="345"/>
      <c r="P15" s="345"/>
      <c r="Q15" s="345"/>
      <c r="R15" s="345"/>
      <c r="S15" s="345"/>
      <c r="T15" s="345"/>
      <c r="U15" s="345"/>
      <c r="V15" s="345"/>
      <c r="W15" s="345"/>
      <c r="X15" s="345"/>
      <c r="Y15" s="345"/>
      <c r="Z15" s="345"/>
      <c r="AA15" s="345"/>
      <c r="AB15" s="12"/>
    </row>
    <row r="16" spans="1:28" ht="83.25" customHeight="1" thickBot="1" x14ac:dyDescent="0.25">
      <c r="B16" s="10"/>
      <c r="C16" s="675" t="s">
        <v>11</v>
      </c>
      <c r="D16" s="676"/>
      <c r="E16" s="676"/>
      <c r="F16" s="676"/>
      <c r="G16" s="676"/>
      <c r="H16" s="677"/>
      <c r="I16" s="2137" t="s">
        <v>988</v>
      </c>
      <c r="J16" s="2138"/>
      <c r="K16" s="2138"/>
      <c r="L16" s="2138"/>
      <c r="M16" s="2138"/>
      <c r="N16" s="2138"/>
      <c r="O16" s="2138"/>
      <c r="P16" s="2138"/>
      <c r="Q16" s="2138"/>
      <c r="R16" s="2138"/>
      <c r="S16" s="2138"/>
      <c r="T16" s="2138"/>
      <c r="U16" s="2138"/>
      <c r="V16" s="2138"/>
      <c r="W16" s="2138"/>
      <c r="X16" s="2138"/>
      <c r="Y16" s="2138"/>
      <c r="Z16" s="2138"/>
      <c r="AA16" s="2139"/>
      <c r="AB16" s="12"/>
    </row>
    <row r="17" spans="2:39" ht="9.9499999999999993" customHeight="1" thickBot="1" x14ac:dyDescent="0.25">
      <c r="B17" s="10"/>
      <c r="C17" s="344"/>
      <c r="D17" s="344"/>
      <c r="E17" s="344"/>
      <c r="F17" s="344"/>
      <c r="G17" s="344"/>
      <c r="H17" s="344"/>
      <c r="I17" s="346"/>
      <c r="J17" s="346"/>
      <c r="K17" s="346"/>
      <c r="L17" s="346"/>
      <c r="M17" s="346"/>
      <c r="N17" s="346"/>
      <c r="O17" s="346"/>
      <c r="P17" s="346"/>
      <c r="Q17" s="346"/>
      <c r="R17" s="346"/>
      <c r="S17" s="346"/>
      <c r="T17" s="346"/>
      <c r="U17" s="346"/>
      <c r="V17" s="346"/>
      <c r="W17" s="346"/>
      <c r="X17" s="346"/>
      <c r="Y17" s="346"/>
      <c r="Z17" s="346"/>
      <c r="AA17" s="346"/>
      <c r="AB17" s="12"/>
    </row>
    <row r="18" spans="2:39" ht="57.75" customHeight="1" thickBot="1" x14ac:dyDescent="0.25">
      <c r="B18" s="10"/>
      <c r="C18" s="675" t="s">
        <v>336</v>
      </c>
      <c r="D18" s="676"/>
      <c r="E18" s="676"/>
      <c r="F18" s="676"/>
      <c r="G18" s="676"/>
      <c r="H18" s="677"/>
      <c r="I18" s="2137" t="s">
        <v>989</v>
      </c>
      <c r="J18" s="2138"/>
      <c r="K18" s="2138"/>
      <c r="L18" s="2138"/>
      <c r="M18" s="2138"/>
      <c r="N18" s="2138"/>
      <c r="O18" s="2138"/>
      <c r="P18" s="2138"/>
      <c r="Q18" s="2138"/>
      <c r="R18" s="2138"/>
      <c r="S18" s="2138"/>
      <c r="T18" s="2138"/>
      <c r="U18" s="2138"/>
      <c r="V18" s="2138"/>
      <c r="W18" s="2138"/>
      <c r="X18" s="2138"/>
      <c r="Y18" s="2138"/>
      <c r="Z18" s="2138"/>
      <c r="AA18" s="2139"/>
      <c r="AB18" s="12"/>
      <c r="AD18" s="2140"/>
      <c r="AE18" s="2140"/>
      <c r="AF18" s="2140"/>
      <c r="AG18" s="2140"/>
      <c r="AH18" s="2140"/>
      <c r="AI18" s="2140"/>
      <c r="AJ18" s="2140"/>
      <c r="AK18" s="2140"/>
      <c r="AL18" s="2140"/>
      <c r="AM18" s="2140"/>
    </row>
    <row r="19" spans="2:39" ht="9.9499999999999993" customHeight="1" thickBot="1" x14ac:dyDescent="0.25">
      <c r="B19" s="10"/>
      <c r="C19" s="344"/>
      <c r="D19" s="344"/>
      <c r="E19" s="344"/>
      <c r="F19" s="344"/>
      <c r="G19" s="344"/>
      <c r="H19" s="344"/>
      <c r="I19" s="346"/>
      <c r="J19" s="346"/>
      <c r="K19" s="346"/>
      <c r="L19" s="346"/>
      <c r="M19" s="346"/>
      <c r="N19" s="346"/>
      <c r="O19" s="346"/>
      <c r="P19" s="346"/>
      <c r="Q19" s="346"/>
      <c r="R19" s="346"/>
      <c r="S19" s="346"/>
      <c r="T19" s="346"/>
      <c r="U19" s="346"/>
      <c r="V19" s="346"/>
      <c r="W19" s="346"/>
      <c r="X19" s="346"/>
      <c r="Y19" s="346"/>
      <c r="Z19" s="346"/>
      <c r="AA19" s="346"/>
      <c r="AB19" s="12"/>
    </row>
    <row r="20" spans="2:39" s="60" customFormat="1" ht="22.5" customHeight="1" x14ac:dyDescent="0.2">
      <c r="B20" s="10"/>
      <c r="C20" s="700" t="s">
        <v>13</v>
      </c>
      <c r="D20" s="701"/>
      <c r="E20" s="701"/>
      <c r="F20" s="701"/>
      <c r="G20" s="701"/>
      <c r="H20" s="702"/>
      <c r="I20" s="965" t="s">
        <v>657</v>
      </c>
      <c r="J20" s="966"/>
      <c r="K20" s="966"/>
      <c r="L20" s="967"/>
      <c r="M20" s="691" t="s">
        <v>14</v>
      </c>
      <c r="N20" s="692"/>
      <c r="O20" s="692"/>
      <c r="P20" s="692"/>
      <c r="Q20" s="692"/>
      <c r="R20" s="692"/>
      <c r="S20" s="693"/>
      <c r="T20" s="691" t="s">
        <v>15</v>
      </c>
      <c r="U20" s="692"/>
      <c r="V20" s="692"/>
      <c r="W20" s="692"/>
      <c r="X20" s="692"/>
      <c r="Y20" s="692"/>
      <c r="Z20" s="692"/>
      <c r="AA20" s="693"/>
      <c r="AB20" s="12"/>
    </row>
    <row r="21" spans="2:39" s="60" customFormat="1" ht="17.25" customHeight="1" thickBot="1" x14ac:dyDescent="0.25">
      <c r="B21" s="10"/>
      <c r="C21" s="703"/>
      <c r="D21" s="704"/>
      <c r="E21" s="704"/>
      <c r="F21" s="704"/>
      <c r="G21" s="704"/>
      <c r="H21" s="705"/>
      <c r="I21" s="968"/>
      <c r="J21" s="969"/>
      <c r="K21" s="969"/>
      <c r="L21" s="970"/>
      <c r="M21" s="1050" t="s">
        <v>146</v>
      </c>
      <c r="N21" s="1051"/>
      <c r="O21" s="1051"/>
      <c r="P21" s="1051"/>
      <c r="Q21" s="1051"/>
      <c r="R21" s="1051"/>
      <c r="S21" s="1052"/>
      <c r="T21" s="2141" t="s">
        <v>17</v>
      </c>
      <c r="U21" s="1051"/>
      <c r="V21" s="1051"/>
      <c r="W21" s="1051"/>
      <c r="X21" s="1051"/>
      <c r="Y21" s="1051"/>
      <c r="Z21" s="1051"/>
      <c r="AA21" s="1052"/>
      <c r="AB21" s="12"/>
    </row>
    <row r="22" spans="2:39" ht="9.9499999999999993"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39" ht="31.5" customHeight="1" thickBot="1" x14ac:dyDescent="0.25">
      <c r="B23" s="67"/>
      <c r="C23" s="691" t="s">
        <v>18</v>
      </c>
      <c r="D23" s="692"/>
      <c r="E23" s="692"/>
      <c r="F23" s="692"/>
      <c r="G23" s="692"/>
      <c r="H23" s="692"/>
      <c r="I23" s="693"/>
      <c r="J23" s="950" t="s">
        <v>19</v>
      </c>
      <c r="K23" s="951"/>
      <c r="L23" s="951"/>
      <c r="M23" s="951"/>
      <c r="N23" s="951"/>
      <c r="O23" s="951"/>
      <c r="P23" s="2126"/>
      <c r="Q23" s="950" t="s">
        <v>20</v>
      </c>
      <c r="R23" s="951"/>
      <c r="S23" s="951"/>
      <c r="T23" s="951"/>
      <c r="U23" s="951"/>
      <c r="V23" s="951"/>
      <c r="W23" s="951"/>
      <c r="X23" s="951"/>
      <c r="Y23" s="951"/>
      <c r="Z23" s="951"/>
      <c r="AA23" s="2126"/>
      <c r="AB23" s="66"/>
    </row>
    <row r="24" spans="2:39" ht="32.25" customHeight="1" thickBot="1" x14ac:dyDescent="0.25">
      <c r="B24" s="67"/>
      <c r="C24" s="1277" t="s">
        <v>991</v>
      </c>
      <c r="D24" s="1278"/>
      <c r="E24" s="1278"/>
      <c r="F24" s="1278"/>
      <c r="G24" s="1278"/>
      <c r="H24" s="1278"/>
      <c r="I24" s="2147"/>
      <c r="J24" s="1568" t="s">
        <v>992</v>
      </c>
      <c r="K24" s="2142"/>
      <c r="L24" s="2142"/>
      <c r="M24" s="2142"/>
      <c r="N24" s="2142"/>
      <c r="O24" s="2142"/>
      <c r="P24" s="2143"/>
      <c r="Q24" s="2148" t="s">
        <v>993</v>
      </c>
      <c r="R24" s="2149"/>
      <c r="S24" s="2149"/>
      <c r="T24" s="2149"/>
      <c r="U24" s="2149"/>
      <c r="V24" s="2149"/>
      <c r="W24" s="2149"/>
      <c r="X24" s="2149"/>
      <c r="Y24" s="2149"/>
      <c r="Z24" s="2149"/>
      <c r="AA24" s="2150"/>
      <c r="AB24" s="66"/>
    </row>
    <row r="25" spans="2:39" ht="9.9499999999999993"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39" ht="60" customHeight="1" thickBot="1" x14ac:dyDescent="0.25">
      <c r="B26" s="67"/>
      <c r="C26" s="950" t="s">
        <v>21</v>
      </c>
      <c r="D26" s="951"/>
      <c r="E26" s="951"/>
      <c r="F26" s="951"/>
      <c r="G26" s="951"/>
      <c r="H26" s="2126"/>
      <c r="I26" s="1568"/>
      <c r="J26" s="2142"/>
      <c r="K26" s="2142"/>
      <c r="L26" s="2142"/>
      <c r="M26" s="2142"/>
      <c r="N26" s="2142"/>
      <c r="O26" s="2142"/>
      <c r="P26" s="2142"/>
      <c r="Q26" s="2142"/>
      <c r="R26" s="2142"/>
      <c r="S26" s="2142"/>
      <c r="T26" s="2142"/>
      <c r="U26" s="2142"/>
      <c r="V26" s="2142"/>
      <c r="W26" s="2142"/>
      <c r="X26" s="2142"/>
      <c r="Y26" s="2142"/>
      <c r="Z26" s="2142"/>
      <c r="AA26" s="2143"/>
      <c r="AB26" s="66"/>
    </row>
    <row r="27" spans="2:39" ht="9.9499999999999993"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39" ht="37.5" customHeight="1" thickBot="1" x14ac:dyDescent="0.25">
      <c r="B28" s="67"/>
      <c r="C28" s="950" t="s">
        <v>23</v>
      </c>
      <c r="D28" s="951"/>
      <c r="E28" s="951"/>
      <c r="F28" s="951"/>
      <c r="G28" s="951"/>
      <c r="H28" s="2126"/>
      <c r="I28" s="681">
        <v>0.95</v>
      </c>
      <c r="J28" s="741"/>
      <c r="K28" s="2144" t="s">
        <v>24</v>
      </c>
      <c r="L28" s="2145"/>
      <c r="M28" s="2145"/>
      <c r="N28" s="2146"/>
      <c r="O28" s="685" t="s">
        <v>25</v>
      </c>
      <c r="P28" s="686"/>
      <c r="Q28" s="686"/>
      <c r="R28" s="687"/>
      <c r="S28" s="348"/>
      <c r="T28" s="685" t="s">
        <v>26</v>
      </c>
      <c r="U28" s="686"/>
      <c r="V28" s="687"/>
      <c r="W28" s="349" t="s">
        <v>340</v>
      </c>
      <c r="X28" s="685" t="s">
        <v>27</v>
      </c>
      <c r="Y28" s="686"/>
      <c r="Z28" s="687"/>
      <c r="AA28" s="349"/>
      <c r="AB28" s="66"/>
    </row>
    <row r="29" spans="2:39" s="56" customFormat="1" ht="9.9499999999999993" customHeight="1" thickBot="1" x14ac:dyDescent="0.25">
      <c r="B29" s="10"/>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12"/>
    </row>
    <row r="30" spans="2:39" s="56" customFormat="1" ht="15" customHeight="1" x14ac:dyDescent="0.25">
      <c r="B30" s="10"/>
      <c r="C30" s="658" t="s">
        <v>305</v>
      </c>
      <c r="D30" s="659"/>
      <c r="E30" s="659"/>
      <c r="F30" s="659"/>
      <c r="G30" s="659"/>
      <c r="H30" s="659"/>
      <c r="I30" s="659"/>
      <c r="J30" s="660"/>
      <c r="K30" s="2161" t="s">
        <v>304</v>
      </c>
      <c r="L30" s="2162"/>
      <c r="M30" s="2162"/>
      <c r="N30" s="2162"/>
      <c r="O30" s="2162"/>
      <c r="P30" s="2162"/>
      <c r="Q30" s="2162"/>
      <c r="R30" s="2163"/>
      <c r="S30" s="2164" t="s">
        <v>303</v>
      </c>
      <c r="T30" s="2165"/>
      <c r="U30" s="2165"/>
      <c r="V30" s="2165"/>
      <c r="W30" s="2166"/>
      <c r="X30" s="2167" t="s">
        <v>302</v>
      </c>
      <c r="Y30" s="2168"/>
      <c r="Z30" s="2168"/>
      <c r="AA30" s="2169"/>
      <c r="AB30" s="12"/>
    </row>
    <row r="31" spans="2:39" s="56" customFormat="1" ht="14.25" customHeight="1" x14ac:dyDescent="0.2">
      <c r="B31" s="10"/>
      <c r="C31" s="661"/>
      <c r="D31" s="662"/>
      <c r="E31" s="662"/>
      <c r="F31" s="662"/>
      <c r="G31" s="662"/>
      <c r="H31" s="662"/>
      <c r="I31" s="662"/>
      <c r="J31" s="663"/>
      <c r="K31" s="2170" t="s">
        <v>301</v>
      </c>
      <c r="L31" s="2171"/>
      <c r="M31" s="2171"/>
      <c r="N31" s="2172"/>
      <c r="O31" s="2173" t="s">
        <v>300</v>
      </c>
      <c r="P31" s="2171"/>
      <c r="Q31" s="2171"/>
      <c r="R31" s="2172"/>
      <c r="S31" s="2173" t="s">
        <v>301</v>
      </c>
      <c r="T31" s="2172"/>
      <c r="U31" s="2173" t="s">
        <v>300</v>
      </c>
      <c r="V31" s="2171"/>
      <c r="W31" s="2172"/>
      <c r="X31" s="2173" t="s">
        <v>301</v>
      </c>
      <c r="Y31" s="2172"/>
      <c r="Z31" s="2173" t="s">
        <v>300</v>
      </c>
      <c r="AA31" s="2174"/>
      <c r="AB31" s="12"/>
    </row>
    <row r="32" spans="2:39" s="56" customFormat="1" ht="15" customHeight="1" thickBot="1" x14ac:dyDescent="0.25">
      <c r="B32" s="10"/>
      <c r="C32" s="664"/>
      <c r="D32" s="665"/>
      <c r="E32" s="665"/>
      <c r="F32" s="665"/>
      <c r="G32" s="665"/>
      <c r="H32" s="665"/>
      <c r="I32" s="665"/>
      <c r="J32" s="666"/>
      <c r="K32" s="1050">
        <v>0</v>
      </c>
      <c r="L32" s="1051"/>
      <c r="M32" s="1051"/>
      <c r="N32" s="1185"/>
      <c r="O32" s="2160">
        <v>79</v>
      </c>
      <c r="P32" s="1051"/>
      <c r="Q32" s="1051"/>
      <c r="R32" s="1185"/>
      <c r="S32" s="2160">
        <v>80</v>
      </c>
      <c r="T32" s="1185"/>
      <c r="U32" s="2160">
        <v>94</v>
      </c>
      <c r="V32" s="1051"/>
      <c r="W32" s="1185"/>
      <c r="X32" s="2160">
        <v>95</v>
      </c>
      <c r="Y32" s="1185"/>
      <c r="Z32" s="2160">
        <v>100</v>
      </c>
      <c r="AA32" s="1052"/>
      <c r="AB32" s="12"/>
    </row>
    <row r="33" spans="2:28" s="56" customFormat="1" ht="9.9499999999999993" customHeight="1" thickBot="1" x14ac:dyDescent="0.25">
      <c r="B33" s="10"/>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12"/>
    </row>
    <row r="34" spans="2:28" s="68" customFormat="1" ht="14.25" customHeight="1" x14ac:dyDescent="0.2">
      <c r="B34" s="69"/>
      <c r="C34" s="2151" t="s">
        <v>29</v>
      </c>
      <c r="D34" s="2152"/>
      <c r="E34" s="2152"/>
      <c r="F34" s="2152"/>
      <c r="G34" s="2152"/>
      <c r="H34" s="2152"/>
      <c r="I34" s="2152"/>
      <c r="J34" s="2152"/>
      <c r="K34" s="2152"/>
      <c r="L34" s="2152"/>
      <c r="M34" s="2152"/>
      <c r="N34" s="2152"/>
      <c r="O34" s="2152"/>
      <c r="P34" s="2152"/>
      <c r="Q34" s="2152"/>
      <c r="R34" s="2152"/>
      <c r="S34" s="2152"/>
      <c r="T34" s="2152"/>
      <c r="U34" s="2152"/>
      <c r="V34" s="2152"/>
      <c r="W34" s="2152"/>
      <c r="X34" s="2152"/>
      <c r="Y34" s="2152"/>
      <c r="Z34" s="2152"/>
      <c r="AA34" s="2153"/>
      <c r="AB34" s="66"/>
    </row>
    <row r="35" spans="2:28" s="68" customFormat="1" ht="12" customHeight="1" thickBot="1" x14ac:dyDescent="0.25">
      <c r="B35" s="69"/>
      <c r="C35" s="2154"/>
      <c r="D35" s="2155"/>
      <c r="E35" s="2155"/>
      <c r="F35" s="2155"/>
      <c r="G35" s="2155"/>
      <c r="H35" s="2155"/>
      <c r="I35" s="2155"/>
      <c r="J35" s="2155"/>
      <c r="K35" s="2155"/>
      <c r="L35" s="2155"/>
      <c r="M35" s="2155"/>
      <c r="N35" s="2155"/>
      <c r="O35" s="2155"/>
      <c r="P35" s="2155"/>
      <c r="Q35" s="2155"/>
      <c r="R35" s="2155"/>
      <c r="S35" s="2155"/>
      <c r="T35" s="2155"/>
      <c r="U35" s="2155"/>
      <c r="V35" s="2155"/>
      <c r="W35" s="2155"/>
      <c r="X35" s="2155"/>
      <c r="Y35" s="2155"/>
      <c r="Z35" s="2155"/>
      <c r="AA35" s="2156"/>
      <c r="AB35" s="66"/>
    </row>
    <row r="36" spans="2:28" s="68" customFormat="1" ht="15" customHeight="1" x14ac:dyDescent="0.2">
      <c r="B36" s="69"/>
      <c r="C36" s="2151" t="s">
        <v>30</v>
      </c>
      <c r="D36" s="2152"/>
      <c r="E36" s="2152"/>
      <c r="F36" s="2152"/>
      <c r="G36" s="2153"/>
      <c r="H36" s="2157" t="s">
        <v>994</v>
      </c>
      <c r="I36" s="2157" t="s">
        <v>995</v>
      </c>
      <c r="J36" s="2157" t="s">
        <v>996</v>
      </c>
      <c r="K36" s="2151" t="s">
        <v>34</v>
      </c>
      <c r="L36" s="2152"/>
      <c r="M36" s="2152"/>
      <c r="N36" s="2152"/>
      <c r="O36" s="2152"/>
      <c r="P36" s="2152"/>
      <c r="Q36" s="2152"/>
      <c r="R36" s="2152"/>
      <c r="S36" s="2152"/>
      <c r="T36" s="2152"/>
      <c r="U36" s="2152"/>
      <c r="V36" s="2152"/>
      <c r="W36" s="2152"/>
      <c r="X36" s="2152"/>
      <c r="Y36" s="2152"/>
      <c r="Z36" s="2152"/>
      <c r="AA36" s="2153"/>
      <c r="AB36" s="66"/>
    </row>
    <row r="37" spans="2:28" s="68" customFormat="1" ht="74.25" customHeight="1" thickBot="1" x14ac:dyDescent="0.25">
      <c r="B37" s="69"/>
      <c r="C37" s="2154"/>
      <c r="D37" s="2155"/>
      <c r="E37" s="2155"/>
      <c r="F37" s="2155"/>
      <c r="G37" s="2156"/>
      <c r="H37" s="2158"/>
      <c r="I37" s="2158"/>
      <c r="J37" s="2159"/>
      <c r="K37" s="2154"/>
      <c r="L37" s="2155"/>
      <c r="M37" s="2155"/>
      <c r="N37" s="2155"/>
      <c r="O37" s="2155"/>
      <c r="P37" s="2155"/>
      <c r="Q37" s="2155"/>
      <c r="R37" s="2155"/>
      <c r="S37" s="2155"/>
      <c r="T37" s="2155"/>
      <c r="U37" s="2155"/>
      <c r="V37" s="2155"/>
      <c r="W37" s="2155"/>
      <c r="X37" s="2155"/>
      <c r="Y37" s="2155"/>
      <c r="Z37" s="2155"/>
      <c r="AA37" s="2156"/>
      <c r="AB37" s="2183"/>
    </row>
    <row r="38" spans="2:28" s="68" customFormat="1" ht="228" customHeight="1" thickBot="1" x14ac:dyDescent="0.25">
      <c r="B38" s="69"/>
      <c r="C38" s="1744" t="s">
        <v>956</v>
      </c>
      <c r="D38" s="1745"/>
      <c r="E38" s="1745"/>
      <c r="F38" s="1745"/>
      <c r="G38" s="1746"/>
      <c r="H38" s="39">
        <f>'[7]01'!$H$34</f>
        <v>1071</v>
      </c>
      <c r="I38" s="350">
        <f>'[7]01'!$I$34</f>
        <v>1071</v>
      </c>
      <c r="J38" s="351">
        <f>'[7]01'!$J$34</f>
        <v>1</v>
      </c>
      <c r="K38" s="2178" t="s">
        <v>997</v>
      </c>
      <c r="L38" s="2178"/>
      <c r="M38" s="2178"/>
      <c r="N38" s="2178"/>
      <c r="O38" s="2178"/>
      <c r="P38" s="2178"/>
      <c r="Q38" s="2178"/>
      <c r="R38" s="2178"/>
      <c r="S38" s="2178"/>
      <c r="T38" s="2178"/>
      <c r="U38" s="2178"/>
      <c r="V38" s="2178"/>
      <c r="W38" s="2178"/>
      <c r="X38" s="2178"/>
      <c r="Y38" s="2178"/>
      <c r="Z38" s="2178"/>
      <c r="AA38" s="2179"/>
      <c r="AB38" s="2183"/>
    </row>
    <row r="39" spans="2:28" s="68" customFormat="1" ht="228" customHeight="1" thickBot="1" x14ac:dyDescent="0.25">
      <c r="B39" s="69"/>
      <c r="C39" s="2175" t="s">
        <v>954</v>
      </c>
      <c r="D39" s="2176"/>
      <c r="E39" s="2176"/>
      <c r="F39" s="2176"/>
      <c r="G39" s="2177"/>
      <c r="H39" s="39">
        <f>412+189</f>
        <v>601</v>
      </c>
      <c r="I39" s="350">
        <f>+H39</f>
        <v>601</v>
      </c>
      <c r="J39" s="351">
        <f t="shared" ref="J39:J44" si="0">IF(H39="","",+H39/I39)</f>
        <v>1</v>
      </c>
      <c r="K39" s="2178" t="s">
        <v>998</v>
      </c>
      <c r="L39" s="2178"/>
      <c r="M39" s="2178"/>
      <c r="N39" s="2178"/>
      <c r="O39" s="2178"/>
      <c r="P39" s="2178"/>
      <c r="Q39" s="2178"/>
      <c r="R39" s="2178"/>
      <c r="S39" s="2178"/>
      <c r="T39" s="2178"/>
      <c r="U39" s="2178"/>
      <c r="V39" s="2178"/>
      <c r="W39" s="2178"/>
      <c r="X39" s="2178"/>
      <c r="Y39" s="2178"/>
      <c r="Z39" s="2178"/>
      <c r="AA39" s="2179"/>
      <c r="AB39" s="66"/>
    </row>
    <row r="40" spans="2:28" s="68" customFormat="1" ht="228" customHeight="1" thickBot="1" x14ac:dyDescent="0.25">
      <c r="B40" s="69"/>
      <c r="C40" s="2175" t="s">
        <v>950</v>
      </c>
      <c r="D40" s="2176"/>
      <c r="E40" s="2176"/>
      <c r="F40" s="2176"/>
      <c r="G40" s="2177"/>
      <c r="H40" s="352">
        <f>231+586</f>
        <v>817</v>
      </c>
      <c r="I40" s="353">
        <f>231+586</f>
        <v>817</v>
      </c>
      <c r="J40" s="351">
        <f t="shared" si="0"/>
        <v>1</v>
      </c>
      <c r="K40" s="2178" t="s">
        <v>999</v>
      </c>
      <c r="L40" s="2178"/>
      <c r="M40" s="2178"/>
      <c r="N40" s="2178"/>
      <c r="O40" s="2178"/>
      <c r="P40" s="2178"/>
      <c r="Q40" s="2178"/>
      <c r="R40" s="2178"/>
      <c r="S40" s="2178"/>
      <c r="T40" s="2178"/>
      <c r="U40" s="2178"/>
      <c r="V40" s="2178"/>
      <c r="W40" s="2178"/>
      <c r="X40" s="2178"/>
      <c r="Y40" s="2178"/>
      <c r="Z40" s="2178"/>
      <c r="AA40" s="2179"/>
      <c r="AB40" s="66"/>
    </row>
    <row r="41" spans="2:28" s="68" customFormat="1" ht="228" customHeight="1" thickBot="1" x14ac:dyDescent="0.25">
      <c r="B41" s="69"/>
      <c r="C41" s="2175" t="s">
        <v>947</v>
      </c>
      <c r="D41" s="2176"/>
      <c r="E41" s="2176"/>
      <c r="F41" s="2176"/>
      <c r="G41" s="2177"/>
      <c r="H41" s="38">
        <f>547+742</f>
        <v>1289</v>
      </c>
      <c r="I41" s="353">
        <f>547+742</f>
        <v>1289</v>
      </c>
      <c r="J41" s="351">
        <f t="shared" si="0"/>
        <v>1</v>
      </c>
      <c r="K41" s="2178" t="s">
        <v>1000</v>
      </c>
      <c r="L41" s="2178"/>
      <c r="M41" s="2178"/>
      <c r="N41" s="2178"/>
      <c r="O41" s="2178"/>
      <c r="P41" s="2178"/>
      <c r="Q41" s="2178"/>
      <c r="R41" s="2178"/>
      <c r="S41" s="2178"/>
      <c r="T41" s="2178"/>
      <c r="U41" s="2178"/>
      <c r="V41" s="2178"/>
      <c r="W41" s="2178"/>
      <c r="X41" s="2178"/>
      <c r="Y41" s="2178"/>
      <c r="Z41" s="2178"/>
      <c r="AA41" s="2179"/>
      <c r="AB41" s="66"/>
    </row>
    <row r="42" spans="2:28" s="68" customFormat="1" ht="228" customHeight="1" thickBot="1" x14ac:dyDescent="0.25">
      <c r="B42" s="69"/>
      <c r="C42" s="2175" t="s">
        <v>946</v>
      </c>
      <c r="D42" s="2176"/>
      <c r="E42" s="2176"/>
      <c r="F42" s="2176"/>
      <c r="G42" s="2177"/>
      <c r="H42" s="38">
        <f>1055+901</f>
        <v>1956</v>
      </c>
      <c r="I42" s="353">
        <f>1055+901</f>
        <v>1956</v>
      </c>
      <c r="J42" s="351">
        <f t="shared" si="0"/>
        <v>1</v>
      </c>
      <c r="K42" s="2178" t="s">
        <v>1001</v>
      </c>
      <c r="L42" s="2178"/>
      <c r="M42" s="2178"/>
      <c r="N42" s="2178"/>
      <c r="O42" s="2178"/>
      <c r="P42" s="2178"/>
      <c r="Q42" s="2178"/>
      <c r="R42" s="2178"/>
      <c r="S42" s="2178"/>
      <c r="T42" s="2178"/>
      <c r="U42" s="2178"/>
      <c r="V42" s="2178"/>
      <c r="W42" s="2178"/>
      <c r="X42" s="2178"/>
      <c r="Y42" s="2178"/>
      <c r="Z42" s="2178"/>
      <c r="AA42" s="2179"/>
      <c r="AB42" s="66"/>
    </row>
    <row r="43" spans="2:28" s="68" customFormat="1" ht="228" customHeight="1" thickBot="1" x14ac:dyDescent="0.25">
      <c r="B43" s="69"/>
      <c r="C43" s="2180" t="s">
        <v>958</v>
      </c>
      <c r="D43" s="2181"/>
      <c r="E43" s="2181"/>
      <c r="F43" s="2181"/>
      <c r="G43" s="2182"/>
      <c r="H43" s="38">
        <f>452+623</f>
        <v>1075</v>
      </c>
      <c r="I43" s="354">
        <f>452+623</f>
        <v>1075</v>
      </c>
      <c r="J43" s="351">
        <f t="shared" si="0"/>
        <v>1</v>
      </c>
      <c r="K43" s="2178" t="s">
        <v>1002</v>
      </c>
      <c r="L43" s="2178"/>
      <c r="M43" s="2178"/>
      <c r="N43" s="2178"/>
      <c r="O43" s="2178"/>
      <c r="P43" s="2178"/>
      <c r="Q43" s="2178"/>
      <c r="R43" s="2178"/>
      <c r="S43" s="2178"/>
      <c r="T43" s="2178"/>
      <c r="U43" s="2178"/>
      <c r="V43" s="2178"/>
      <c r="W43" s="2178"/>
      <c r="X43" s="2178"/>
      <c r="Y43" s="2178"/>
      <c r="Z43" s="2178"/>
      <c r="AA43" s="2179"/>
      <c r="AB43" s="66"/>
    </row>
    <row r="44" spans="2:28" s="360" customFormat="1" ht="18.75" customHeight="1" thickBot="1" x14ac:dyDescent="0.3">
      <c r="B44" s="355"/>
      <c r="C44" s="2184" t="s">
        <v>35</v>
      </c>
      <c r="D44" s="2185"/>
      <c r="E44" s="2185"/>
      <c r="F44" s="2185"/>
      <c r="G44" s="2186"/>
      <c r="H44" s="356">
        <f>IF(H38="","",SUM(H38:H43))</f>
        <v>6809</v>
      </c>
      <c r="I44" s="357">
        <f>IF(I38="","",SUM(I38:I43))</f>
        <v>6809</v>
      </c>
      <c r="J44" s="358">
        <f t="shared" si="0"/>
        <v>1</v>
      </c>
      <c r="K44" s="2187"/>
      <c r="L44" s="2187"/>
      <c r="M44" s="2187"/>
      <c r="N44" s="2187"/>
      <c r="O44" s="2187"/>
      <c r="P44" s="2187"/>
      <c r="Q44" s="2187"/>
      <c r="R44" s="2187"/>
      <c r="S44" s="2187"/>
      <c r="T44" s="2187"/>
      <c r="U44" s="2187"/>
      <c r="V44" s="2187"/>
      <c r="W44" s="2187"/>
      <c r="X44" s="2187"/>
      <c r="Y44" s="2187"/>
      <c r="Z44" s="2187"/>
      <c r="AA44" s="2188"/>
      <c r="AB44" s="359"/>
    </row>
    <row r="45" spans="2:28" s="68" customFormat="1" ht="5.25" customHeight="1" x14ac:dyDescent="0.2">
      <c r="B45" s="69"/>
      <c r="C45" s="72"/>
      <c r="D45" s="72"/>
      <c r="E45" s="72"/>
      <c r="F45" s="72"/>
      <c r="G45" s="72"/>
      <c r="H45" s="145"/>
      <c r="I45" s="145"/>
      <c r="J45" s="145"/>
      <c r="K45" s="145"/>
      <c r="L45" s="35"/>
      <c r="M45" s="72"/>
      <c r="N45" s="72"/>
      <c r="O45" s="72"/>
      <c r="P45" s="72"/>
      <c r="Q45" s="72"/>
      <c r="R45" s="72"/>
      <c r="S45" s="72"/>
      <c r="T45" s="72"/>
      <c r="U45" s="72"/>
      <c r="V45" s="72"/>
      <c r="W45" s="72"/>
      <c r="X45" s="72"/>
      <c r="Y45" s="72"/>
      <c r="Z45" s="72"/>
      <c r="AA45" s="72"/>
      <c r="AB45" s="66"/>
    </row>
    <row r="46" spans="2:28" s="68" customFormat="1" ht="5.0999999999999996" customHeight="1" thickBot="1" x14ac:dyDescent="0.25">
      <c r="B46" s="69"/>
      <c r="C46" s="72"/>
      <c r="D46" s="72"/>
      <c r="E46" s="72"/>
      <c r="F46" s="72"/>
      <c r="G46" s="72"/>
      <c r="H46" s="145"/>
      <c r="I46" s="145"/>
      <c r="J46" s="145"/>
      <c r="K46" s="145"/>
      <c r="L46" s="35"/>
      <c r="M46" s="72"/>
      <c r="N46" s="72"/>
      <c r="O46" s="72"/>
      <c r="P46" s="72"/>
      <c r="Q46" s="72"/>
      <c r="R46" s="72"/>
      <c r="S46" s="72"/>
      <c r="T46" s="72"/>
      <c r="U46" s="72"/>
      <c r="V46" s="72"/>
      <c r="W46" s="72"/>
      <c r="X46" s="72"/>
      <c r="Y46" s="72"/>
      <c r="Z46" s="72"/>
      <c r="AA46" s="72"/>
      <c r="AB46" s="66"/>
    </row>
    <row r="47" spans="2:28" s="68" customFormat="1" ht="14.25" customHeight="1" x14ac:dyDescent="0.2">
      <c r="B47" s="69"/>
      <c r="C47" s="768" t="s">
        <v>36</v>
      </c>
      <c r="D47" s="769"/>
      <c r="E47" s="769"/>
      <c r="F47" s="769"/>
      <c r="G47" s="769"/>
      <c r="H47" s="769"/>
      <c r="I47" s="769"/>
      <c r="J47" s="769"/>
      <c r="K47" s="769"/>
      <c r="L47" s="769"/>
      <c r="M47" s="769"/>
      <c r="N47" s="769"/>
      <c r="O47" s="769"/>
      <c r="P47" s="769"/>
      <c r="Q47" s="769"/>
      <c r="R47" s="769"/>
      <c r="S47" s="769"/>
      <c r="T47" s="769"/>
      <c r="U47" s="769"/>
      <c r="V47" s="769"/>
      <c r="W47" s="769"/>
      <c r="X47" s="769"/>
      <c r="Y47" s="769"/>
      <c r="Z47" s="769"/>
      <c r="AA47" s="770"/>
      <c r="AB47" s="66"/>
    </row>
    <row r="48" spans="2:28" ht="15" customHeight="1" thickBot="1" x14ac:dyDescent="0.25">
      <c r="B48" s="67"/>
      <c r="C48" s="914"/>
      <c r="D48" s="915"/>
      <c r="E48" s="915"/>
      <c r="F48" s="915"/>
      <c r="G48" s="915"/>
      <c r="H48" s="915"/>
      <c r="I48" s="915"/>
      <c r="J48" s="915"/>
      <c r="K48" s="915"/>
      <c r="L48" s="915"/>
      <c r="M48" s="915"/>
      <c r="N48" s="915"/>
      <c r="O48" s="915"/>
      <c r="P48" s="915"/>
      <c r="Q48" s="915"/>
      <c r="R48" s="915"/>
      <c r="S48" s="915"/>
      <c r="T48" s="915"/>
      <c r="U48" s="915"/>
      <c r="V48" s="915"/>
      <c r="W48" s="915"/>
      <c r="X48" s="915"/>
      <c r="Y48" s="915"/>
      <c r="Z48" s="915"/>
      <c r="AA48" s="916"/>
      <c r="AB48" s="66"/>
    </row>
    <row r="49" spans="2:28" ht="14.25" customHeight="1" x14ac:dyDescent="0.2">
      <c r="B49" s="67"/>
      <c r="C49" s="1171" t="s">
        <v>337</v>
      </c>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66"/>
    </row>
    <row r="50" spans="2: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2:28" ht="14.25" customHeight="1"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2:28" ht="15" customHeight="1"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2: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2: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2: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2: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2:28" x14ac:dyDescent="0.2">
      <c r="B57" s="67"/>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66"/>
    </row>
    <row r="58" spans="2:28" x14ac:dyDescent="0.2">
      <c r="B58" s="67"/>
      <c r="C58" s="1174"/>
      <c r="D58" s="1175"/>
      <c r="E58" s="1175"/>
      <c r="F58" s="1175"/>
      <c r="G58" s="1175"/>
      <c r="H58" s="1175"/>
      <c r="I58" s="1175"/>
      <c r="J58" s="1175"/>
      <c r="K58" s="1175"/>
      <c r="L58" s="1175"/>
      <c r="M58" s="1175"/>
      <c r="N58" s="1175"/>
      <c r="O58" s="1175"/>
      <c r="P58" s="1175"/>
      <c r="Q58" s="1175"/>
      <c r="R58" s="1175"/>
      <c r="S58" s="1175"/>
      <c r="T58" s="1175"/>
      <c r="U58" s="1175"/>
      <c r="V58" s="1175"/>
      <c r="W58" s="1175"/>
      <c r="X58" s="1175"/>
      <c r="Y58" s="1175"/>
      <c r="Z58" s="1175"/>
      <c r="AA58" s="1176"/>
      <c r="AB58" s="66"/>
    </row>
    <row r="59" spans="2:28" x14ac:dyDescent="0.2">
      <c r="B59" s="67"/>
      <c r="C59" s="1174"/>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5"/>
      <c r="Z59" s="1175"/>
      <c r="AA59" s="1176"/>
      <c r="AB59" s="66"/>
    </row>
    <row r="60" spans="2:28" x14ac:dyDescent="0.2">
      <c r="B60" s="67"/>
      <c r="C60" s="1174"/>
      <c r="D60" s="1175"/>
      <c r="E60" s="1175"/>
      <c r="F60" s="1175"/>
      <c r="G60" s="1175"/>
      <c r="H60" s="1175"/>
      <c r="I60" s="1175"/>
      <c r="J60" s="1175"/>
      <c r="K60" s="1175"/>
      <c r="L60" s="1175"/>
      <c r="M60" s="1175"/>
      <c r="N60" s="1175"/>
      <c r="O60" s="1175"/>
      <c r="P60" s="1175"/>
      <c r="Q60" s="1175"/>
      <c r="R60" s="1175"/>
      <c r="S60" s="1175"/>
      <c r="T60" s="1175"/>
      <c r="U60" s="1175"/>
      <c r="V60" s="1175"/>
      <c r="W60" s="1175"/>
      <c r="X60" s="1175"/>
      <c r="Y60" s="1175"/>
      <c r="Z60" s="1175"/>
      <c r="AA60" s="1176"/>
      <c r="AB60" s="66"/>
    </row>
    <row r="61" spans="2:28" ht="15" thickBot="1" x14ac:dyDescent="0.25">
      <c r="B61" s="67"/>
      <c r="C61" s="1177"/>
      <c r="D61" s="1178"/>
      <c r="E61" s="1178"/>
      <c r="F61" s="1178"/>
      <c r="G61" s="1178"/>
      <c r="H61" s="1178"/>
      <c r="I61" s="1178"/>
      <c r="J61" s="1178"/>
      <c r="K61" s="1178"/>
      <c r="L61" s="1178"/>
      <c r="M61" s="1178"/>
      <c r="N61" s="1178"/>
      <c r="O61" s="1178"/>
      <c r="P61" s="1178"/>
      <c r="Q61" s="1178"/>
      <c r="R61" s="1178"/>
      <c r="S61" s="1178"/>
      <c r="T61" s="1178"/>
      <c r="U61" s="1178"/>
      <c r="V61" s="1178"/>
      <c r="W61" s="1178"/>
      <c r="X61" s="1178"/>
      <c r="Y61" s="1178"/>
      <c r="Z61" s="1178"/>
      <c r="AA61" s="1179"/>
      <c r="AB61" s="66"/>
    </row>
    <row r="62" spans="2:28" ht="7.5" customHeight="1" x14ac:dyDescent="0.2">
      <c r="B62" s="65"/>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64"/>
    </row>
    <row r="63" spans="2:28" ht="6.75" customHeight="1" thickBot="1" x14ac:dyDescent="0.25">
      <c r="B63" s="63"/>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61"/>
    </row>
    <row r="64" spans="2:28" ht="14.25" customHeight="1" x14ac:dyDescent="0.2">
      <c r="B64" s="59"/>
      <c r="C64" s="1072" t="s">
        <v>30</v>
      </c>
      <c r="D64" s="1073"/>
      <c r="E64" s="1073"/>
      <c r="F64" s="1073"/>
      <c r="G64" s="1074"/>
      <c r="H64" s="1072" t="s">
        <v>37</v>
      </c>
      <c r="I64" s="1074"/>
      <c r="J64" s="1072" t="s">
        <v>38</v>
      </c>
      <c r="K64" s="1073"/>
      <c r="L64" s="1073"/>
      <c r="M64" s="1074"/>
      <c r="N64" s="1072" t="s">
        <v>1003</v>
      </c>
      <c r="O64" s="1073"/>
      <c r="P64" s="1073"/>
      <c r="Q64" s="1073"/>
      <c r="R64" s="1073"/>
      <c r="S64" s="1073"/>
      <c r="T64" s="1073"/>
      <c r="U64" s="1074"/>
      <c r="V64" s="1072" t="s">
        <v>40</v>
      </c>
      <c r="W64" s="1073"/>
      <c r="X64" s="1073"/>
      <c r="Y64" s="1073"/>
      <c r="Z64" s="1073"/>
      <c r="AA64" s="1074"/>
      <c r="AB64" s="20"/>
    </row>
    <row r="65" spans="1:28" ht="14.25" customHeight="1" x14ac:dyDescent="0.2">
      <c r="A65" s="60"/>
      <c r="B65" s="21"/>
      <c r="C65" s="1075"/>
      <c r="D65" s="1164"/>
      <c r="E65" s="1164"/>
      <c r="F65" s="1164"/>
      <c r="G65" s="1077"/>
      <c r="H65" s="1075"/>
      <c r="I65" s="1077"/>
      <c r="J65" s="1075"/>
      <c r="K65" s="1164"/>
      <c r="L65" s="1164"/>
      <c r="M65" s="1077"/>
      <c r="N65" s="1075"/>
      <c r="O65" s="1164"/>
      <c r="P65" s="1164"/>
      <c r="Q65" s="1164"/>
      <c r="R65" s="1164"/>
      <c r="S65" s="1164"/>
      <c r="T65" s="1164"/>
      <c r="U65" s="1077"/>
      <c r="V65" s="1075"/>
      <c r="W65" s="1164"/>
      <c r="X65" s="1164"/>
      <c r="Y65" s="1164"/>
      <c r="Z65" s="1164"/>
      <c r="AA65" s="1077"/>
      <c r="AB65" s="20"/>
    </row>
    <row r="66" spans="1:28" ht="15" customHeight="1" x14ac:dyDescent="0.2">
      <c r="A66" s="60"/>
      <c r="B66" s="21"/>
      <c r="C66" s="1075"/>
      <c r="D66" s="1164"/>
      <c r="E66" s="1164"/>
      <c r="F66" s="1164"/>
      <c r="G66" s="1077"/>
      <c r="H66" s="1075"/>
      <c r="I66" s="1077"/>
      <c r="J66" s="1075"/>
      <c r="K66" s="1164"/>
      <c r="L66" s="1164"/>
      <c r="M66" s="1077"/>
      <c r="N66" s="1075"/>
      <c r="O66" s="1164"/>
      <c r="P66" s="1164"/>
      <c r="Q66" s="1164"/>
      <c r="R66" s="1164"/>
      <c r="S66" s="1164"/>
      <c r="T66" s="1164"/>
      <c r="U66" s="1077"/>
      <c r="V66" s="1075"/>
      <c r="W66" s="1164"/>
      <c r="X66" s="1164"/>
      <c r="Y66" s="1164"/>
      <c r="Z66" s="1164"/>
      <c r="AA66" s="1077"/>
      <c r="AB66" s="20"/>
    </row>
    <row r="67" spans="1:28" ht="95.1" customHeight="1" x14ac:dyDescent="0.2">
      <c r="B67" s="59"/>
      <c r="C67" s="2189" t="s">
        <v>956</v>
      </c>
      <c r="D67" s="1718"/>
      <c r="E67" s="1718"/>
      <c r="F67" s="1718"/>
      <c r="G67" s="1718"/>
      <c r="H67" s="2190">
        <v>0.94399999999999995</v>
      </c>
      <c r="I67" s="2190"/>
      <c r="J67" s="1212">
        <f>J38</f>
        <v>1</v>
      </c>
      <c r="K67" s="1212"/>
      <c r="L67" s="1212"/>
      <c r="M67" s="1212"/>
      <c r="N67" s="2191" t="s">
        <v>1004</v>
      </c>
      <c r="O67" s="2191"/>
      <c r="P67" s="2191"/>
      <c r="Q67" s="2191"/>
      <c r="R67" s="2191"/>
      <c r="S67" s="2191"/>
      <c r="T67" s="2191"/>
      <c r="U67" s="2191"/>
      <c r="V67" s="1210" t="s">
        <v>1005</v>
      </c>
      <c r="W67" s="1210"/>
      <c r="X67" s="1210"/>
      <c r="Y67" s="1210"/>
      <c r="Z67" s="1210"/>
      <c r="AA67" s="2192"/>
      <c r="AB67" s="58"/>
    </row>
    <row r="68" spans="1:28" ht="95.1" customHeight="1" x14ac:dyDescent="0.2">
      <c r="B68" s="59"/>
      <c r="C68" s="2189" t="s">
        <v>954</v>
      </c>
      <c r="D68" s="1718"/>
      <c r="E68" s="1718"/>
      <c r="F68" s="1718"/>
      <c r="G68" s="1718"/>
      <c r="H68" s="2190">
        <v>0.98</v>
      </c>
      <c r="I68" s="2190"/>
      <c r="J68" s="1212">
        <f>+J39</f>
        <v>1</v>
      </c>
      <c r="K68" s="1212"/>
      <c r="L68" s="1212"/>
      <c r="M68" s="1212"/>
      <c r="N68" s="2191" t="s">
        <v>1006</v>
      </c>
      <c r="O68" s="2191"/>
      <c r="P68" s="2191"/>
      <c r="Q68" s="2191"/>
      <c r="R68" s="2191"/>
      <c r="S68" s="2191"/>
      <c r="T68" s="2191"/>
      <c r="U68" s="2191"/>
      <c r="V68" s="1210" t="s">
        <v>1005</v>
      </c>
      <c r="W68" s="1210"/>
      <c r="X68" s="1210"/>
      <c r="Y68" s="1210"/>
      <c r="Z68" s="1210"/>
      <c r="AA68" s="2192"/>
      <c r="AB68" s="58"/>
    </row>
    <row r="69" spans="1:28" ht="51" customHeight="1" x14ac:dyDescent="0.2">
      <c r="B69" s="59"/>
      <c r="C69" s="2189" t="s">
        <v>950</v>
      </c>
      <c r="D69" s="1718"/>
      <c r="E69" s="1718"/>
      <c r="F69" s="1718"/>
      <c r="G69" s="1718"/>
      <c r="H69" s="2190">
        <v>1</v>
      </c>
      <c r="I69" s="2190"/>
      <c r="J69" s="1212">
        <f>+J40</f>
        <v>1</v>
      </c>
      <c r="K69" s="1212"/>
      <c r="L69" s="1212"/>
      <c r="M69" s="1212"/>
      <c r="N69" s="2191" t="s">
        <v>1007</v>
      </c>
      <c r="O69" s="2191"/>
      <c r="P69" s="2191"/>
      <c r="Q69" s="2191"/>
      <c r="R69" s="2191"/>
      <c r="S69" s="2191"/>
      <c r="T69" s="2191"/>
      <c r="U69" s="2191"/>
      <c r="V69" s="1210" t="s">
        <v>1005</v>
      </c>
      <c r="W69" s="1210"/>
      <c r="X69" s="1210"/>
      <c r="Y69" s="1210"/>
      <c r="Z69" s="1210"/>
      <c r="AA69" s="2192"/>
      <c r="AB69" s="58"/>
    </row>
    <row r="70" spans="1:28" ht="57" customHeight="1" x14ac:dyDescent="0.2">
      <c r="B70" s="59"/>
      <c r="C70" s="2189" t="s">
        <v>947</v>
      </c>
      <c r="D70" s="1718"/>
      <c r="E70" s="1718"/>
      <c r="F70" s="1718"/>
      <c r="G70" s="1718"/>
      <c r="H70" s="2190">
        <v>1</v>
      </c>
      <c r="I70" s="2190"/>
      <c r="J70" s="1809">
        <f>+J41</f>
        <v>1</v>
      </c>
      <c r="K70" s="1273"/>
      <c r="L70" s="1273"/>
      <c r="M70" s="1273"/>
      <c r="N70" s="2191" t="s">
        <v>1007</v>
      </c>
      <c r="O70" s="2191"/>
      <c r="P70" s="2191"/>
      <c r="Q70" s="2191"/>
      <c r="R70" s="2191"/>
      <c r="S70" s="2191"/>
      <c r="T70" s="2191"/>
      <c r="U70" s="2191"/>
      <c r="V70" s="1210" t="s">
        <v>1005</v>
      </c>
      <c r="W70" s="1210"/>
      <c r="X70" s="1210"/>
      <c r="Y70" s="1210"/>
      <c r="Z70" s="1210"/>
      <c r="AA70" s="2192"/>
      <c r="AB70" s="58"/>
    </row>
    <row r="71" spans="1:28" ht="56.25" customHeight="1" x14ac:dyDescent="0.2">
      <c r="B71" s="59"/>
      <c r="C71" s="2189" t="s">
        <v>946</v>
      </c>
      <c r="D71" s="1718"/>
      <c r="E71" s="1718"/>
      <c r="F71" s="1718"/>
      <c r="G71" s="1718"/>
      <c r="H71" s="2190">
        <v>1</v>
      </c>
      <c r="I71" s="2190"/>
      <c r="J71" s="1809">
        <f>+J42</f>
        <v>1</v>
      </c>
      <c r="K71" s="1273"/>
      <c r="L71" s="1273"/>
      <c r="M71" s="1273"/>
      <c r="N71" s="2191" t="s">
        <v>1007</v>
      </c>
      <c r="O71" s="2191"/>
      <c r="P71" s="2191"/>
      <c r="Q71" s="2191"/>
      <c r="R71" s="2191"/>
      <c r="S71" s="2191"/>
      <c r="T71" s="2191"/>
      <c r="U71" s="2191"/>
      <c r="V71" s="1210" t="s">
        <v>1005</v>
      </c>
      <c r="W71" s="1210"/>
      <c r="X71" s="1210"/>
      <c r="Y71" s="1210"/>
      <c r="Z71" s="1210"/>
      <c r="AA71" s="2192"/>
      <c r="AB71" s="58"/>
    </row>
    <row r="72" spans="1:28" ht="39.75" customHeight="1" thickBot="1" x14ac:dyDescent="0.25">
      <c r="B72" s="59"/>
      <c r="C72" s="2193" t="s">
        <v>958</v>
      </c>
      <c r="D72" s="698"/>
      <c r="E72" s="698"/>
      <c r="F72" s="698"/>
      <c r="G72" s="698"/>
      <c r="H72" s="2194">
        <v>1</v>
      </c>
      <c r="I72" s="2194"/>
      <c r="J72" s="2195">
        <f>+J43</f>
        <v>1</v>
      </c>
      <c r="K72" s="2196"/>
      <c r="L72" s="2196"/>
      <c r="M72" s="2196"/>
      <c r="N72" s="2191" t="s">
        <v>1007</v>
      </c>
      <c r="O72" s="2191"/>
      <c r="P72" s="2191"/>
      <c r="Q72" s="2191"/>
      <c r="R72" s="2191"/>
      <c r="S72" s="2191"/>
      <c r="T72" s="2191"/>
      <c r="U72" s="2191"/>
      <c r="V72" s="1210" t="s">
        <v>1005</v>
      </c>
      <c r="W72" s="1210"/>
      <c r="X72" s="1210"/>
      <c r="Y72" s="1210"/>
      <c r="Z72" s="1210"/>
      <c r="AA72" s="2192"/>
      <c r="AB72" s="58"/>
    </row>
    <row r="73" spans="1:28" x14ac:dyDescent="0.2">
      <c r="B73" s="129"/>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c r="AA73" s="143"/>
      <c r="AB73" s="130"/>
    </row>
    <row r="112" ht="6" customHeight="1" x14ac:dyDescent="0.2"/>
  </sheetData>
  <mergeCells count="116">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44:G44"/>
    <mergeCell ref="K44:AA44"/>
    <mergeCell ref="C47:AA48"/>
    <mergeCell ref="C49:AA61"/>
    <mergeCell ref="C64:G66"/>
    <mergeCell ref="H64:I66"/>
    <mergeCell ref="J64:M66"/>
    <mergeCell ref="N64:U66"/>
    <mergeCell ref="V64:AA66"/>
    <mergeCell ref="C41:G41"/>
    <mergeCell ref="K41:AA41"/>
    <mergeCell ref="C42:G42"/>
    <mergeCell ref="K42:AA42"/>
    <mergeCell ref="C43:G43"/>
    <mergeCell ref="K43:AA43"/>
    <mergeCell ref="AB37:AB38"/>
    <mergeCell ref="C38:G38"/>
    <mergeCell ref="K38:AA38"/>
    <mergeCell ref="C39:G39"/>
    <mergeCell ref="K39:AA39"/>
    <mergeCell ref="C40:G40"/>
    <mergeCell ref="K40:AA40"/>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N28"/>
    <mergeCell ref="O28:R28"/>
    <mergeCell ref="T28:V28"/>
    <mergeCell ref="X28:Z28"/>
    <mergeCell ref="C23:I23"/>
    <mergeCell ref="J23:P23"/>
    <mergeCell ref="Q23:AA23"/>
    <mergeCell ref="C24:I24"/>
    <mergeCell ref="J24:P24"/>
    <mergeCell ref="Q24:AA24"/>
    <mergeCell ref="AD18:AM18"/>
    <mergeCell ref="C20:H21"/>
    <mergeCell ref="I20:L21"/>
    <mergeCell ref="M20:S20"/>
    <mergeCell ref="T20:AA20"/>
    <mergeCell ref="M21:S21"/>
    <mergeCell ref="T21:AA21"/>
    <mergeCell ref="C26:H26"/>
    <mergeCell ref="I26:AA26"/>
    <mergeCell ref="C16:H16"/>
    <mergeCell ref="I16:AA16"/>
    <mergeCell ref="C10:H11"/>
    <mergeCell ref="I10:Q11"/>
    <mergeCell ref="R10:U10"/>
    <mergeCell ref="V10:AA10"/>
    <mergeCell ref="R11:U11"/>
    <mergeCell ref="V11:AA11"/>
    <mergeCell ref="C18:H18"/>
    <mergeCell ref="I18:AA18"/>
    <mergeCell ref="B2:G4"/>
    <mergeCell ref="H2:AB2"/>
    <mergeCell ref="H3:O3"/>
    <mergeCell ref="P3:AB3"/>
    <mergeCell ref="H4:AB4"/>
    <mergeCell ref="C7:H8"/>
    <mergeCell ref="I7:AA8"/>
    <mergeCell ref="C13:H14"/>
    <mergeCell ref="I13:S14"/>
    <mergeCell ref="T13:AA13"/>
    <mergeCell ref="T14:AA14"/>
  </mergeCells>
  <printOptions horizontalCentered="1"/>
  <pageMargins left="0.70866141732283472" right="0.70866141732283472" top="0.74803149606299213" bottom="1.102362204724409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38" min="1" max="25"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11"/>
  <sheetViews>
    <sheetView showGridLines="0" view="pageBreakPreview" topLeftCell="A6" zoomScale="80" zoomScaleNormal="100" zoomScaleSheetLayoutView="80" zoomScalePageLayoutView="70" workbookViewId="0">
      <selection activeCell="I26" sqref="I26:AA26"/>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7.5703125" style="131" customWidth="1"/>
    <col min="9" max="9" width="16.5703125" style="131" customWidth="1"/>
    <col min="10" max="10" width="17.85546875" style="131" customWidth="1"/>
    <col min="11" max="27" width="4.7109375" style="131" customWidth="1"/>
    <col min="28" max="28" width="2.85546875" style="131" customWidth="1"/>
    <col min="29" max="29" width="3.7109375" style="131"/>
    <col min="30" max="30" width="6.140625" style="131" bestFit="1" customWidth="1"/>
    <col min="31" max="16384" width="3.7109375" style="131"/>
  </cols>
  <sheetData>
    <row r="1" spans="1:28" x14ac:dyDescent="0.2">
      <c r="A1" s="60"/>
      <c r="B1" s="87"/>
      <c r="C1" s="87"/>
      <c r="D1" s="87"/>
      <c r="E1" s="87"/>
      <c r="F1" s="87"/>
    </row>
    <row r="2" spans="1:28" ht="45.75" customHeight="1" x14ac:dyDescent="0.2">
      <c r="A2" s="60"/>
      <c r="B2" s="753"/>
      <c r="C2" s="753"/>
      <c r="D2" s="753"/>
      <c r="E2" s="753"/>
      <c r="F2" s="753"/>
      <c r="G2" s="753"/>
      <c r="H2" s="2197" t="s">
        <v>0</v>
      </c>
      <c r="I2" s="2197"/>
      <c r="J2" s="2197"/>
      <c r="K2" s="2197"/>
      <c r="L2" s="2197"/>
      <c r="M2" s="2197"/>
      <c r="N2" s="2197"/>
      <c r="O2" s="2197"/>
      <c r="P2" s="2197"/>
      <c r="Q2" s="2197"/>
      <c r="R2" s="2197"/>
      <c r="S2" s="2197"/>
      <c r="T2" s="2197"/>
      <c r="U2" s="2197"/>
      <c r="V2" s="2197"/>
      <c r="W2" s="2197"/>
      <c r="X2" s="2197"/>
      <c r="Y2" s="2197"/>
      <c r="Z2" s="2197"/>
      <c r="AA2" s="2197"/>
      <c r="AB2" s="2197"/>
    </row>
    <row r="3" spans="1:28" ht="15" customHeight="1" x14ac:dyDescent="0.2">
      <c r="A3" s="60"/>
      <c r="B3" s="753"/>
      <c r="C3" s="753"/>
      <c r="D3" s="753"/>
      <c r="E3" s="753"/>
      <c r="F3" s="753"/>
      <c r="G3" s="753"/>
      <c r="H3" s="758" t="s">
        <v>1</v>
      </c>
      <c r="I3" s="758"/>
      <c r="J3" s="758"/>
      <c r="K3" s="758"/>
      <c r="L3" s="758"/>
      <c r="M3" s="758"/>
      <c r="N3" s="758"/>
      <c r="O3" s="758"/>
      <c r="P3" s="758"/>
      <c r="Q3" s="758"/>
      <c r="R3" s="758" t="s">
        <v>127</v>
      </c>
      <c r="S3" s="758"/>
      <c r="T3" s="758"/>
      <c r="U3" s="758"/>
      <c r="V3" s="758"/>
      <c r="W3" s="758"/>
      <c r="X3" s="758"/>
      <c r="Y3" s="758"/>
      <c r="Z3" s="758"/>
      <c r="AA3" s="758"/>
      <c r="AB3" s="758"/>
    </row>
    <row r="4" spans="1:28" ht="15.75" customHeight="1" thickBot="1" x14ac:dyDescent="0.25">
      <c r="A4" s="60"/>
      <c r="B4" s="755"/>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0"/>
    </row>
    <row r="5" spans="1:28" ht="15" x14ac:dyDescent="0.2">
      <c r="A5" s="60"/>
      <c r="B5" s="59"/>
      <c r="C5" s="60"/>
      <c r="D5" s="60"/>
      <c r="E5" s="60"/>
      <c r="F5" s="60"/>
      <c r="G5" s="60"/>
      <c r="H5" s="86"/>
      <c r="I5" s="86"/>
      <c r="J5" s="86"/>
      <c r="K5" s="86"/>
      <c r="L5" s="86"/>
      <c r="M5" s="86"/>
      <c r="N5" s="86"/>
      <c r="O5" s="86"/>
      <c r="P5" s="86"/>
      <c r="Q5" s="86"/>
      <c r="R5" s="86"/>
      <c r="S5" s="86"/>
      <c r="T5" s="86"/>
      <c r="U5" s="86"/>
      <c r="V5" s="86"/>
      <c r="W5" s="86"/>
      <c r="X5" s="86"/>
      <c r="Y5" s="86"/>
      <c r="Z5" s="86"/>
      <c r="AA5" s="86"/>
      <c r="AB5" s="361"/>
    </row>
    <row r="6" spans="1:28" ht="5.0999999999999996" customHeight="1" thickBot="1" x14ac:dyDescent="0.25">
      <c r="B6" s="85"/>
      <c r="C6" s="82"/>
      <c r="D6" s="82"/>
      <c r="E6" s="82"/>
      <c r="F6" s="82"/>
      <c r="G6" s="82"/>
      <c r="H6" s="82"/>
      <c r="I6" s="84"/>
      <c r="J6" s="84"/>
      <c r="K6" s="84"/>
      <c r="L6" s="84"/>
      <c r="M6" s="84"/>
      <c r="N6" s="84"/>
      <c r="O6" s="84"/>
      <c r="P6" s="84"/>
      <c r="Q6" s="84"/>
      <c r="R6" s="84"/>
      <c r="S6" s="84"/>
      <c r="T6" s="83"/>
      <c r="U6" s="83"/>
      <c r="V6" s="83"/>
      <c r="W6" s="83"/>
      <c r="X6" s="83"/>
      <c r="Y6" s="82"/>
      <c r="Z6" s="82"/>
      <c r="AA6" s="82"/>
      <c r="AB6" s="81"/>
    </row>
    <row r="7" spans="1:28" ht="15" customHeight="1" x14ac:dyDescent="0.2">
      <c r="B7" s="78"/>
      <c r="C7" s="716" t="s">
        <v>2</v>
      </c>
      <c r="D7" s="717"/>
      <c r="E7" s="717"/>
      <c r="F7" s="717"/>
      <c r="G7" s="717"/>
      <c r="H7" s="718"/>
      <c r="I7" s="744" t="s">
        <v>150</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5.0999999999999996" customHeight="1" thickBot="1" x14ac:dyDescent="0.25">
      <c r="B9" s="78"/>
      <c r="C9" s="79"/>
      <c r="D9" s="79"/>
      <c r="E9" s="79"/>
      <c r="F9" s="79"/>
      <c r="G9" s="79"/>
      <c r="H9" s="79"/>
      <c r="I9" s="80"/>
      <c r="J9" s="80"/>
      <c r="K9" s="80"/>
      <c r="L9" s="80"/>
      <c r="M9" s="80"/>
      <c r="N9" s="80"/>
      <c r="O9" s="80"/>
      <c r="P9" s="80"/>
      <c r="Q9" s="80"/>
      <c r="R9" s="80"/>
      <c r="S9" s="80"/>
      <c r="T9" s="76"/>
      <c r="U9" s="76"/>
      <c r="V9" s="76"/>
      <c r="W9" s="76"/>
      <c r="X9" s="76"/>
      <c r="Y9" s="79"/>
      <c r="Z9" s="79"/>
      <c r="AA9" s="79"/>
      <c r="AB9" s="77"/>
    </row>
    <row r="10" spans="1:28" ht="15" customHeight="1" thickBot="1" x14ac:dyDescent="0.25">
      <c r="B10" s="78"/>
      <c r="C10" s="716" t="s">
        <v>3</v>
      </c>
      <c r="D10" s="717"/>
      <c r="E10" s="717"/>
      <c r="F10" s="717"/>
      <c r="G10" s="717"/>
      <c r="H10" s="718"/>
      <c r="I10" s="1171" t="s">
        <v>368</v>
      </c>
      <c r="J10" s="1557"/>
      <c r="K10" s="1557"/>
      <c r="L10" s="1557"/>
      <c r="M10" s="1557"/>
      <c r="N10" s="1557"/>
      <c r="O10" s="1557"/>
      <c r="P10" s="1557"/>
      <c r="Q10" s="1557"/>
      <c r="R10" s="1557"/>
      <c r="S10" s="1558"/>
      <c r="T10" s="737" t="s">
        <v>4</v>
      </c>
      <c r="U10" s="738"/>
      <c r="V10" s="738"/>
      <c r="W10" s="739"/>
      <c r="X10" s="691" t="s">
        <v>5</v>
      </c>
      <c r="Y10" s="692"/>
      <c r="Z10" s="692"/>
      <c r="AA10" s="693"/>
      <c r="AB10" s="77"/>
    </row>
    <row r="11" spans="1:28" ht="28.5" customHeight="1" thickBot="1" x14ac:dyDescent="0.25">
      <c r="B11" s="78"/>
      <c r="C11" s="719"/>
      <c r="D11" s="720"/>
      <c r="E11" s="720"/>
      <c r="F11" s="720"/>
      <c r="G11" s="720"/>
      <c r="H11" s="721"/>
      <c r="I11" s="1559"/>
      <c r="J11" s="1560"/>
      <c r="K11" s="1560"/>
      <c r="L11" s="1560"/>
      <c r="M11" s="1560"/>
      <c r="N11" s="1560"/>
      <c r="O11" s="1560"/>
      <c r="P11" s="1560"/>
      <c r="Q11" s="1560"/>
      <c r="R11" s="1560"/>
      <c r="S11" s="1561"/>
      <c r="T11" s="681" t="s">
        <v>151</v>
      </c>
      <c r="U11" s="740"/>
      <c r="V11" s="740"/>
      <c r="W11" s="741"/>
      <c r="X11" s="715">
        <v>3</v>
      </c>
      <c r="Y11" s="742"/>
      <c r="Z11" s="742"/>
      <c r="AA11" s="743"/>
      <c r="AB11" s="77"/>
    </row>
    <row r="12" spans="1:28" ht="5.0999999999999996" customHeight="1"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987</v>
      </c>
      <c r="J13" s="723"/>
      <c r="K13" s="723"/>
      <c r="L13" s="723"/>
      <c r="M13" s="723"/>
      <c r="N13" s="723"/>
      <c r="O13" s="723"/>
      <c r="P13" s="723"/>
      <c r="Q13" s="723"/>
      <c r="R13" s="723"/>
      <c r="S13" s="723"/>
      <c r="T13" s="723"/>
      <c r="U13" s="724"/>
      <c r="V13" s="716" t="s">
        <v>9</v>
      </c>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6"/>
      <c r="T14" s="726"/>
      <c r="U14" s="727"/>
      <c r="V14" s="728" t="s">
        <v>61</v>
      </c>
      <c r="W14" s="729"/>
      <c r="X14" s="729"/>
      <c r="Y14" s="729"/>
      <c r="Z14" s="729"/>
      <c r="AA14" s="730"/>
      <c r="AB14" s="66"/>
    </row>
    <row r="15" spans="1:28" ht="5.0999999999999996" customHeight="1"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78.75" customHeight="1" thickBot="1" x14ac:dyDescent="0.25">
      <c r="B16" s="67"/>
      <c r="C16" s="675" t="s">
        <v>11</v>
      </c>
      <c r="D16" s="676"/>
      <c r="E16" s="676"/>
      <c r="F16" s="676"/>
      <c r="G16" s="676"/>
      <c r="H16" s="677"/>
      <c r="I16" s="2198" t="s">
        <v>152</v>
      </c>
      <c r="J16" s="2199"/>
      <c r="K16" s="2199"/>
      <c r="L16" s="2199"/>
      <c r="M16" s="2199"/>
      <c r="N16" s="2199"/>
      <c r="O16" s="2199"/>
      <c r="P16" s="2199"/>
      <c r="Q16" s="2199"/>
      <c r="R16" s="2199"/>
      <c r="S16" s="2199"/>
      <c r="T16" s="2199"/>
      <c r="U16" s="2199"/>
      <c r="V16" s="2199"/>
      <c r="W16" s="2199"/>
      <c r="X16" s="2199"/>
      <c r="Y16" s="2199"/>
      <c r="Z16" s="2199"/>
      <c r="AA16" s="2200"/>
      <c r="AB16" s="66"/>
    </row>
    <row r="17" spans="2:39" ht="5.0999999999999996"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39" ht="62.25" customHeight="1" thickBot="1" x14ac:dyDescent="0.25">
      <c r="B18" s="67"/>
      <c r="C18" s="675" t="s">
        <v>336</v>
      </c>
      <c r="D18" s="676"/>
      <c r="E18" s="676"/>
      <c r="F18" s="676"/>
      <c r="G18" s="676"/>
      <c r="H18" s="677"/>
      <c r="I18" s="2198" t="s">
        <v>153</v>
      </c>
      <c r="J18" s="2199"/>
      <c r="K18" s="2199"/>
      <c r="L18" s="2199"/>
      <c r="M18" s="2199"/>
      <c r="N18" s="2199"/>
      <c r="O18" s="2199"/>
      <c r="P18" s="2199"/>
      <c r="Q18" s="2199"/>
      <c r="R18" s="2199"/>
      <c r="S18" s="2199"/>
      <c r="T18" s="2199"/>
      <c r="U18" s="2199"/>
      <c r="V18" s="2199"/>
      <c r="W18" s="2199"/>
      <c r="X18" s="2199"/>
      <c r="Y18" s="2199"/>
      <c r="Z18" s="2199"/>
      <c r="AA18" s="2200"/>
      <c r="AB18" s="66"/>
      <c r="AD18" s="2140"/>
      <c r="AE18" s="2140"/>
      <c r="AF18" s="2140"/>
      <c r="AG18" s="2140"/>
      <c r="AH18" s="2140"/>
      <c r="AI18" s="2140"/>
      <c r="AJ18" s="2140"/>
      <c r="AK18" s="2140"/>
      <c r="AL18" s="2140"/>
      <c r="AM18" s="2140"/>
    </row>
    <row r="19" spans="2:39" ht="5.0999999999999996"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39" s="60" customFormat="1" ht="22.5" customHeight="1" x14ac:dyDescent="0.2">
      <c r="B20" s="67"/>
      <c r="C20" s="700" t="s">
        <v>13</v>
      </c>
      <c r="D20" s="701"/>
      <c r="E20" s="701"/>
      <c r="F20" s="701"/>
      <c r="G20" s="701"/>
      <c r="H20" s="702"/>
      <c r="I20" s="706" t="s">
        <v>657</v>
      </c>
      <c r="J20" s="707"/>
      <c r="K20" s="707"/>
      <c r="L20" s="707"/>
      <c r="M20" s="707"/>
      <c r="N20" s="708"/>
      <c r="O20" s="691" t="s">
        <v>14</v>
      </c>
      <c r="P20" s="692"/>
      <c r="Q20" s="692"/>
      <c r="R20" s="692"/>
      <c r="S20" s="692"/>
      <c r="T20" s="692"/>
      <c r="U20" s="693"/>
      <c r="V20" s="691" t="s">
        <v>15</v>
      </c>
      <c r="W20" s="692"/>
      <c r="X20" s="692"/>
      <c r="Y20" s="692"/>
      <c r="Z20" s="692"/>
      <c r="AA20" s="693"/>
      <c r="AB20" s="66"/>
    </row>
    <row r="21" spans="2:39" s="60" customFormat="1" ht="18" customHeight="1" thickBot="1" x14ac:dyDescent="0.25">
      <c r="B21" s="67"/>
      <c r="C21" s="703"/>
      <c r="D21" s="704"/>
      <c r="E21" s="704"/>
      <c r="F21" s="704"/>
      <c r="G21" s="704"/>
      <c r="H21" s="705"/>
      <c r="I21" s="709"/>
      <c r="J21" s="710"/>
      <c r="K21" s="710"/>
      <c r="L21" s="710"/>
      <c r="M21" s="710"/>
      <c r="N21" s="711"/>
      <c r="O21" s="712" t="s">
        <v>146</v>
      </c>
      <c r="P21" s="713"/>
      <c r="Q21" s="713"/>
      <c r="R21" s="713"/>
      <c r="S21" s="713"/>
      <c r="T21" s="713"/>
      <c r="U21" s="714"/>
      <c r="V21" s="715" t="s">
        <v>17</v>
      </c>
      <c r="W21" s="713"/>
      <c r="X21" s="713"/>
      <c r="Y21" s="713"/>
      <c r="Z21" s="713"/>
      <c r="AA21" s="714"/>
      <c r="AB21" s="66"/>
    </row>
    <row r="22" spans="2:39" ht="5.0999999999999996"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39" ht="31.5" customHeight="1" x14ac:dyDescent="0.2">
      <c r="B23" s="67"/>
      <c r="C23" s="691" t="s">
        <v>18</v>
      </c>
      <c r="D23" s="692"/>
      <c r="E23" s="692"/>
      <c r="F23" s="692"/>
      <c r="G23" s="692"/>
      <c r="H23" s="692"/>
      <c r="I23" s="693"/>
      <c r="J23" s="691" t="s">
        <v>19</v>
      </c>
      <c r="K23" s="692"/>
      <c r="L23" s="692"/>
      <c r="M23" s="692"/>
      <c r="N23" s="692"/>
      <c r="O23" s="692"/>
      <c r="P23" s="692"/>
      <c r="Q23" s="692"/>
      <c r="R23" s="693"/>
      <c r="S23" s="691" t="s">
        <v>20</v>
      </c>
      <c r="T23" s="692"/>
      <c r="U23" s="692"/>
      <c r="V23" s="692"/>
      <c r="W23" s="692"/>
      <c r="X23" s="692"/>
      <c r="Y23" s="692"/>
      <c r="Z23" s="692"/>
      <c r="AA23" s="693"/>
      <c r="AB23" s="66"/>
    </row>
    <row r="24" spans="2:39" ht="32.25" customHeight="1" thickBot="1" x14ac:dyDescent="0.25">
      <c r="B24" s="67"/>
      <c r="C24" s="694" t="s">
        <v>991</v>
      </c>
      <c r="D24" s="695"/>
      <c r="E24" s="695"/>
      <c r="F24" s="695"/>
      <c r="G24" s="695"/>
      <c r="H24" s="695"/>
      <c r="I24" s="696"/>
      <c r="J24" s="694" t="s">
        <v>992</v>
      </c>
      <c r="K24" s="695"/>
      <c r="L24" s="695"/>
      <c r="M24" s="695"/>
      <c r="N24" s="695"/>
      <c r="O24" s="695"/>
      <c r="P24" s="695"/>
      <c r="Q24" s="695"/>
      <c r="R24" s="696"/>
      <c r="S24" s="2204" t="s">
        <v>993</v>
      </c>
      <c r="T24" s="729"/>
      <c r="U24" s="729"/>
      <c r="V24" s="729"/>
      <c r="W24" s="729"/>
      <c r="X24" s="729"/>
      <c r="Y24" s="729"/>
      <c r="Z24" s="729"/>
      <c r="AA24" s="730"/>
      <c r="AB24" s="66"/>
    </row>
    <row r="25" spans="2:39" ht="5.0999999999999996"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39" ht="46.5" customHeight="1" thickBot="1" x14ac:dyDescent="0.25">
      <c r="B26" s="67"/>
      <c r="C26" s="675" t="s">
        <v>21</v>
      </c>
      <c r="D26" s="676"/>
      <c r="E26" s="676"/>
      <c r="F26" s="676"/>
      <c r="G26" s="676"/>
      <c r="H26" s="677"/>
      <c r="I26" s="678"/>
      <c r="J26" s="679"/>
      <c r="K26" s="679"/>
      <c r="L26" s="679"/>
      <c r="M26" s="679"/>
      <c r="N26" s="679"/>
      <c r="O26" s="679"/>
      <c r="P26" s="679"/>
      <c r="Q26" s="679"/>
      <c r="R26" s="679"/>
      <c r="S26" s="679"/>
      <c r="T26" s="679"/>
      <c r="U26" s="679"/>
      <c r="V26" s="679"/>
      <c r="W26" s="679"/>
      <c r="X26" s="679"/>
      <c r="Y26" s="679"/>
      <c r="Z26" s="679"/>
      <c r="AA26" s="680"/>
      <c r="AB26" s="66"/>
    </row>
    <row r="27" spans="2:39" ht="5.0999999999999996"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39" ht="37.5" customHeight="1" thickBot="1" x14ac:dyDescent="0.25">
      <c r="B28" s="67"/>
      <c r="C28" s="675" t="s">
        <v>23</v>
      </c>
      <c r="D28" s="676"/>
      <c r="E28" s="676"/>
      <c r="F28" s="676"/>
      <c r="G28" s="676"/>
      <c r="H28" s="677"/>
      <c r="I28" s="681">
        <v>0.95</v>
      </c>
      <c r="J28" s="678"/>
      <c r="K28" s="2201" t="s">
        <v>24</v>
      </c>
      <c r="L28" s="2202"/>
      <c r="M28" s="2202"/>
      <c r="N28" s="2202"/>
      <c r="O28" s="2203"/>
      <c r="P28" s="685" t="s">
        <v>25</v>
      </c>
      <c r="Q28" s="686"/>
      <c r="R28" s="687"/>
      <c r="S28" s="318"/>
      <c r="T28" s="685" t="s">
        <v>26</v>
      </c>
      <c r="U28" s="686"/>
      <c r="V28" s="687"/>
      <c r="W28" s="318" t="s">
        <v>340</v>
      </c>
      <c r="X28" s="686" t="s">
        <v>27</v>
      </c>
      <c r="Y28" s="686"/>
      <c r="Z28" s="687"/>
      <c r="AA28" s="349"/>
      <c r="AB28" s="66"/>
    </row>
    <row r="29" spans="2:39" s="56" customFormat="1"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39" s="56" customFormat="1" ht="15" customHeight="1" x14ac:dyDescent="0.25">
      <c r="B30" s="10"/>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12"/>
    </row>
    <row r="31" spans="2:39" s="56" customFormat="1" ht="14.25" customHeight="1" x14ac:dyDescent="0.2">
      <c r="B31" s="10"/>
      <c r="C31" s="661"/>
      <c r="D31" s="934"/>
      <c r="E31" s="934"/>
      <c r="F31" s="934"/>
      <c r="G31" s="934"/>
      <c r="H31" s="934"/>
      <c r="I31" s="934"/>
      <c r="J31" s="663"/>
      <c r="K31" s="1042" t="s">
        <v>301</v>
      </c>
      <c r="L31" s="943"/>
      <c r="M31" s="943"/>
      <c r="N31" s="943"/>
      <c r="O31" s="943" t="s">
        <v>300</v>
      </c>
      <c r="P31" s="943"/>
      <c r="Q31" s="943"/>
      <c r="R31" s="943"/>
      <c r="S31" s="943" t="s">
        <v>301</v>
      </c>
      <c r="T31" s="943"/>
      <c r="U31" s="943" t="s">
        <v>300</v>
      </c>
      <c r="V31" s="943"/>
      <c r="W31" s="943"/>
      <c r="X31" s="943" t="s">
        <v>301</v>
      </c>
      <c r="Y31" s="943"/>
      <c r="Z31" s="943" t="s">
        <v>300</v>
      </c>
      <c r="AA31" s="1043"/>
      <c r="AB31" s="12"/>
    </row>
    <row r="32" spans="2:39" s="56" customFormat="1" ht="15" customHeight="1" thickBot="1" x14ac:dyDescent="0.25">
      <c r="B32" s="10"/>
      <c r="C32" s="664"/>
      <c r="D32" s="665"/>
      <c r="E32" s="665"/>
      <c r="F32" s="665"/>
      <c r="G32" s="665"/>
      <c r="H32" s="665"/>
      <c r="I32" s="665"/>
      <c r="J32" s="666"/>
      <c r="K32" s="1050">
        <v>0</v>
      </c>
      <c r="L32" s="1051"/>
      <c r="M32" s="1051"/>
      <c r="N32" s="1185"/>
      <c r="O32" s="2160">
        <v>79</v>
      </c>
      <c r="P32" s="1051"/>
      <c r="Q32" s="1051"/>
      <c r="R32" s="1185"/>
      <c r="S32" s="2160">
        <v>80</v>
      </c>
      <c r="T32" s="1185"/>
      <c r="U32" s="2160">
        <v>94</v>
      </c>
      <c r="V32" s="1051"/>
      <c r="W32" s="1185"/>
      <c r="X32" s="2160">
        <v>95</v>
      </c>
      <c r="Y32" s="1185"/>
      <c r="Z32" s="2160">
        <v>100</v>
      </c>
      <c r="AA32" s="1052"/>
      <c r="AB32" s="12"/>
    </row>
    <row r="33" spans="2:28" s="56" customFormat="1"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68" customFormat="1" x14ac:dyDescent="0.2">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15" thickBot="1" x14ac:dyDescent="0.25">
      <c r="B35" s="69"/>
      <c r="C35" s="925"/>
      <c r="D35" s="926"/>
      <c r="E35" s="926"/>
      <c r="F35" s="926"/>
      <c r="G35" s="926"/>
      <c r="H35" s="926"/>
      <c r="I35" s="926"/>
      <c r="J35" s="926"/>
      <c r="K35" s="926"/>
      <c r="L35" s="926"/>
      <c r="M35" s="926"/>
      <c r="N35" s="926"/>
      <c r="O35" s="926"/>
      <c r="P35" s="926"/>
      <c r="Q35" s="926"/>
      <c r="R35" s="926"/>
      <c r="S35" s="926"/>
      <c r="T35" s="926"/>
      <c r="U35" s="926"/>
      <c r="V35" s="926"/>
      <c r="W35" s="926"/>
      <c r="X35" s="926"/>
      <c r="Y35" s="926"/>
      <c r="Z35" s="926"/>
      <c r="AA35" s="927"/>
      <c r="AB35" s="66"/>
    </row>
    <row r="36" spans="2:28" s="68" customFormat="1" x14ac:dyDescent="0.2">
      <c r="B36" s="69"/>
      <c r="C36" s="922" t="s">
        <v>30</v>
      </c>
      <c r="D36" s="923"/>
      <c r="E36" s="923"/>
      <c r="F36" s="923"/>
      <c r="G36" s="924"/>
      <c r="H36" s="930" t="s">
        <v>1008</v>
      </c>
      <c r="I36" s="930" t="s">
        <v>1009</v>
      </c>
      <c r="J36" s="930" t="s">
        <v>996</v>
      </c>
      <c r="K36" s="932" t="s">
        <v>34</v>
      </c>
      <c r="L36" s="932"/>
      <c r="M36" s="923"/>
      <c r="N36" s="923"/>
      <c r="O36" s="923"/>
      <c r="P36" s="923"/>
      <c r="Q36" s="923"/>
      <c r="R36" s="923"/>
      <c r="S36" s="923"/>
      <c r="T36" s="923"/>
      <c r="U36" s="923"/>
      <c r="V36" s="923"/>
      <c r="W36" s="923"/>
      <c r="X36" s="923"/>
      <c r="Y36" s="923"/>
      <c r="Z36" s="923"/>
      <c r="AA36" s="924"/>
      <c r="AB36" s="66"/>
    </row>
    <row r="37" spans="2:28" s="68" customFormat="1" ht="75.75" customHeight="1" thickBot="1" x14ac:dyDescent="0.25">
      <c r="B37" s="69"/>
      <c r="C37" s="925"/>
      <c r="D37" s="926"/>
      <c r="E37" s="926"/>
      <c r="F37" s="926"/>
      <c r="G37" s="927"/>
      <c r="H37" s="931"/>
      <c r="I37" s="931"/>
      <c r="J37" s="931"/>
      <c r="K37" s="933"/>
      <c r="L37" s="933"/>
      <c r="M37" s="926"/>
      <c r="N37" s="926"/>
      <c r="O37" s="926"/>
      <c r="P37" s="926"/>
      <c r="Q37" s="926"/>
      <c r="R37" s="926"/>
      <c r="S37" s="926"/>
      <c r="T37" s="926"/>
      <c r="U37" s="926"/>
      <c r="V37" s="926"/>
      <c r="W37" s="926"/>
      <c r="X37" s="926"/>
      <c r="Y37" s="926"/>
      <c r="Z37" s="926"/>
      <c r="AA37" s="927"/>
      <c r="AB37" s="66"/>
    </row>
    <row r="38" spans="2:28" s="68" customFormat="1" ht="282" customHeight="1" x14ac:dyDescent="0.2">
      <c r="B38" s="69"/>
      <c r="C38" s="1061" t="s">
        <v>956</v>
      </c>
      <c r="D38" s="1150"/>
      <c r="E38" s="1150"/>
      <c r="F38" s="1150"/>
      <c r="G38" s="1151"/>
      <c r="H38" s="39">
        <f>+'[8]02'!$H$34</f>
        <v>5786</v>
      </c>
      <c r="I38" s="39">
        <f>+'[8]02'!$I$34</f>
        <v>5792</v>
      </c>
      <c r="J38" s="362">
        <f>+H38/I38</f>
        <v>0.99896408839779005</v>
      </c>
      <c r="K38" s="2208" t="s">
        <v>1010</v>
      </c>
      <c r="L38" s="2208"/>
      <c r="M38" s="2209"/>
      <c r="N38" s="2209"/>
      <c r="O38" s="2209"/>
      <c r="P38" s="2209"/>
      <c r="Q38" s="2209"/>
      <c r="R38" s="2209"/>
      <c r="S38" s="2209"/>
      <c r="T38" s="2209"/>
      <c r="U38" s="2209"/>
      <c r="V38" s="2209"/>
      <c r="W38" s="2209"/>
      <c r="X38" s="2209"/>
      <c r="Y38" s="2209"/>
      <c r="Z38" s="2209"/>
      <c r="AA38" s="2210"/>
      <c r="AB38" s="66"/>
    </row>
    <row r="39" spans="2:28" s="68" customFormat="1" ht="282" customHeight="1" x14ac:dyDescent="0.2">
      <c r="B39" s="69"/>
      <c r="C39" s="1061" t="s">
        <v>954</v>
      </c>
      <c r="D39" s="1150"/>
      <c r="E39" s="1150"/>
      <c r="F39" s="1150"/>
      <c r="G39" s="1151"/>
      <c r="H39" s="38">
        <f>2351+178</f>
        <v>2529</v>
      </c>
      <c r="I39" s="38">
        <f>2354+178</f>
        <v>2532</v>
      </c>
      <c r="J39" s="362">
        <f t="shared" ref="J39:J42" si="0">+H39/I39</f>
        <v>0.99881516587677721</v>
      </c>
      <c r="K39" s="2208" t="s">
        <v>1011</v>
      </c>
      <c r="L39" s="2208"/>
      <c r="M39" s="2209"/>
      <c r="N39" s="2209"/>
      <c r="O39" s="2209"/>
      <c r="P39" s="2209"/>
      <c r="Q39" s="2209"/>
      <c r="R39" s="2209"/>
      <c r="S39" s="2209"/>
      <c r="T39" s="2209"/>
      <c r="U39" s="2209"/>
      <c r="V39" s="2209"/>
      <c r="W39" s="2209"/>
      <c r="X39" s="2209"/>
      <c r="Y39" s="2209"/>
      <c r="Z39" s="2209"/>
      <c r="AA39" s="2210"/>
      <c r="AB39" s="66"/>
    </row>
    <row r="40" spans="2:28" s="68" customFormat="1" ht="282" customHeight="1" x14ac:dyDescent="0.2">
      <c r="B40" s="69"/>
      <c r="C40" s="1061" t="s">
        <v>950</v>
      </c>
      <c r="D40" s="1150"/>
      <c r="E40" s="1150"/>
      <c r="F40" s="1150"/>
      <c r="G40" s="1151"/>
      <c r="H40" s="38">
        <f>1553+2332</f>
        <v>3885</v>
      </c>
      <c r="I40" s="38">
        <f>2332+1553</f>
        <v>3885</v>
      </c>
      <c r="J40" s="362">
        <f t="shared" si="0"/>
        <v>1</v>
      </c>
      <c r="K40" s="2208" t="s">
        <v>1012</v>
      </c>
      <c r="L40" s="2208"/>
      <c r="M40" s="2209"/>
      <c r="N40" s="2209"/>
      <c r="O40" s="2209"/>
      <c r="P40" s="2209"/>
      <c r="Q40" s="2209"/>
      <c r="R40" s="2209"/>
      <c r="S40" s="2209"/>
      <c r="T40" s="2209"/>
      <c r="U40" s="2209"/>
      <c r="V40" s="2209"/>
      <c r="W40" s="2209"/>
      <c r="X40" s="2209"/>
      <c r="Y40" s="2209"/>
      <c r="Z40" s="2209"/>
      <c r="AA40" s="2210"/>
      <c r="AB40" s="66"/>
    </row>
    <row r="41" spans="2:28" s="68" customFormat="1" ht="282" customHeight="1" x14ac:dyDescent="0.2">
      <c r="B41" s="69"/>
      <c r="C41" s="1061" t="s">
        <v>947</v>
      </c>
      <c r="D41" s="1150"/>
      <c r="E41" s="1150"/>
      <c r="F41" s="1150"/>
      <c r="G41" s="1151"/>
      <c r="H41" s="38">
        <f>2628+2695</f>
        <v>5323</v>
      </c>
      <c r="I41" s="38">
        <f>2628+2695</f>
        <v>5323</v>
      </c>
      <c r="J41" s="362">
        <f t="shared" si="0"/>
        <v>1</v>
      </c>
      <c r="K41" s="2205" t="s">
        <v>1013</v>
      </c>
      <c r="L41" s="2206"/>
      <c r="M41" s="2206"/>
      <c r="N41" s="2206"/>
      <c r="O41" s="2206"/>
      <c r="P41" s="2206"/>
      <c r="Q41" s="2206"/>
      <c r="R41" s="2206"/>
      <c r="S41" s="2206"/>
      <c r="T41" s="2206"/>
      <c r="U41" s="2206"/>
      <c r="V41" s="2206"/>
      <c r="W41" s="2206"/>
      <c r="X41" s="2206"/>
      <c r="Y41" s="2206"/>
      <c r="Z41" s="2206"/>
      <c r="AA41" s="2207"/>
      <c r="AB41" s="66"/>
    </row>
    <row r="42" spans="2:28" s="68" customFormat="1" ht="282" customHeight="1" x14ac:dyDescent="0.2">
      <c r="B42" s="69"/>
      <c r="C42" s="1061" t="s">
        <v>946</v>
      </c>
      <c r="D42" s="1150"/>
      <c r="E42" s="1150"/>
      <c r="F42" s="1150"/>
      <c r="G42" s="1151"/>
      <c r="H42" s="38">
        <f>2487+2652</f>
        <v>5139</v>
      </c>
      <c r="I42" s="38">
        <f>2488+2652</f>
        <v>5140</v>
      </c>
      <c r="J42" s="362">
        <f t="shared" si="0"/>
        <v>0.99980544747081712</v>
      </c>
      <c r="K42" s="2205" t="s">
        <v>1014</v>
      </c>
      <c r="L42" s="2206"/>
      <c r="M42" s="2206"/>
      <c r="N42" s="2206"/>
      <c r="O42" s="2206"/>
      <c r="P42" s="2206"/>
      <c r="Q42" s="2206"/>
      <c r="R42" s="2206"/>
      <c r="S42" s="2206"/>
      <c r="T42" s="2206"/>
      <c r="U42" s="2206"/>
      <c r="V42" s="2206"/>
      <c r="W42" s="2206"/>
      <c r="X42" s="2206"/>
      <c r="Y42" s="2206"/>
      <c r="Z42" s="2206"/>
      <c r="AA42" s="2207"/>
      <c r="AB42" s="66"/>
    </row>
    <row r="43" spans="2:28" s="68" customFormat="1" ht="282" customHeight="1" thickBot="1" x14ac:dyDescent="0.25">
      <c r="B43" s="69"/>
      <c r="C43" s="1061" t="s">
        <v>958</v>
      </c>
      <c r="D43" s="1150"/>
      <c r="E43" s="1150"/>
      <c r="F43" s="1150"/>
      <c r="G43" s="1151"/>
      <c r="H43" s="38">
        <f>1752+1901</f>
        <v>3653</v>
      </c>
      <c r="I43" s="38">
        <f>1752+1902</f>
        <v>3654</v>
      </c>
      <c r="J43" s="362">
        <f>+H43/I43</f>
        <v>0.99972632731253419</v>
      </c>
      <c r="K43" s="2205" t="s">
        <v>1015</v>
      </c>
      <c r="L43" s="2206"/>
      <c r="M43" s="2206"/>
      <c r="N43" s="2206"/>
      <c r="O43" s="2206"/>
      <c r="P43" s="2206"/>
      <c r="Q43" s="2206"/>
      <c r="R43" s="2206"/>
      <c r="S43" s="2206"/>
      <c r="T43" s="2206"/>
      <c r="U43" s="2206"/>
      <c r="V43" s="2206"/>
      <c r="W43" s="2206"/>
      <c r="X43" s="2206"/>
      <c r="Y43" s="2206"/>
      <c r="Z43" s="2206"/>
      <c r="AA43" s="2207"/>
      <c r="AB43" s="66"/>
    </row>
    <row r="44" spans="2:28" s="68" customFormat="1" ht="15.75" customHeight="1" thickBot="1" x14ac:dyDescent="0.3">
      <c r="B44" s="69"/>
      <c r="C44" s="908" t="s">
        <v>35</v>
      </c>
      <c r="D44" s="909"/>
      <c r="E44" s="909"/>
      <c r="F44" s="909"/>
      <c r="G44" s="910"/>
      <c r="H44" s="363">
        <f>IF(H38="","",SUM(H38:H43))</f>
        <v>26315</v>
      </c>
      <c r="I44" s="303">
        <f>IF(I38="","",SUM(I38:I43))</f>
        <v>26326</v>
      </c>
      <c r="J44" s="364">
        <f>IF(H44="","",+H44/I44)</f>
        <v>0.99958216212109696</v>
      </c>
      <c r="K44" s="911"/>
      <c r="L44" s="912"/>
      <c r="M44" s="912"/>
      <c r="N44" s="912"/>
      <c r="O44" s="912"/>
      <c r="P44" s="912"/>
      <c r="Q44" s="912"/>
      <c r="R44" s="912"/>
      <c r="S44" s="912"/>
      <c r="T44" s="912"/>
      <c r="U44" s="912"/>
      <c r="V44" s="912"/>
      <c r="W44" s="912"/>
      <c r="X44" s="912"/>
      <c r="Y44" s="912"/>
      <c r="Z44" s="912"/>
      <c r="AA44" s="913"/>
      <c r="AB44" s="66"/>
    </row>
    <row r="45" spans="2:28" s="68" customFormat="1" ht="5.25" customHeight="1" x14ac:dyDescent="0.2">
      <c r="B45" s="69"/>
      <c r="C45" s="72"/>
      <c r="D45" s="72"/>
      <c r="E45" s="72"/>
      <c r="F45" s="72"/>
      <c r="G45" s="72"/>
      <c r="H45" s="145"/>
      <c r="I45" s="145"/>
      <c r="J45" s="35"/>
      <c r="K45" s="72"/>
      <c r="L45" s="72"/>
      <c r="M45" s="72"/>
      <c r="N45" s="72"/>
      <c r="O45" s="72"/>
      <c r="P45" s="72"/>
      <c r="Q45" s="72"/>
      <c r="R45" s="72"/>
      <c r="S45" s="72"/>
      <c r="T45" s="72"/>
      <c r="U45" s="72"/>
      <c r="V45" s="72"/>
      <c r="W45" s="72"/>
      <c r="X45" s="72"/>
      <c r="Y45" s="72"/>
      <c r="Z45" s="72"/>
      <c r="AA45" s="72"/>
      <c r="AB45" s="66"/>
    </row>
    <row r="46" spans="2:28" s="68" customFormat="1" ht="5.0999999999999996" customHeight="1" thickBot="1" x14ac:dyDescent="0.25">
      <c r="B46" s="69"/>
      <c r="C46" s="72"/>
      <c r="D46" s="72"/>
      <c r="E46" s="72"/>
      <c r="F46" s="72"/>
      <c r="G46" s="72"/>
      <c r="H46" s="145"/>
      <c r="I46" s="145"/>
      <c r="J46" s="35"/>
      <c r="K46" s="72"/>
      <c r="L46" s="72"/>
      <c r="M46" s="72"/>
      <c r="N46" s="72"/>
      <c r="O46" s="72"/>
      <c r="P46" s="72"/>
      <c r="Q46" s="72"/>
      <c r="R46" s="72"/>
      <c r="S46" s="72"/>
      <c r="T46" s="72"/>
      <c r="U46" s="72"/>
      <c r="V46" s="72"/>
      <c r="W46" s="72"/>
      <c r="X46" s="72"/>
      <c r="Y46" s="72"/>
      <c r="Z46" s="72"/>
      <c r="AA46" s="72"/>
      <c r="AB46" s="66"/>
    </row>
    <row r="47" spans="2:28" s="68" customFormat="1" x14ac:dyDescent="0.2">
      <c r="B47" s="69"/>
      <c r="C47" s="768" t="s">
        <v>36</v>
      </c>
      <c r="D47" s="769"/>
      <c r="E47" s="769"/>
      <c r="F47" s="769"/>
      <c r="G47" s="769"/>
      <c r="H47" s="769"/>
      <c r="I47" s="769"/>
      <c r="J47" s="769"/>
      <c r="K47" s="769"/>
      <c r="L47" s="769"/>
      <c r="M47" s="769"/>
      <c r="N47" s="769"/>
      <c r="O47" s="769"/>
      <c r="P47" s="769"/>
      <c r="Q47" s="769"/>
      <c r="R47" s="769"/>
      <c r="S47" s="769"/>
      <c r="T47" s="769"/>
      <c r="U47" s="769"/>
      <c r="V47" s="769"/>
      <c r="W47" s="769"/>
      <c r="X47" s="769"/>
      <c r="Y47" s="769"/>
      <c r="Z47" s="769"/>
      <c r="AA47" s="770"/>
      <c r="AB47" s="66"/>
    </row>
    <row r="48" spans="2:28" ht="3.75" customHeight="1" thickBot="1" x14ac:dyDescent="0.25">
      <c r="B48" s="67"/>
      <c r="C48" s="1161"/>
      <c r="D48" s="1162"/>
      <c r="E48" s="1162"/>
      <c r="F48" s="1162"/>
      <c r="G48" s="1162"/>
      <c r="H48" s="1162"/>
      <c r="I48" s="1162"/>
      <c r="J48" s="1162"/>
      <c r="K48" s="1162"/>
      <c r="L48" s="1162"/>
      <c r="M48" s="1162"/>
      <c r="N48" s="1162"/>
      <c r="O48" s="1162"/>
      <c r="P48" s="1162"/>
      <c r="Q48" s="1162"/>
      <c r="R48" s="1162"/>
      <c r="S48" s="1162"/>
      <c r="T48" s="1162"/>
      <c r="U48" s="1162"/>
      <c r="V48" s="1162"/>
      <c r="W48" s="1162"/>
      <c r="X48" s="1162"/>
      <c r="Y48" s="1162"/>
      <c r="Z48" s="1162"/>
      <c r="AA48" s="1163"/>
      <c r="AB48" s="66"/>
    </row>
    <row r="49" spans="1:28" x14ac:dyDescent="0.2">
      <c r="B49" s="67"/>
      <c r="C49" s="1171" t="s">
        <v>337</v>
      </c>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x14ac:dyDescent="0.2">
      <c r="B57" s="67"/>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66"/>
    </row>
    <row r="58" spans="1:28" x14ac:dyDescent="0.2">
      <c r="B58" s="67"/>
      <c r="C58" s="1174"/>
      <c r="D58" s="1175"/>
      <c r="E58" s="1175"/>
      <c r="F58" s="1175"/>
      <c r="G58" s="1175"/>
      <c r="H58" s="1175"/>
      <c r="I58" s="1175"/>
      <c r="J58" s="1175"/>
      <c r="K58" s="1175"/>
      <c r="L58" s="1175"/>
      <c r="M58" s="1175"/>
      <c r="N58" s="1175"/>
      <c r="O58" s="1175"/>
      <c r="P58" s="1175"/>
      <c r="Q58" s="1175"/>
      <c r="R58" s="1175"/>
      <c r="S58" s="1175"/>
      <c r="T58" s="1175"/>
      <c r="U58" s="1175"/>
      <c r="V58" s="1175"/>
      <c r="W58" s="1175"/>
      <c r="X58" s="1175"/>
      <c r="Y58" s="1175"/>
      <c r="Z58" s="1175"/>
      <c r="AA58" s="1176"/>
      <c r="AB58" s="66"/>
    </row>
    <row r="59" spans="1:28" x14ac:dyDescent="0.2">
      <c r="B59" s="67"/>
      <c r="C59" s="1174"/>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5"/>
      <c r="Z59" s="1175"/>
      <c r="AA59" s="1176"/>
      <c r="AB59" s="66"/>
    </row>
    <row r="60" spans="1:28" ht="15" thickBot="1" x14ac:dyDescent="0.25">
      <c r="B60" s="67"/>
      <c r="C60" s="1177"/>
      <c r="D60" s="1178"/>
      <c r="E60" s="1178"/>
      <c r="F60" s="1178"/>
      <c r="G60" s="1178"/>
      <c r="H60" s="1178"/>
      <c r="I60" s="1178"/>
      <c r="J60" s="1178"/>
      <c r="K60" s="1178"/>
      <c r="L60" s="1178"/>
      <c r="M60" s="1178"/>
      <c r="N60" s="1178"/>
      <c r="O60" s="1178"/>
      <c r="P60" s="1178"/>
      <c r="Q60" s="1178"/>
      <c r="R60" s="1178"/>
      <c r="S60" s="1178"/>
      <c r="T60" s="1178"/>
      <c r="U60" s="1178"/>
      <c r="V60" s="1178"/>
      <c r="W60" s="1178"/>
      <c r="X60" s="1178"/>
      <c r="Y60" s="1178"/>
      <c r="Z60" s="1178"/>
      <c r="AA60" s="1179"/>
      <c r="AB60" s="66"/>
    </row>
    <row r="61" spans="1:28" ht="5.0999999999999996" customHeight="1" x14ac:dyDescent="0.2">
      <c r="B61" s="65"/>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64"/>
    </row>
    <row r="62" spans="1:28" ht="5.0999999999999996" customHeight="1" thickBot="1" x14ac:dyDescent="0.25">
      <c r="B62" s="63"/>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61"/>
    </row>
    <row r="63" spans="1:28" ht="14.25" customHeight="1" x14ac:dyDescent="0.2">
      <c r="B63" s="59"/>
      <c r="C63" s="1072" t="s">
        <v>30</v>
      </c>
      <c r="D63" s="1073"/>
      <c r="E63" s="1073"/>
      <c r="F63" s="1073"/>
      <c r="G63" s="1074"/>
      <c r="H63" s="1072" t="s">
        <v>37</v>
      </c>
      <c r="I63" s="1074"/>
      <c r="J63" s="1072" t="s">
        <v>38</v>
      </c>
      <c r="K63" s="1073"/>
      <c r="L63" s="1073"/>
      <c r="M63" s="1073"/>
      <c r="N63" s="1073"/>
      <c r="O63" s="1074"/>
      <c r="P63" s="2211" t="s">
        <v>1003</v>
      </c>
      <c r="Q63" s="2212"/>
      <c r="R63" s="2212"/>
      <c r="S63" s="2212"/>
      <c r="T63" s="2213"/>
      <c r="U63" s="1072" t="s">
        <v>40</v>
      </c>
      <c r="V63" s="1073"/>
      <c r="W63" s="1073"/>
      <c r="X63" s="1073"/>
      <c r="Y63" s="1073"/>
      <c r="Z63" s="1073"/>
      <c r="AA63" s="1074"/>
      <c r="AB63" s="20"/>
    </row>
    <row r="64" spans="1:28" ht="8.25" customHeight="1" x14ac:dyDescent="0.2">
      <c r="A64" s="60"/>
      <c r="B64" s="21"/>
      <c r="C64" s="1075"/>
      <c r="D64" s="1164"/>
      <c r="E64" s="1164"/>
      <c r="F64" s="1164"/>
      <c r="G64" s="1077"/>
      <c r="H64" s="1075"/>
      <c r="I64" s="1077"/>
      <c r="J64" s="1075"/>
      <c r="K64" s="1164"/>
      <c r="L64" s="1164"/>
      <c r="M64" s="1164"/>
      <c r="N64" s="1164"/>
      <c r="O64" s="1077"/>
      <c r="P64" s="2214"/>
      <c r="Q64" s="2215"/>
      <c r="R64" s="2215"/>
      <c r="S64" s="2215"/>
      <c r="T64" s="2216"/>
      <c r="U64" s="1075"/>
      <c r="V64" s="1164"/>
      <c r="W64" s="1164"/>
      <c r="X64" s="1164"/>
      <c r="Y64" s="1164"/>
      <c r="Z64" s="1164"/>
      <c r="AA64" s="1077"/>
      <c r="AB64" s="20"/>
    </row>
    <row r="65" spans="1:28" ht="7.5" customHeight="1" thickBot="1" x14ac:dyDescent="0.25">
      <c r="A65" s="60"/>
      <c r="B65" s="21"/>
      <c r="C65" s="1075"/>
      <c r="D65" s="1164"/>
      <c r="E65" s="1164"/>
      <c r="F65" s="1164"/>
      <c r="G65" s="1077"/>
      <c r="H65" s="1075"/>
      <c r="I65" s="1077"/>
      <c r="J65" s="1075"/>
      <c r="K65" s="1164"/>
      <c r="L65" s="1164"/>
      <c r="M65" s="1164"/>
      <c r="N65" s="1164"/>
      <c r="O65" s="1077"/>
      <c r="P65" s="2214"/>
      <c r="Q65" s="2215"/>
      <c r="R65" s="2215"/>
      <c r="S65" s="2215"/>
      <c r="T65" s="2216"/>
      <c r="U65" s="1075"/>
      <c r="V65" s="1164"/>
      <c r="W65" s="1164"/>
      <c r="X65" s="1164"/>
      <c r="Y65" s="1164"/>
      <c r="Z65" s="1164"/>
      <c r="AA65" s="1077"/>
      <c r="AB65" s="20"/>
    </row>
    <row r="66" spans="1:28" ht="88.5" customHeight="1" x14ac:dyDescent="0.2">
      <c r="B66" s="59"/>
      <c r="C66" s="2217" t="s">
        <v>956</v>
      </c>
      <c r="D66" s="2218"/>
      <c r="E66" s="2218"/>
      <c r="F66" s="2218"/>
      <c r="G66" s="2218"/>
      <c r="H66" s="2219">
        <v>0.96599999999999997</v>
      </c>
      <c r="I66" s="2219"/>
      <c r="J66" s="2220">
        <f>J38</f>
        <v>0.99896408839779005</v>
      </c>
      <c r="K66" s="2220"/>
      <c r="L66" s="2220"/>
      <c r="M66" s="2220"/>
      <c r="N66" s="2220"/>
      <c r="O66" s="2220"/>
      <c r="P66" s="2221" t="s">
        <v>1016</v>
      </c>
      <c r="Q66" s="2222"/>
      <c r="R66" s="2222"/>
      <c r="S66" s="2222"/>
      <c r="T66" s="2223"/>
      <c r="U66" s="2224" t="s">
        <v>1017</v>
      </c>
      <c r="V66" s="2225"/>
      <c r="W66" s="2225"/>
      <c r="X66" s="2225"/>
      <c r="Y66" s="2225"/>
      <c r="Z66" s="2225"/>
      <c r="AA66" s="2226"/>
      <c r="AB66" s="58"/>
    </row>
    <row r="67" spans="1:28" ht="91.5" customHeight="1" x14ac:dyDescent="0.2">
      <c r="B67" s="59"/>
      <c r="C67" s="2189" t="s">
        <v>954</v>
      </c>
      <c r="D67" s="1718"/>
      <c r="E67" s="1718"/>
      <c r="F67" s="1718"/>
      <c r="G67" s="1718"/>
      <c r="H67" s="2190">
        <v>0.98299999999999998</v>
      </c>
      <c r="I67" s="2190"/>
      <c r="J67" s="2190">
        <f>J39</f>
        <v>0.99881516587677721</v>
      </c>
      <c r="K67" s="2190"/>
      <c r="L67" s="2190"/>
      <c r="M67" s="2190"/>
      <c r="N67" s="2190"/>
      <c r="O67" s="2190"/>
      <c r="P67" s="1205" t="s">
        <v>1016</v>
      </c>
      <c r="Q67" s="1205"/>
      <c r="R67" s="1205"/>
      <c r="S67" s="1205"/>
      <c r="T67" s="1205"/>
      <c r="U67" s="1782" t="s">
        <v>1017</v>
      </c>
      <c r="V67" s="1782"/>
      <c r="W67" s="1782"/>
      <c r="X67" s="1782"/>
      <c r="Y67" s="1782"/>
      <c r="Z67" s="1782"/>
      <c r="AA67" s="1783"/>
      <c r="AB67" s="58"/>
    </row>
    <row r="68" spans="1:28" ht="60" customHeight="1" x14ac:dyDescent="0.2">
      <c r="B68" s="59"/>
      <c r="C68" s="2189" t="s">
        <v>950</v>
      </c>
      <c r="D68" s="1718"/>
      <c r="E68" s="1718"/>
      <c r="F68" s="1718"/>
      <c r="G68" s="1718"/>
      <c r="H68" s="2190">
        <v>0.98899999999999999</v>
      </c>
      <c r="I68" s="2190"/>
      <c r="J68" s="2190">
        <f>J40</f>
        <v>1</v>
      </c>
      <c r="K68" s="2190"/>
      <c r="L68" s="2190"/>
      <c r="M68" s="2190"/>
      <c r="N68" s="2190"/>
      <c r="O68" s="2190"/>
      <c r="P68" s="1205" t="s">
        <v>1018</v>
      </c>
      <c r="Q68" s="1205"/>
      <c r="R68" s="1205"/>
      <c r="S68" s="1205"/>
      <c r="T68" s="1205"/>
      <c r="U68" s="1782" t="s">
        <v>1019</v>
      </c>
      <c r="V68" s="1782"/>
      <c r="W68" s="1782"/>
      <c r="X68" s="1782"/>
      <c r="Y68" s="1782"/>
      <c r="Z68" s="1782"/>
      <c r="AA68" s="1783"/>
      <c r="AB68" s="58"/>
    </row>
    <row r="69" spans="1:28" ht="60" customHeight="1" x14ac:dyDescent="0.2">
      <c r="B69" s="59"/>
      <c r="C69" s="2189" t="s">
        <v>947</v>
      </c>
      <c r="D69" s="1718"/>
      <c r="E69" s="1718"/>
      <c r="F69" s="1718"/>
      <c r="G69" s="1718"/>
      <c r="H69" s="2190">
        <v>1</v>
      </c>
      <c r="I69" s="2190"/>
      <c r="J69" s="2190">
        <f>+J41</f>
        <v>1</v>
      </c>
      <c r="K69" s="2190"/>
      <c r="L69" s="2190"/>
      <c r="M69" s="2190"/>
      <c r="N69" s="2190"/>
      <c r="O69" s="2190"/>
      <c r="P69" s="1205" t="s">
        <v>1020</v>
      </c>
      <c r="Q69" s="1205"/>
      <c r="R69" s="1205"/>
      <c r="S69" s="1205"/>
      <c r="T69" s="1205"/>
      <c r="U69" s="2227" t="s">
        <v>1021</v>
      </c>
      <c r="V69" s="2228"/>
      <c r="W69" s="2228"/>
      <c r="X69" s="2228"/>
      <c r="Y69" s="2228"/>
      <c r="Z69" s="2228"/>
      <c r="AA69" s="2229"/>
      <c r="AB69" s="58"/>
    </row>
    <row r="70" spans="1:28" ht="60" customHeight="1" x14ac:dyDescent="0.2">
      <c r="B70" s="59"/>
      <c r="C70" s="2189" t="s">
        <v>946</v>
      </c>
      <c r="D70" s="1718"/>
      <c r="E70" s="1718"/>
      <c r="F70" s="1718"/>
      <c r="G70" s="1718"/>
      <c r="H70" s="2190">
        <v>1</v>
      </c>
      <c r="I70" s="2190"/>
      <c r="J70" s="2190">
        <f>+J42</f>
        <v>0.99980544747081712</v>
      </c>
      <c r="K70" s="2190"/>
      <c r="L70" s="2190"/>
      <c r="M70" s="2190"/>
      <c r="N70" s="2190"/>
      <c r="O70" s="2190"/>
      <c r="P70" s="1205" t="s">
        <v>1018</v>
      </c>
      <c r="Q70" s="1205"/>
      <c r="R70" s="1205"/>
      <c r="S70" s="1205"/>
      <c r="T70" s="1205"/>
      <c r="U70" s="1782" t="s">
        <v>1019</v>
      </c>
      <c r="V70" s="1782"/>
      <c r="W70" s="1782"/>
      <c r="X70" s="1782"/>
      <c r="Y70" s="1782"/>
      <c r="Z70" s="1782"/>
      <c r="AA70" s="1783"/>
      <c r="AB70" s="58"/>
    </row>
    <row r="71" spans="1:28" ht="60" customHeight="1" thickBot="1" x14ac:dyDescent="0.25">
      <c r="B71" s="59"/>
      <c r="C71" s="2193" t="s">
        <v>958</v>
      </c>
      <c r="D71" s="698"/>
      <c r="E71" s="698"/>
      <c r="F71" s="698"/>
      <c r="G71" s="698"/>
      <c r="H71" s="2194">
        <v>1</v>
      </c>
      <c r="I71" s="2194"/>
      <c r="J71" s="2194">
        <f>+J43</f>
        <v>0.99972632731253419</v>
      </c>
      <c r="K71" s="2194"/>
      <c r="L71" s="2194"/>
      <c r="M71" s="2194"/>
      <c r="N71" s="2194"/>
      <c r="O71" s="2194"/>
      <c r="P71" s="1205" t="s">
        <v>1018</v>
      </c>
      <c r="Q71" s="1205"/>
      <c r="R71" s="1205"/>
      <c r="S71" s="1205"/>
      <c r="T71" s="1205"/>
      <c r="U71" s="1782" t="s">
        <v>1019</v>
      </c>
      <c r="V71" s="1782"/>
      <c r="W71" s="1782"/>
      <c r="X71" s="1782"/>
      <c r="Y71" s="1782"/>
      <c r="Z71" s="1782"/>
      <c r="AA71" s="1783"/>
      <c r="AB71" s="58"/>
    </row>
    <row r="72" spans="1:28" ht="4.5" customHeight="1" x14ac:dyDescent="0.2">
      <c r="B72" s="129"/>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c r="AA72" s="143"/>
      <c r="AB72" s="130"/>
    </row>
    <row r="111" ht="6" customHeight="1" x14ac:dyDescent="0.2"/>
  </sheetData>
  <mergeCells count="115">
    <mergeCell ref="C70:G70"/>
    <mergeCell ref="H70:I70"/>
    <mergeCell ref="J70:O70"/>
    <mergeCell ref="P70:T70"/>
    <mergeCell ref="U70:AA70"/>
    <mergeCell ref="C71:G71"/>
    <mergeCell ref="H71:I71"/>
    <mergeCell ref="J71:O71"/>
    <mergeCell ref="P71:T71"/>
    <mergeCell ref="U71:AA71"/>
    <mergeCell ref="C68:G68"/>
    <mergeCell ref="H68:I68"/>
    <mergeCell ref="J68:O68"/>
    <mergeCell ref="P68:T68"/>
    <mergeCell ref="U68:AA68"/>
    <mergeCell ref="C69:G69"/>
    <mergeCell ref="H69:I69"/>
    <mergeCell ref="J69:O69"/>
    <mergeCell ref="P69:T69"/>
    <mergeCell ref="U69:AA69"/>
    <mergeCell ref="C66:G66"/>
    <mergeCell ref="H66:I66"/>
    <mergeCell ref="J66:O66"/>
    <mergeCell ref="P66:T66"/>
    <mergeCell ref="U66:AA66"/>
    <mergeCell ref="C67:G67"/>
    <mergeCell ref="H67:I67"/>
    <mergeCell ref="J67:O67"/>
    <mergeCell ref="P67:T67"/>
    <mergeCell ref="U67:AA67"/>
    <mergeCell ref="C44:G44"/>
    <mergeCell ref="K44:AA44"/>
    <mergeCell ref="C47:AA48"/>
    <mergeCell ref="C49:AA60"/>
    <mergeCell ref="C63:G65"/>
    <mergeCell ref="H63:I65"/>
    <mergeCell ref="J63:O65"/>
    <mergeCell ref="P63:T65"/>
    <mergeCell ref="U63:AA65"/>
    <mergeCell ref="C41:G41"/>
    <mergeCell ref="K41:AA41"/>
    <mergeCell ref="C42:G42"/>
    <mergeCell ref="K42:AA42"/>
    <mergeCell ref="C43:G43"/>
    <mergeCell ref="K43:AA43"/>
    <mergeCell ref="C38:G38"/>
    <mergeCell ref="K38:AA38"/>
    <mergeCell ref="C39:G39"/>
    <mergeCell ref="K39:AA39"/>
    <mergeCell ref="C40:G40"/>
    <mergeCell ref="K40:AA40"/>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O28"/>
    <mergeCell ref="P28:R28"/>
    <mergeCell ref="T28:V28"/>
    <mergeCell ref="X28:Z28"/>
    <mergeCell ref="C23:I23"/>
    <mergeCell ref="J23:R23"/>
    <mergeCell ref="S23:AA23"/>
    <mergeCell ref="C24:I24"/>
    <mergeCell ref="J24:R24"/>
    <mergeCell ref="S24:AA24"/>
    <mergeCell ref="AD18:AM18"/>
    <mergeCell ref="C20:H21"/>
    <mergeCell ref="I20:N21"/>
    <mergeCell ref="O20:U20"/>
    <mergeCell ref="V20:AA20"/>
    <mergeCell ref="O21:U21"/>
    <mergeCell ref="V21:AA21"/>
    <mergeCell ref="C26:H26"/>
    <mergeCell ref="I26:AA26"/>
    <mergeCell ref="C16:H16"/>
    <mergeCell ref="I16:AA16"/>
    <mergeCell ref="C10:H11"/>
    <mergeCell ref="I10:S11"/>
    <mergeCell ref="T10:W10"/>
    <mergeCell ref="X10:AA10"/>
    <mergeCell ref="T11:W11"/>
    <mergeCell ref="X11:AA11"/>
    <mergeCell ref="C18:H18"/>
    <mergeCell ref="I18:AA18"/>
    <mergeCell ref="B2:G4"/>
    <mergeCell ref="H2:AB2"/>
    <mergeCell ref="H3:Q3"/>
    <mergeCell ref="R3:AB3"/>
    <mergeCell ref="H4:AB4"/>
    <mergeCell ref="C7:H8"/>
    <mergeCell ref="I7:AA8"/>
    <mergeCell ref="C13:H14"/>
    <mergeCell ref="I13:U14"/>
    <mergeCell ref="V13:AA13"/>
    <mergeCell ref="V14:AA14"/>
  </mergeCells>
  <printOptions horizontalCentered="1"/>
  <pageMargins left="0.70866141732283472" right="0.70866141732283472" top="0.74803149606299213" bottom="1.1023622047244095" header="0.31496062992125984" footer="0.31496062992125984"/>
  <pageSetup scale="58" fitToHeight="0" orientation="portrait" r:id="rId1"/>
  <headerFooter>
    <oddFooter>&amp;LCalle 26 No.57-41 Torre 8, Pisos 7 y 8 CEMSA – C.P. 111321
PBX: 3779555 – Información: Línea 195
www.umv.gov.co&amp;CDESI-FM-007
&amp;P de &amp;N</oddFooter>
  </headerFooter>
  <rowBreaks count="1" manualBreakCount="1">
    <brk id="51" min="1" max="27"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08"/>
  <sheetViews>
    <sheetView showGridLines="0" view="pageBreakPreview" topLeftCell="A7" zoomScaleNormal="100" zoomScaleSheetLayoutView="100" zoomScalePageLayoutView="70" workbookViewId="0">
      <selection activeCell="I16" sqref="I16:AA16"/>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7.5703125" style="131" customWidth="1"/>
    <col min="9" max="9" width="16.5703125" style="131" customWidth="1"/>
    <col min="10" max="10" width="18.28515625" style="131" customWidth="1"/>
    <col min="11" max="27" width="4.7109375" style="131" customWidth="1"/>
    <col min="28" max="28" width="2.85546875" style="131" customWidth="1"/>
    <col min="29" max="16384" width="3.7109375" style="131"/>
  </cols>
  <sheetData>
    <row r="1" spans="1:28" x14ac:dyDescent="0.2">
      <c r="A1" s="60"/>
      <c r="B1" s="87"/>
      <c r="C1" s="87"/>
      <c r="D1" s="87"/>
      <c r="E1" s="87"/>
      <c r="F1" s="87"/>
    </row>
    <row r="2" spans="1:28" ht="45.75" customHeight="1" x14ac:dyDescent="0.2">
      <c r="A2" s="60"/>
      <c r="B2" s="753"/>
      <c r="C2" s="753"/>
      <c r="D2" s="753"/>
      <c r="E2" s="753"/>
      <c r="F2" s="753"/>
      <c r="G2" s="753"/>
      <c r="H2" s="2197" t="s">
        <v>0</v>
      </c>
      <c r="I2" s="2197"/>
      <c r="J2" s="2197"/>
      <c r="K2" s="2197"/>
      <c r="L2" s="2197"/>
      <c r="M2" s="2197"/>
      <c r="N2" s="2197"/>
      <c r="O2" s="2197"/>
      <c r="P2" s="2197"/>
      <c r="Q2" s="2197"/>
      <c r="R2" s="2197"/>
      <c r="S2" s="2197"/>
      <c r="T2" s="2197"/>
      <c r="U2" s="2197"/>
      <c r="V2" s="2197"/>
      <c r="W2" s="2197"/>
      <c r="X2" s="2197"/>
      <c r="Y2" s="2197"/>
      <c r="Z2" s="2197"/>
      <c r="AA2" s="2197"/>
      <c r="AB2" s="2197"/>
    </row>
    <row r="3" spans="1:28" ht="15" customHeight="1" x14ac:dyDescent="0.2">
      <c r="A3" s="60"/>
      <c r="B3" s="753"/>
      <c r="C3" s="753"/>
      <c r="D3" s="753"/>
      <c r="E3" s="753"/>
      <c r="F3" s="753"/>
      <c r="G3" s="753"/>
      <c r="H3" s="758" t="s">
        <v>1</v>
      </c>
      <c r="I3" s="758"/>
      <c r="J3" s="758"/>
      <c r="K3" s="758"/>
      <c r="L3" s="758"/>
      <c r="M3" s="758"/>
      <c r="N3" s="758"/>
      <c r="O3" s="758"/>
      <c r="P3" s="758"/>
      <c r="Q3" s="758"/>
      <c r="R3" s="758" t="s">
        <v>127</v>
      </c>
      <c r="S3" s="758"/>
      <c r="T3" s="758"/>
      <c r="U3" s="758"/>
      <c r="V3" s="758"/>
      <c r="W3" s="758"/>
      <c r="X3" s="758"/>
      <c r="Y3" s="758"/>
      <c r="Z3" s="758"/>
      <c r="AA3" s="758"/>
      <c r="AB3" s="758"/>
    </row>
    <row r="4" spans="1:28" ht="15.75" customHeight="1" thickBot="1" x14ac:dyDescent="0.25">
      <c r="A4" s="60"/>
      <c r="B4" s="755"/>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0"/>
    </row>
    <row r="5" spans="1:28" ht="15" x14ac:dyDescent="0.2">
      <c r="A5" s="60"/>
      <c r="B5" s="59"/>
      <c r="C5" s="60"/>
      <c r="D5" s="60"/>
      <c r="E5" s="60"/>
      <c r="F5" s="60"/>
      <c r="G5" s="60"/>
      <c r="H5" s="86"/>
      <c r="I5" s="86"/>
      <c r="J5" s="86"/>
      <c r="K5" s="86"/>
      <c r="L5" s="86"/>
      <c r="M5" s="86"/>
      <c r="N5" s="86"/>
      <c r="O5" s="86"/>
      <c r="P5" s="86"/>
      <c r="Q5" s="86"/>
      <c r="R5" s="86"/>
      <c r="S5" s="86"/>
      <c r="T5" s="86"/>
      <c r="U5" s="86"/>
      <c r="V5" s="86"/>
      <c r="W5" s="86"/>
      <c r="X5" s="86"/>
      <c r="Y5" s="86"/>
      <c r="Z5" s="86"/>
      <c r="AA5" s="86"/>
      <c r="AB5" s="361"/>
    </row>
    <row r="6" spans="1:28" ht="5.0999999999999996" customHeight="1" thickBot="1" x14ac:dyDescent="0.25">
      <c r="B6" s="85"/>
      <c r="C6" s="82"/>
      <c r="D6" s="82"/>
      <c r="E6" s="82"/>
      <c r="F6" s="82"/>
      <c r="G6" s="82"/>
      <c r="H6" s="82"/>
      <c r="I6" s="84"/>
      <c r="J6" s="84"/>
      <c r="K6" s="84"/>
      <c r="L6" s="84"/>
      <c r="M6" s="84"/>
      <c r="N6" s="84"/>
      <c r="O6" s="84"/>
      <c r="P6" s="84"/>
      <c r="Q6" s="84"/>
      <c r="R6" s="84"/>
      <c r="S6" s="84"/>
      <c r="T6" s="83"/>
      <c r="U6" s="83"/>
      <c r="V6" s="83"/>
      <c r="W6" s="83"/>
      <c r="X6" s="83"/>
      <c r="Y6" s="82"/>
      <c r="Z6" s="82"/>
      <c r="AA6" s="82"/>
      <c r="AB6" s="81"/>
    </row>
    <row r="7" spans="1:28" ht="15" customHeight="1" x14ac:dyDescent="0.2">
      <c r="B7" s="78"/>
      <c r="C7" s="716" t="s">
        <v>2</v>
      </c>
      <c r="D7" s="717"/>
      <c r="E7" s="717"/>
      <c r="F7" s="717"/>
      <c r="G7" s="717"/>
      <c r="H7" s="718"/>
      <c r="I7" s="744" t="s">
        <v>150</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5.0999999999999996" customHeight="1" thickBot="1" x14ac:dyDescent="0.25">
      <c r="B9" s="78"/>
      <c r="C9" s="79"/>
      <c r="D9" s="79"/>
      <c r="E9" s="79"/>
      <c r="F9" s="79"/>
      <c r="G9" s="79"/>
      <c r="H9" s="79"/>
      <c r="I9" s="80"/>
      <c r="J9" s="80"/>
      <c r="K9" s="80"/>
      <c r="L9" s="80"/>
      <c r="M9" s="80"/>
      <c r="N9" s="80"/>
      <c r="O9" s="80"/>
      <c r="P9" s="80"/>
      <c r="Q9" s="80"/>
      <c r="R9" s="80"/>
      <c r="S9" s="80"/>
      <c r="T9" s="76"/>
      <c r="U9" s="76"/>
      <c r="V9" s="76"/>
      <c r="W9" s="76"/>
      <c r="X9" s="76"/>
      <c r="Y9" s="79"/>
      <c r="Z9" s="79"/>
      <c r="AA9" s="79"/>
      <c r="AB9" s="77"/>
    </row>
    <row r="10" spans="1:28" ht="15" customHeight="1" thickBot="1" x14ac:dyDescent="0.25">
      <c r="B10" s="78"/>
      <c r="C10" s="716" t="s">
        <v>3</v>
      </c>
      <c r="D10" s="717"/>
      <c r="E10" s="717"/>
      <c r="F10" s="717"/>
      <c r="G10" s="717"/>
      <c r="H10" s="718"/>
      <c r="I10" s="1171" t="s">
        <v>369</v>
      </c>
      <c r="J10" s="1557"/>
      <c r="K10" s="1557"/>
      <c r="L10" s="1557"/>
      <c r="M10" s="1557"/>
      <c r="N10" s="1557"/>
      <c r="O10" s="1557"/>
      <c r="P10" s="1557"/>
      <c r="Q10" s="1557"/>
      <c r="R10" s="1557"/>
      <c r="S10" s="1558"/>
      <c r="T10" s="737" t="s">
        <v>4</v>
      </c>
      <c r="U10" s="738"/>
      <c r="V10" s="738"/>
      <c r="W10" s="739"/>
      <c r="X10" s="691" t="s">
        <v>5</v>
      </c>
      <c r="Y10" s="692"/>
      <c r="Z10" s="692"/>
      <c r="AA10" s="693"/>
      <c r="AB10" s="77"/>
    </row>
    <row r="11" spans="1:28" ht="21" customHeight="1" thickBot="1" x14ac:dyDescent="0.25">
      <c r="B11" s="78"/>
      <c r="C11" s="719"/>
      <c r="D11" s="720"/>
      <c r="E11" s="720"/>
      <c r="F11" s="720"/>
      <c r="G11" s="720"/>
      <c r="H11" s="721"/>
      <c r="I11" s="1559"/>
      <c r="J11" s="1560"/>
      <c r="K11" s="1560"/>
      <c r="L11" s="1560"/>
      <c r="M11" s="1560"/>
      <c r="N11" s="1560"/>
      <c r="O11" s="1560"/>
      <c r="P11" s="1560"/>
      <c r="Q11" s="1560"/>
      <c r="R11" s="1560"/>
      <c r="S11" s="1561"/>
      <c r="T11" s="681" t="s">
        <v>154</v>
      </c>
      <c r="U11" s="740"/>
      <c r="V11" s="740"/>
      <c r="W11" s="741"/>
      <c r="X11" s="715">
        <v>2</v>
      </c>
      <c r="Y11" s="742"/>
      <c r="Z11" s="742"/>
      <c r="AA11" s="743"/>
      <c r="AB11" s="77"/>
    </row>
    <row r="12" spans="1:28" ht="5.0999999999999996" customHeight="1"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20.100000000000001" customHeight="1" x14ac:dyDescent="0.2">
      <c r="B13" s="67"/>
      <c r="C13" s="716" t="s">
        <v>7</v>
      </c>
      <c r="D13" s="717"/>
      <c r="E13" s="717"/>
      <c r="F13" s="717"/>
      <c r="G13" s="717"/>
      <c r="H13" s="718"/>
      <c r="I13" s="722" t="s">
        <v>1093</v>
      </c>
      <c r="J13" s="723"/>
      <c r="K13" s="723"/>
      <c r="L13" s="723"/>
      <c r="M13" s="723"/>
      <c r="N13" s="723"/>
      <c r="O13" s="723"/>
      <c r="P13" s="723"/>
      <c r="Q13" s="723"/>
      <c r="R13" s="723"/>
      <c r="S13" s="723"/>
      <c r="T13" s="723"/>
      <c r="U13" s="724"/>
      <c r="V13" s="716" t="s">
        <v>9</v>
      </c>
      <c r="W13" s="717"/>
      <c r="X13" s="717"/>
      <c r="Y13" s="717"/>
      <c r="Z13" s="717"/>
      <c r="AA13" s="718"/>
      <c r="AB13" s="66"/>
    </row>
    <row r="14" spans="1:28" ht="20.100000000000001" customHeight="1" thickBot="1" x14ac:dyDescent="0.25">
      <c r="B14" s="67"/>
      <c r="C14" s="719"/>
      <c r="D14" s="720"/>
      <c r="E14" s="720"/>
      <c r="F14" s="720"/>
      <c r="G14" s="720"/>
      <c r="H14" s="721"/>
      <c r="I14" s="725"/>
      <c r="J14" s="726"/>
      <c r="K14" s="726"/>
      <c r="L14" s="726"/>
      <c r="M14" s="726"/>
      <c r="N14" s="726"/>
      <c r="O14" s="726"/>
      <c r="P14" s="726"/>
      <c r="Q14" s="726"/>
      <c r="R14" s="726"/>
      <c r="S14" s="726"/>
      <c r="T14" s="726"/>
      <c r="U14" s="727"/>
      <c r="V14" s="728" t="s">
        <v>61</v>
      </c>
      <c r="W14" s="729"/>
      <c r="X14" s="729"/>
      <c r="Y14" s="729"/>
      <c r="Z14" s="729"/>
      <c r="AA14" s="730"/>
      <c r="AB14" s="66"/>
    </row>
    <row r="15" spans="1:28" ht="5.0999999999999996" customHeight="1"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45" customHeight="1" thickBot="1" x14ac:dyDescent="0.25">
      <c r="B16" s="67"/>
      <c r="C16" s="675" t="s">
        <v>11</v>
      </c>
      <c r="D16" s="676"/>
      <c r="E16" s="676"/>
      <c r="F16" s="676"/>
      <c r="G16" s="676"/>
      <c r="H16" s="677"/>
      <c r="I16" s="2240" t="s">
        <v>155</v>
      </c>
      <c r="J16" s="2241"/>
      <c r="K16" s="2241"/>
      <c r="L16" s="2241"/>
      <c r="M16" s="2241"/>
      <c r="N16" s="2241"/>
      <c r="O16" s="2241"/>
      <c r="P16" s="2241"/>
      <c r="Q16" s="2241"/>
      <c r="R16" s="2241"/>
      <c r="S16" s="2241"/>
      <c r="T16" s="2241"/>
      <c r="U16" s="2241"/>
      <c r="V16" s="2241"/>
      <c r="W16" s="2241"/>
      <c r="X16" s="2241"/>
      <c r="Y16" s="2241"/>
      <c r="Z16" s="2241"/>
      <c r="AA16" s="2242"/>
      <c r="AB16" s="66"/>
    </row>
    <row r="17" spans="2:39" ht="5.0999999999999996" customHeight="1" thickBot="1" x14ac:dyDescent="0.25">
      <c r="B17" s="67"/>
      <c r="C17" s="76"/>
      <c r="D17" s="76"/>
      <c r="E17" s="76"/>
      <c r="F17" s="76"/>
      <c r="G17" s="76"/>
      <c r="H17" s="76"/>
      <c r="I17" s="365"/>
      <c r="J17" s="365"/>
      <c r="K17" s="365"/>
      <c r="L17" s="365"/>
      <c r="M17" s="365"/>
      <c r="N17" s="365"/>
      <c r="O17" s="365"/>
      <c r="P17" s="365"/>
      <c r="Q17" s="365"/>
      <c r="R17" s="365"/>
      <c r="S17" s="365"/>
      <c r="T17" s="365"/>
      <c r="U17" s="365"/>
      <c r="V17" s="365"/>
      <c r="W17" s="365"/>
      <c r="X17" s="365"/>
      <c r="Y17" s="365"/>
      <c r="Z17" s="365"/>
      <c r="AA17" s="365"/>
      <c r="AB17" s="66"/>
    </row>
    <row r="18" spans="2:39" ht="104.25" customHeight="1" thickBot="1" x14ac:dyDescent="0.25">
      <c r="B18" s="67"/>
      <c r="C18" s="675" t="s">
        <v>336</v>
      </c>
      <c r="D18" s="676"/>
      <c r="E18" s="676"/>
      <c r="F18" s="676"/>
      <c r="G18" s="676"/>
      <c r="H18" s="677"/>
      <c r="I18" s="2240" t="s">
        <v>1094</v>
      </c>
      <c r="J18" s="2241"/>
      <c r="K18" s="2241"/>
      <c r="L18" s="2241"/>
      <c r="M18" s="2241"/>
      <c r="N18" s="2241"/>
      <c r="O18" s="2241"/>
      <c r="P18" s="2241"/>
      <c r="Q18" s="2241"/>
      <c r="R18" s="2241"/>
      <c r="S18" s="2241"/>
      <c r="T18" s="2241"/>
      <c r="U18" s="2241"/>
      <c r="V18" s="2241"/>
      <c r="W18" s="2241"/>
      <c r="X18" s="2241"/>
      <c r="Y18" s="2241"/>
      <c r="Z18" s="2241"/>
      <c r="AA18" s="2242"/>
      <c r="AB18" s="66"/>
      <c r="AD18" s="2140"/>
      <c r="AE18" s="2140"/>
      <c r="AF18" s="2140"/>
      <c r="AG18" s="2140"/>
      <c r="AH18" s="2140"/>
      <c r="AI18" s="2140"/>
      <c r="AJ18" s="2140"/>
      <c r="AK18" s="2140"/>
      <c r="AL18" s="2140"/>
      <c r="AM18" s="2140"/>
    </row>
    <row r="19" spans="2:39" ht="5.0999999999999996"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39" s="60" customFormat="1" ht="22.5" customHeight="1" x14ac:dyDescent="0.2">
      <c r="B20" s="67"/>
      <c r="C20" s="700" t="s">
        <v>13</v>
      </c>
      <c r="D20" s="701"/>
      <c r="E20" s="701"/>
      <c r="F20" s="701"/>
      <c r="G20" s="701"/>
      <c r="H20" s="702"/>
      <c r="I20" s="706" t="s">
        <v>657</v>
      </c>
      <c r="J20" s="707"/>
      <c r="K20" s="707"/>
      <c r="L20" s="707"/>
      <c r="M20" s="707"/>
      <c r="N20" s="708"/>
      <c r="O20" s="691" t="s">
        <v>14</v>
      </c>
      <c r="P20" s="692"/>
      <c r="Q20" s="692"/>
      <c r="R20" s="692"/>
      <c r="S20" s="692"/>
      <c r="T20" s="692"/>
      <c r="U20" s="693"/>
      <c r="V20" s="691" t="s">
        <v>15</v>
      </c>
      <c r="W20" s="692"/>
      <c r="X20" s="692"/>
      <c r="Y20" s="692"/>
      <c r="Z20" s="692"/>
      <c r="AA20" s="693"/>
      <c r="AB20" s="66"/>
    </row>
    <row r="21" spans="2:39" s="60" customFormat="1" ht="30.75" customHeight="1" thickBot="1" x14ac:dyDescent="0.25">
      <c r="B21" s="67"/>
      <c r="C21" s="703"/>
      <c r="D21" s="704"/>
      <c r="E21" s="704"/>
      <c r="F21" s="704"/>
      <c r="G21" s="704"/>
      <c r="H21" s="705"/>
      <c r="I21" s="709"/>
      <c r="J21" s="710"/>
      <c r="K21" s="710"/>
      <c r="L21" s="710"/>
      <c r="M21" s="710"/>
      <c r="N21" s="711"/>
      <c r="O21" s="712" t="s">
        <v>310</v>
      </c>
      <c r="P21" s="713"/>
      <c r="Q21" s="713"/>
      <c r="R21" s="713"/>
      <c r="S21" s="713"/>
      <c r="T21" s="713"/>
      <c r="U21" s="714"/>
      <c r="V21" s="715" t="s">
        <v>17</v>
      </c>
      <c r="W21" s="713"/>
      <c r="X21" s="713"/>
      <c r="Y21" s="713"/>
      <c r="Z21" s="713"/>
      <c r="AA21" s="714"/>
      <c r="AB21" s="66"/>
    </row>
    <row r="22" spans="2:39" ht="5.0999999999999996"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39" ht="31.5" customHeight="1" x14ac:dyDescent="0.2">
      <c r="B23" s="67"/>
      <c r="C23" s="691" t="s">
        <v>18</v>
      </c>
      <c r="D23" s="692"/>
      <c r="E23" s="692"/>
      <c r="F23" s="692"/>
      <c r="G23" s="692"/>
      <c r="H23" s="692"/>
      <c r="I23" s="693"/>
      <c r="J23" s="691" t="s">
        <v>19</v>
      </c>
      <c r="K23" s="692"/>
      <c r="L23" s="692"/>
      <c r="M23" s="692"/>
      <c r="N23" s="692"/>
      <c r="O23" s="692"/>
      <c r="P23" s="692"/>
      <c r="Q23" s="692"/>
      <c r="R23" s="693"/>
      <c r="S23" s="691" t="s">
        <v>20</v>
      </c>
      <c r="T23" s="692"/>
      <c r="U23" s="692"/>
      <c r="V23" s="692"/>
      <c r="W23" s="692"/>
      <c r="X23" s="692"/>
      <c r="Y23" s="692"/>
      <c r="Z23" s="692"/>
      <c r="AA23" s="693"/>
      <c r="AB23" s="66"/>
    </row>
    <row r="24" spans="2:39" ht="32.25" customHeight="1" thickBot="1" x14ac:dyDescent="0.25">
      <c r="B24" s="67"/>
      <c r="C24" s="694" t="s">
        <v>1095</v>
      </c>
      <c r="D24" s="695"/>
      <c r="E24" s="695"/>
      <c r="F24" s="695"/>
      <c r="G24" s="695"/>
      <c r="H24" s="695"/>
      <c r="I24" s="696"/>
      <c r="J24" s="694" t="s">
        <v>992</v>
      </c>
      <c r="K24" s="695"/>
      <c r="L24" s="695"/>
      <c r="M24" s="695"/>
      <c r="N24" s="695"/>
      <c r="O24" s="695"/>
      <c r="P24" s="695"/>
      <c r="Q24" s="695"/>
      <c r="R24" s="696"/>
      <c r="S24" s="2204" t="s">
        <v>993</v>
      </c>
      <c r="T24" s="729"/>
      <c r="U24" s="729"/>
      <c r="V24" s="729"/>
      <c r="W24" s="729"/>
      <c r="X24" s="729"/>
      <c r="Y24" s="729"/>
      <c r="Z24" s="729"/>
      <c r="AA24" s="730"/>
      <c r="AB24" s="66"/>
    </row>
    <row r="25" spans="2:39" ht="5.0999999999999996"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39" ht="92.25" customHeight="1" thickBot="1" x14ac:dyDescent="0.25">
      <c r="B26" s="67"/>
      <c r="C26" s="675" t="s">
        <v>21</v>
      </c>
      <c r="D26" s="676"/>
      <c r="E26" s="676"/>
      <c r="F26" s="676"/>
      <c r="G26" s="676"/>
      <c r="H26" s="677"/>
      <c r="I26" s="678"/>
      <c r="J26" s="2238"/>
      <c r="K26" s="2238"/>
      <c r="L26" s="2238"/>
      <c r="M26" s="2238"/>
      <c r="N26" s="2238"/>
      <c r="O26" s="2238"/>
      <c r="P26" s="2238"/>
      <c r="Q26" s="2238"/>
      <c r="R26" s="2238"/>
      <c r="S26" s="2238"/>
      <c r="T26" s="2238"/>
      <c r="U26" s="2238"/>
      <c r="V26" s="2238"/>
      <c r="W26" s="2238"/>
      <c r="X26" s="2238"/>
      <c r="Y26" s="2238"/>
      <c r="Z26" s="2238"/>
      <c r="AA26" s="2239"/>
      <c r="AB26" s="66"/>
    </row>
    <row r="27" spans="2:39" ht="37.5"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39" ht="32.25" customHeight="1" thickBot="1" x14ac:dyDescent="0.25">
      <c r="B28" s="67"/>
      <c r="C28" s="675" t="s">
        <v>23</v>
      </c>
      <c r="D28" s="676"/>
      <c r="E28" s="676"/>
      <c r="F28" s="676"/>
      <c r="G28" s="676"/>
      <c r="H28" s="677"/>
      <c r="I28" s="681">
        <v>1</v>
      </c>
      <c r="J28" s="678"/>
      <c r="K28" s="2201" t="s">
        <v>24</v>
      </c>
      <c r="L28" s="2202"/>
      <c r="M28" s="2202"/>
      <c r="N28" s="2202"/>
      <c r="O28" s="2203"/>
      <c r="P28" s="685" t="s">
        <v>25</v>
      </c>
      <c r="Q28" s="686"/>
      <c r="R28" s="687"/>
      <c r="S28" s="381"/>
      <c r="T28" s="2235" t="s">
        <v>26</v>
      </c>
      <c r="U28" s="2236"/>
      <c r="V28" s="2237"/>
      <c r="W28" s="318" t="s">
        <v>340</v>
      </c>
      <c r="X28" s="685" t="s">
        <v>27</v>
      </c>
      <c r="Y28" s="686"/>
      <c r="Z28" s="687"/>
      <c r="AA28" s="349"/>
      <c r="AB28" s="66"/>
    </row>
    <row r="29" spans="2:39" s="56" customFormat="1"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39" s="56" customFormat="1" ht="15" customHeight="1" x14ac:dyDescent="0.25">
      <c r="B30" s="10"/>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12"/>
    </row>
    <row r="31" spans="2:39" s="56" customFormat="1" ht="14.25" customHeight="1" x14ac:dyDescent="0.2">
      <c r="B31" s="10"/>
      <c r="C31" s="661"/>
      <c r="D31" s="934"/>
      <c r="E31" s="934"/>
      <c r="F31" s="934"/>
      <c r="G31" s="934"/>
      <c r="H31" s="934"/>
      <c r="I31" s="934"/>
      <c r="J31" s="663"/>
      <c r="K31" s="1042" t="s">
        <v>301</v>
      </c>
      <c r="L31" s="943"/>
      <c r="M31" s="943"/>
      <c r="N31" s="943"/>
      <c r="O31" s="943" t="s">
        <v>300</v>
      </c>
      <c r="P31" s="943"/>
      <c r="Q31" s="943"/>
      <c r="R31" s="943"/>
      <c r="S31" s="943" t="s">
        <v>301</v>
      </c>
      <c r="T31" s="943"/>
      <c r="U31" s="943" t="s">
        <v>300</v>
      </c>
      <c r="V31" s="943"/>
      <c r="W31" s="943"/>
      <c r="X31" s="943" t="s">
        <v>301</v>
      </c>
      <c r="Y31" s="943"/>
      <c r="Z31" s="943" t="s">
        <v>300</v>
      </c>
      <c r="AA31" s="1043"/>
      <c r="AB31" s="12"/>
    </row>
    <row r="32" spans="2:39" s="56" customFormat="1" ht="15" customHeight="1" thickBot="1" x14ac:dyDescent="0.25">
      <c r="B32" s="10"/>
      <c r="C32" s="664"/>
      <c r="D32" s="665"/>
      <c r="E32" s="665"/>
      <c r="F32" s="665"/>
      <c r="G32" s="665"/>
      <c r="H32" s="665"/>
      <c r="I32" s="665"/>
      <c r="J32" s="666"/>
      <c r="K32" s="1038">
        <v>0</v>
      </c>
      <c r="L32" s="1039"/>
      <c r="M32" s="1039"/>
      <c r="N32" s="1039"/>
      <c r="O32" s="1039">
        <v>89</v>
      </c>
      <c r="P32" s="1039"/>
      <c r="Q32" s="1039"/>
      <c r="R32" s="1039"/>
      <c r="S32" s="1039">
        <v>90</v>
      </c>
      <c r="T32" s="1039"/>
      <c r="U32" s="1039">
        <v>99</v>
      </c>
      <c r="V32" s="1039"/>
      <c r="W32" s="1039"/>
      <c r="X32" s="1039">
        <v>100</v>
      </c>
      <c r="Y32" s="1039"/>
      <c r="Z32" s="1039">
        <v>100</v>
      </c>
      <c r="AA32" s="1041"/>
      <c r="AB32" s="12"/>
    </row>
    <row r="33" spans="2:28" s="56" customFormat="1"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68" customFormat="1" x14ac:dyDescent="0.2">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15" thickBot="1" x14ac:dyDescent="0.25">
      <c r="B35" s="69"/>
      <c r="C35" s="925"/>
      <c r="D35" s="926"/>
      <c r="E35" s="926"/>
      <c r="F35" s="926"/>
      <c r="G35" s="926"/>
      <c r="H35" s="926"/>
      <c r="I35" s="926"/>
      <c r="J35" s="926"/>
      <c r="K35" s="926"/>
      <c r="L35" s="926"/>
      <c r="M35" s="926"/>
      <c r="N35" s="926"/>
      <c r="O35" s="926"/>
      <c r="P35" s="926"/>
      <c r="Q35" s="926"/>
      <c r="R35" s="926"/>
      <c r="S35" s="926"/>
      <c r="T35" s="926"/>
      <c r="U35" s="926"/>
      <c r="V35" s="926"/>
      <c r="W35" s="926"/>
      <c r="X35" s="926"/>
      <c r="Y35" s="926"/>
      <c r="Z35" s="926"/>
      <c r="AA35" s="927"/>
      <c r="AB35" s="66"/>
    </row>
    <row r="36" spans="2:28" s="68" customFormat="1" ht="14.25" customHeight="1" x14ac:dyDescent="0.2">
      <c r="B36" s="69"/>
      <c r="C36" s="922" t="s">
        <v>30</v>
      </c>
      <c r="D36" s="923"/>
      <c r="E36" s="923"/>
      <c r="F36" s="923"/>
      <c r="G36" s="924"/>
      <c r="H36" s="930" t="s">
        <v>1096</v>
      </c>
      <c r="I36" s="930" t="s">
        <v>1097</v>
      </c>
      <c r="J36" s="930" t="s">
        <v>1098</v>
      </c>
      <c r="K36" s="932" t="s">
        <v>34</v>
      </c>
      <c r="L36" s="932"/>
      <c r="M36" s="932"/>
      <c r="N36" s="923"/>
      <c r="O36" s="923"/>
      <c r="P36" s="923"/>
      <c r="Q36" s="923"/>
      <c r="R36" s="923"/>
      <c r="S36" s="923"/>
      <c r="T36" s="923"/>
      <c r="U36" s="923"/>
      <c r="V36" s="923"/>
      <c r="W36" s="923"/>
      <c r="X36" s="923"/>
      <c r="Y36" s="923"/>
      <c r="Z36" s="923"/>
      <c r="AA36" s="924"/>
      <c r="AB36" s="66"/>
    </row>
    <row r="37" spans="2:28" s="68" customFormat="1" ht="78" customHeight="1" thickBot="1" x14ac:dyDescent="0.25">
      <c r="B37" s="69"/>
      <c r="C37" s="925"/>
      <c r="D37" s="926"/>
      <c r="E37" s="926"/>
      <c r="F37" s="926"/>
      <c r="G37" s="927"/>
      <c r="H37" s="931"/>
      <c r="I37" s="931"/>
      <c r="J37" s="931"/>
      <c r="K37" s="933"/>
      <c r="L37" s="933"/>
      <c r="M37" s="933"/>
      <c r="N37" s="926"/>
      <c r="O37" s="926"/>
      <c r="P37" s="926"/>
      <c r="Q37" s="926"/>
      <c r="R37" s="926"/>
      <c r="S37" s="926"/>
      <c r="T37" s="926"/>
      <c r="U37" s="926"/>
      <c r="V37" s="926"/>
      <c r="W37" s="926"/>
      <c r="X37" s="926"/>
      <c r="Y37" s="926"/>
      <c r="Z37" s="926"/>
      <c r="AA37" s="927"/>
      <c r="AB37" s="66"/>
    </row>
    <row r="38" spans="2:28" s="68" customFormat="1" ht="150" customHeight="1" x14ac:dyDescent="0.2">
      <c r="B38" s="69"/>
      <c r="C38" s="1061" t="s">
        <v>689</v>
      </c>
      <c r="D38" s="1150"/>
      <c r="E38" s="1150"/>
      <c r="F38" s="1150"/>
      <c r="G38" s="1151"/>
      <c r="H38" s="39">
        <v>12</v>
      </c>
      <c r="I38" s="39">
        <v>12</v>
      </c>
      <c r="J38" s="36">
        <f>H38/I38</f>
        <v>1</v>
      </c>
      <c r="K38" s="2208" t="s">
        <v>1099</v>
      </c>
      <c r="L38" s="2208"/>
      <c r="M38" s="2208"/>
      <c r="N38" s="2209"/>
      <c r="O38" s="2209"/>
      <c r="P38" s="2209"/>
      <c r="Q38" s="2209"/>
      <c r="R38" s="2209"/>
      <c r="S38" s="2209"/>
      <c r="T38" s="2209"/>
      <c r="U38" s="2209"/>
      <c r="V38" s="2209"/>
      <c r="W38" s="2209"/>
      <c r="X38" s="2209"/>
      <c r="Y38" s="2209"/>
      <c r="Z38" s="2209"/>
      <c r="AA38" s="2210"/>
      <c r="AB38" s="66"/>
    </row>
    <row r="39" spans="2:28" s="68" customFormat="1" ht="150" customHeight="1" x14ac:dyDescent="0.2">
      <c r="B39" s="69"/>
      <c r="C39" s="1061" t="s">
        <v>687</v>
      </c>
      <c r="D39" s="1150"/>
      <c r="E39" s="1150"/>
      <c r="F39" s="1150"/>
      <c r="G39" s="1151"/>
      <c r="H39" s="38">
        <f>38+53+41</f>
        <v>132</v>
      </c>
      <c r="I39" s="38">
        <f>38+53+41</f>
        <v>132</v>
      </c>
      <c r="J39" s="36">
        <f t="shared" ref="J39:J40" si="0">H39/I39</f>
        <v>1</v>
      </c>
      <c r="K39" s="2208" t="s">
        <v>1100</v>
      </c>
      <c r="L39" s="2208"/>
      <c r="M39" s="2208"/>
      <c r="N39" s="2209"/>
      <c r="O39" s="2209"/>
      <c r="P39" s="2209"/>
      <c r="Q39" s="2209"/>
      <c r="R39" s="2209"/>
      <c r="S39" s="2209"/>
      <c r="T39" s="2209"/>
      <c r="U39" s="2209"/>
      <c r="V39" s="2209"/>
      <c r="W39" s="2209"/>
      <c r="X39" s="2209"/>
      <c r="Y39" s="2209"/>
      <c r="Z39" s="2209"/>
      <c r="AA39" s="2210"/>
      <c r="AB39" s="66"/>
    </row>
    <row r="40" spans="2:28" s="68" customFormat="1" ht="150" customHeight="1" x14ac:dyDescent="0.2">
      <c r="B40" s="69"/>
      <c r="C40" s="1061" t="s">
        <v>686</v>
      </c>
      <c r="D40" s="1150"/>
      <c r="E40" s="1150"/>
      <c r="F40" s="1150"/>
      <c r="G40" s="1151"/>
      <c r="H40" s="38">
        <f>26+30+17</f>
        <v>73</v>
      </c>
      <c r="I40" s="38">
        <f>+H40</f>
        <v>73</v>
      </c>
      <c r="J40" s="36">
        <f t="shared" si="0"/>
        <v>1</v>
      </c>
      <c r="K40" s="2208" t="s">
        <v>1101</v>
      </c>
      <c r="L40" s="2208"/>
      <c r="M40" s="2208"/>
      <c r="N40" s="2209"/>
      <c r="O40" s="2209"/>
      <c r="P40" s="2209"/>
      <c r="Q40" s="2209"/>
      <c r="R40" s="2209"/>
      <c r="S40" s="2209"/>
      <c r="T40" s="2209"/>
      <c r="U40" s="2209"/>
      <c r="V40" s="2209"/>
      <c r="W40" s="2209"/>
      <c r="X40" s="2209"/>
      <c r="Y40" s="2209"/>
      <c r="Z40" s="2209"/>
      <c r="AA40" s="2210"/>
      <c r="AB40" s="66"/>
    </row>
    <row r="41" spans="2:28" s="68" customFormat="1" ht="150" customHeight="1" thickBot="1" x14ac:dyDescent="0.25">
      <c r="B41" s="69"/>
      <c r="C41" s="1061" t="s">
        <v>684</v>
      </c>
      <c r="D41" s="1150"/>
      <c r="E41" s="1150"/>
      <c r="F41" s="1150"/>
      <c r="G41" s="1151"/>
      <c r="H41" s="38">
        <f>21+49+62</f>
        <v>132</v>
      </c>
      <c r="I41" s="38">
        <f>21+55+62</f>
        <v>138</v>
      </c>
      <c r="J41" s="36">
        <f>H41/I41</f>
        <v>0.95652173913043481</v>
      </c>
      <c r="K41" s="2208" t="s">
        <v>1589</v>
      </c>
      <c r="L41" s="2208"/>
      <c r="M41" s="2208"/>
      <c r="N41" s="2209"/>
      <c r="O41" s="2209"/>
      <c r="P41" s="2209"/>
      <c r="Q41" s="2209"/>
      <c r="R41" s="2209"/>
      <c r="S41" s="2209"/>
      <c r="T41" s="2209"/>
      <c r="U41" s="2209"/>
      <c r="V41" s="2209"/>
      <c r="W41" s="2209"/>
      <c r="X41" s="2209"/>
      <c r="Y41" s="2209"/>
      <c r="Z41" s="2209"/>
      <c r="AA41" s="2210"/>
      <c r="AB41" s="66"/>
    </row>
    <row r="42" spans="2:28" s="68" customFormat="1" ht="20.100000000000001" customHeight="1" thickBot="1" x14ac:dyDescent="0.3">
      <c r="B42" s="69"/>
      <c r="C42" s="908" t="s">
        <v>35</v>
      </c>
      <c r="D42" s="909"/>
      <c r="E42" s="909"/>
      <c r="F42" s="909"/>
      <c r="G42" s="910"/>
      <c r="H42" s="356">
        <f>IF(H38="","",SUM(H38:H41))</f>
        <v>349</v>
      </c>
      <c r="I42" s="366">
        <f>IF(I38="","",SUM(I38:I41))</f>
        <v>355</v>
      </c>
      <c r="J42" s="358">
        <f t="shared" ref="J42" si="1">IF(H42="","",+H42/I42)</f>
        <v>0.9830985915492958</v>
      </c>
      <c r="K42" s="911"/>
      <c r="L42" s="912"/>
      <c r="M42" s="912"/>
      <c r="N42" s="912"/>
      <c r="O42" s="912"/>
      <c r="P42" s="912"/>
      <c r="Q42" s="912"/>
      <c r="R42" s="912"/>
      <c r="S42" s="912"/>
      <c r="T42" s="912"/>
      <c r="U42" s="912"/>
      <c r="V42" s="912"/>
      <c r="W42" s="912"/>
      <c r="X42" s="912"/>
      <c r="Y42" s="912"/>
      <c r="Z42" s="912"/>
      <c r="AA42" s="913"/>
      <c r="AB42" s="66"/>
    </row>
    <row r="43" spans="2:28" s="68" customFormat="1" ht="5.25" customHeight="1" x14ac:dyDescent="0.2">
      <c r="B43" s="69"/>
      <c r="C43" s="72"/>
      <c r="D43" s="72"/>
      <c r="E43" s="72"/>
      <c r="F43" s="72"/>
      <c r="G43" s="72"/>
      <c r="H43" s="145"/>
      <c r="I43" s="145"/>
      <c r="J43" s="35"/>
      <c r="K43" s="72"/>
      <c r="L43" s="72"/>
      <c r="M43" s="72"/>
      <c r="N43" s="72"/>
      <c r="O43" s="72"/>
      <c r="P43" s="72"/>
      <c r="Q43" s="72"/>
      <c r="R43" s="72"/>
      <c r="S43" s="72"/>
      <c r="T43" s="72"/>
      <c r="U43" s="72"/>
      <c r="V43" s="72"/>
      <c r="W43" s="72"/>
      <c r="X43" s="72"/>
      <c r="Y43" s="72"/>
      <c r="Z43" s="72"/>
      <c r="AA43" s="72"/>
      <c r="AB43" s="66"/>
    </row>
    <row r="44" spans="2:28" s="68" customFormat="1" ht="15" thickBot="1" x14ac:dyDescent="0.25">
      <c r="B44" s="69"/>
      <c r="C44" s="72"/>
      <c r="D44" s="72"/>
      <c r="E44" s="72"/>
      <c r="F44" s="72"/>
      <c r="G44" s="72"/>
      <c r="H44" s="145"/>
      <c r="I44" s="145"/>
      <c r="J44" s="35"/>
      <c r="K44" s="72"/>
      <c r="L44" s="72"/>
      <c r="M44" s="72"/>
      <c r="N44" s="72"/>
      <c r="O44" s="72"/>
      <c r="P44" s="72"/>
      <c r="Q44" s="72"/>
      <c r="R44" s="72"/>
      <c r="S44" s="72"/>
      <c r="T44" s="72"/>
      <c r="U44" s="72"/>
      <c r="V44" s="72"/>
      <c r="W44" s="72"/>
      <c r="X44" s="72"/>
      <c r="Y44" s="72"/>
      <c r="Z44" s="72"/>
      <c r="AA44" s="72"/>
      <c r="AB44" s="66"/>
    </row>
    <row r="45" spans="2:28" s="68" customFormat="1" x14ac:dyDescent="0.2">
      <c r="B45" s="69"/>
      <c r="C45" s="768" t="s">
        <v>36</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66"/>
    </row>
    <row r="46" spans="2:28" ht="15" thickBot="1" x14ac:dyDescent="0.25">
      <c r="B46" s="67"/>
      <c r="C46" s="1161"/>
      <c r="D46" s="1162"/>
      <c r="E46" s="1162"/>
      <c r="F46" s="1162"/>
      <c r="G46" s="1162"/>
      <c r="H46" s="1162"/>
      <c r="I46" s="1162"/>
      <c r="J46" s="1162"/>
      <c r="K46" s="1162"/>
      <c r="L46" s="1162"/>
      <c r="M46" s="1162"/>
      <c r="N46" s="1162"/>
      <c r="O46" s="1162"/>
      <c r="P46" s="1162"/>
      <c r="Q46" s="1162"/>
      <c r="R46" s="1162"/>
      <c r="S46" s="1162"/>
      <c r="T46" s="1162"/>
      <c r="U46" s="1162"/>
      <c r="V46" s="1162"/>
      <c r="W46" s="1162"/>
      <c r="X46" s="1162"/>
      <c r="Y46" s="1162"/>
      <c r="Z46" s="1162"/>
      <c r="AA46" s="1163"/>
      <c r="AB46" s="66"/>
    </row>
    <row r="47" spans="2:28" x14ac:dyDescent="0.2">
      <c r="B47" s="67"/>
      <c r="C47" s="1171" t="s">
        <v>337</v>
      </c>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x14ac:dyDescent="0.2">
      <c r="B57" s="67"/>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66"/>
    </row>
    <row r="58" spans="1:28" x14ac:dyDescent="0.2">
      <c r="B58" s="67"/>
      <c r="C58" s="1174"/>
      <c r="D58" s="1175"/>
      <c r="E58" s="1175"/>
      <c r="F58" s="1175"/>
      <c r="G58" s="1175"/>
      <c r="H58" s="1175"/>
      <c r="I58" s="1175"/>
      <c r="J58" s="1175"/>
      <c r="K58" s="1175"/>
      <c r="L58" s="1175"/>
      <c r="M58" s="1175"/>
      <c r="N58" s="1175"/>
      <c r="O58" s="1175"/>
      <c r="P58" s="1175"/>
      <c r="Q58" s="1175"/>
      <c r="R58" s="1175"/>
      <c r="S58" s="1175"/>
      <c r="T58" s="1175"/>
      <c r="U58" s="1175"/>
      <c r="V58" s="1175"/>
      <c r="W58" s="1175"/>
      <c r="X58" s="1175"/>
      <c r="Y58" s="1175"/>
      <c r="Z58" s="1175"/>
      <c r="AA58" s="1176"/>
      <c r="AB58" s="66"/>
    </row>
    <row r="59" spans="1:28" ht="15" thickBot="1" x14ac:dyDescent="0.25">
      <c r="B59" s="67"/>
      <c r="C59" s="1177"/>
      <c r="D59" s="1178"/>
      <c r="E59" s="1178"/>
      <c r="F59" s="1178"/>
      <c r="G59" s="1178"/>
      <c r="H59" s="1178"/>
      <c r="I59" s="1178"/>
      <c r="J59" s="1178"/>
      <c r="K59" s="1178"/>
      <c r="L59" s="1178"/>
      <c r="M59" s="1178"/>
      <c r="N59" s="1178"/>
      <c r="O59" s="1178"/>
      <c r="P59" s="1178"/>
      <c r="Q59" s="1178"/>
      <c r="R59" s="1178"/>
      <c r="S59" s="1178"/>
      <c r="T59" s="1178"/>
      <c r="U59" s="1178"/>
      <c r="V59" s="1178"/>
      <c r="W59" s="1178"/>
      <c r="X59" s="1178"/>
      <c r="Y59" s="1178"/>
      <c r="Z59" s="1178"/>
      <c r="AA59" s="1179"/>
      <c r="AB59" s="66"/>
    </row>
    <row r="60" spans="1:28" x14ac:dyDescent="0.2">
      <c r="B60" s="65"/>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c r="AA60" s="143"/>
      <c r="AB60" s="64"/>
    </row>
    <row r="61" spans="1:28" ht="15" thickBot="1" x14ac:dyDescent="0.25">
      <c r="B61" s="63"/>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61"/>
    </row>
    <row r="62" spans="1:28" ht="14.25" customHeight="1" x14ac:dyDescent="0.2">
      <c r="B62" s="59"/>
      <c r="C62" s="1072" t="s">
        <v>30</v>
      </c>
      <c r="D62" s="1073"/>
      <c r="E62" s="1073"/>
      <c r="F62" s="1073"/>
      <c r="G62" s="1074"/>
      <c r="H62" s="1072" t="s">
        <v>37</v>
      </c>
      <c r="I62" s="1074"/>
      <c r="J62" s="1072" t="s">
        <v>38</v>
      </c>
      <c r="K62" s="1073"/>
      <c r="L62" s="1073"/>
      <c r="M62" s="1073"/>
      <c r="N62" s="1073"/>
      <c r="O62" s="1074"/>
      <c r="P62" s="2211" t="s">
        <v>1003</v>
      </c>
      <c r="Q62" s="2212"/>
      <c r="R62" s="2212"/>
      <c r="S62" s="2212"/>
      <c r="T62" s="2213"/>
      <c r="U62" s="1073" t="s">
        <v>40</v>
      </c>
      <c r="V62" s="1073"/>
      <c r="W62" s="1073"/>
      <c r="X62" s="1073"/>
      <c r="Y62" s="1073"/>
      <c r="Z62" s="1073"/>
      <c r="AA62" s="1074"/>
      <c r="AB62" s="20"/>
    </row>
    <row r="63" spans="1:28" ht="14.25" customHeight="1" x14ac:dyDescent="0.2">
      <c r="A63" s="60"/>
      <c r="B63" s="21"/>
      <c r="C63" s="1075"/>
      <c r="D63" s="1164"/>
      <c r="E63" s="1164"/>
      <c r="F63" s="1164"/>
      <c r="G63" s="1077"/>
      <c r="H63" s="1075"/>
      <c r="I63" s="1077"/>
      <c r="J63" s="1075"/>
      <c r="K63" s="1164"/>
      <c r="L63" s="1164"/>
      <c r="M63" s="1164"/>
      <c r="N63" s="1164"/>
      <c r="O63" s="1077"/>
      <c r="P63" s="2214"/>
      <c r="Q63" s="2215"/>
      <c r="R63" s="2215"/>
      <c r="S63" s="2215"/>
      <c r="T63" s="2216"/>
      <c r="U63" s="1164"/>
      <c r="V63" s="1164"/>
      <c r="W63" s="1164"/>
      <c r="X63" s="1164"/>
      <c r="Y63" s="1164"/>
      <c r="Z63" s="1164"/>
      <c r="AA63" s="1077"/>
      <c r="AB63" s="20"/>
    </row>
    <row r="64" spans="1:28" ht="15" customHeight="1" x14ac:dyDescent="0.2">
      <c r="A64" s="60"/>
      <c r="B64" s="21"/>
      <c r="C64" s="1075"/>
      <c r="D64" s="1164"/>
      <c r="E64" s="1164"/>
      <c r="F64" s="1164"/>
      <c r="G64" s="1077"/>
      <c r="H64" s="1075"/>
      <c r="I64" s="1077"/>
      <c r="J64" s="1075"/>
      <c r="K64" s="1164"/>
      <c r="L64" s="1164"/>
      <c r="M64" s="1164"/>
      <c r="N64" s="1164"/>
      <c r="O64" s="1077"/>
      <c r="P64" s="2214"/>
      <c r="Q64" s="2215"/>
      <c r="R64" s="2215"/>
      <c r="S64" s="2215"/>
      <c r="T64" s="2216"/>
      <c r="U64" s="1164"/>
      <c r="V64" s="1164"/>
      <c r="W64" s="1164"/>
      <c r="X64" s="1164"/>
      <c r="Y64" s="1164"/>
      <c r="Z64" s="1164"/>
      <c r="AA64" s="1077"/>
      <c r="AB64" s="20"/>
    </row>
    <row r="65" spans="2:28" ht="65.099999999999994" customHeight="1" x14ac:dyDescent="0.2">
      <c r="B65" s="59"/>
      <c r="C65" s="2189" t="s">
        <v>689</v>
      </c>
      <c r="D65" s="1718"/>
      <c r="E65" s="1718"/>
      <c r="F65" s="1718"/>
      <c r="G65" s="1718"/>
      <c r="H65" s="1212">
        <v>1</v>
      </c>
      <c r="I65" s="1210"/>
      <c r="J65" s="1212">
        <f>J38</f>
        <v>1</v>
      </c>
      <c r="K65" s="1210"/>
      <c r="L65" s="1210"/>
      <c r="M65" s="1210"/>
      <c r="N65" s="1210"/>
      <c r="O65" s="1210"/>
      <c r="P65" s="2232" t="s">
        <v>1102</v>
      </c>
      <c r="Q65" s="2232"/>
      <c r="R65" s="2232"/>
      <c r="S65" s="2232"/>
      <c r="T65" s="2232"/>
      <c r="U65" s="2233" t="s">
        <v>933</v>
      </c>
      <c r="V65" s="2233"/>
      <c r="W65" s="2233"/>
      <c r="X65" s="2233"/>
      <c r="Y65" s="2233"/>
      <c r="Z65" s="2233"/>
      <c r="AA65" s="2234"/>
      <c r="AB65" s="58"/>
    </row>
    <row r="66" spans="2:28" ht="65.099999999999994" customHeight="1" x14ac:dyDescent="0.2">
      <c r="B66" s="59"/>
      <c r="C66" s="2189" t="s">
        <v>687</v>
      </c>
      <c r="D66" s="1718"/>
      <c r="E66" s="1718"/>
      <c r="F66" s="1718"/>
      <c r="G66" s="1718"/>
      <c r="H66" s="1212">
        <v>1</v>
      </c>
      <c r="I66" s="1210"/>
      <c r="J66" s="1809">
        <f>J39</f>
        <v>1</v>
      </c>
      <c r="K66" s="1273"/>
      <c r="L66" s="1273"/>
      <c r="M66" s="1273"/>
      <c r="N66" s="1273"/>
      <c r="O66" s="1273"/>
      <c r="P66" s="2232" t="s">
        <v>1102</v>
      </c>
      <c r="Q66" s="2232"/>
      <c r="R66" s="2232"/>
      <c r="S66" s="2232"/>
      <c r="T66" s="2232"/>
      <c r="U66" s="2233" t="s">
        <v>933</v>
      </c>
      <c r="V66" s="2233"/>
      <c r="W66" s="2233"/>
      <c r="X66" s="2233"/>
      <c r="Y66" s="2233"/>
      <c r="Z66" s="2233"/>
      <c r="AA66" s="2234"/>
      <c r="AB66" s="58"/>
    </row>
    <row r="67" spans="2:28" ht="65.099999999999994" customHeight="1" x14ac:dyDescent="0.2">
      <c r="B67" s="59"/>
      <c r="C67" s="2189" t="s">
        <v>686</v>
      </c>
      <c r="D67" s="1718"/>
      <c r="E67" s="1718"/>
      <c r="F67" s="1718"/>
      <c r="G67" s="1718"/>
      <c r="H67" s="1212">
        <v>1</v>
      </c>
      <c r="I67" s="1210"/>
      <c r="J67" s="1809">
        <f>+J40</f>
        <v>1</v>
      </c>
      <c r="K67" s="1273"/>
      <c r="L67" s="1273"/>
      <c r="M67" s="1273"/>
      <c r="N67" s="1273"/>
      <c r="O67" s="1273"/>
      <c r="P67" s="2232" t="s">
        <v>1102</v>
      </c>
      <c r="Q67" s="2232"/>
      <c r="R67" s="2232"/>
      <c r="S67" s="2232"/>
      <c r="T67" s="2232"/>
      <c r="U67" s="2233" t="s">
        <v>933</v>
      </c>
      <c r="V67" s="2233"/>
      <c r="W67" s="2233"/>
      <c r="X67" s="2233"/>
      <c r="Y67" s="2233"/>
      <c r="Z67" s="2233"/>
      <c r="AA67" s="2234"/>
      <c r="AB67" s="58"/>
    </row>
    <row r="68" spans="2:28" ht="132.75" customHeight="1" thickBot="1" x14ac:dyDescent="0.25">
      <c r="B68" s="59"/>
      <c r="C68" s="2193" t="s">
        <v>684</v>
      </c>
      <c r="D68" s="698"/>
      <c r="E68" s="698"/>
      <c r="F68" s="698"/>
      <c r="G68" s="698"/>
      <c r="H68" s="1219">
        <v>1</v>
      </c>
      <c r="I68" s="729"/>
      <c r="J68" s="2195">
        <f>+J41</f>
        <v>0.95652173913043481</v>
      </c>
      <c r="K68" s="2196"/>
      <c r="L68" s="2196"/>
      <c r="M68" s="2196"/>
      <c r="N68" s="2196"/>
      <c r="O68" s="2196"/>
      <c r="P68" s="2230" t="s">
        <v>1103</v>
      </c>
      <c r="Q68" s="2230"/>
      <c r="R68" s="2230"/>
      <c r="S68" s="2230"/>
      <c r="T68" s="2230"/>
      <c r="U68" s="1228" t="s">
        <v>1104</v>
      </c>
      <c r="V68" s="1228"/>
      <c r="W68" s="1228"/>
      <c r="X68" s="1228"/>
      <c r="Y68" s="1228"/>
      <c r="Z68" s="1228"/>
      <c r="AA68" s="2231"/>
      <c r="AB68" s="58"/>
    </row>
    <row r="69" spans="2:28" x14ac:dyDescent="0.2">
      <c r="B69" s="129"/>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c r="AA69" s="143"/>
      <c r="AB69" s="130"/>
    </row>
    <row r="108" ht="6" customHeight="1" x14ac:dyDescent="0.2"/>
  </sheetData>
  <mergeCells count="101">
    <mergeCell ref="B2:G4"/>
    <mergeCell ref="H2:AB2"/>
    <mergeCell ref="H3:Q3"/>
    <mergeCell ref="R3:AB3"/>
    <mergeCell ref="H4:AB4"/>
    <mergeCell ref="C7:H8"/>
    <mergeCell ref="I7:AA8"/>
    <mergeCell ref="C13:H14"/>
    <mergeCell ref="I13:U14"/>
    <mergeCell ref="V13:AA13"/>
    <mergeCell ref="V14:AA14"/>
    <mergeCell ref="C16:H16"/>
    <mergeCell ref="I16:AA16"/>
    <mergeCell ref="C10:H11"/>
    <mergeCell ref="I10:S11"/>
    <mergeCell ref="T10:W10"/>
    <mergeCell ref="X10:AA10"/>
    <mergeCell ref="T11:W11"/>
    <mergeCell ref="X11:AA11"/>
    <mergeCell ref="C18:H18"/>
    <mergeCell ref="I18:AA18"/>
    <mergeCell ref="AD18:AM18"/>
    <mergeCell ref="C20:H21"/>
    <mergeCell ref="I20:N21"/>
    <mergeCell ref="O20:U20"/>
    <mergeCell ref="V20:AA20"/>
    <mergeCell ref="O21:U21"/>
    <mergeCell ref="V21:AA21"/>
    <mergeCell ref="C26:H26"/>
    <mergeCell ref="I26:AA26"/>
    <mergeCell ref="C28:H28"/>
    <mergeCell ref="I28:J28"/>
    <mergeCell ref="K28:O28"/>
    <mergeCell ref="P28:R28"/>
    <mergeCell ref="T28:V28"/>
    <mergeCell ref="X28:Z28"/>
    <mergeCell ref="C23:I23"/>
    <mergeCell ref="J23:R23"/>
    <mergeCell ref="S23:AA23"/>
    <mergeCell ref="C24:I24"/>
    <mergeCell ref="J24:R24"/>
    <mergeCell ref="S24:AA24"/>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5:AA46"/>
    <mergeCell ref="C47:AA59"/>
    <mergeCell ref="C38:G38"/>
    <mergeCell ref="K38:AA38"/>
    <mergeCell ref="C39:G39"/>
    <mergeCell ref="K39:AA39"/>
    <mergeCell ref="C40:G40"/>
    <mergeCell ref="K40:AA40"/>
    <mergeCell ref="C62:G64"/>
    <mergeCell ref="H62:I64"/>
    <mergeCell ref="J62:O64"/>
    <mergeCell ref="P62:T64"/>
    <mergeCell ref="U62:AA64"/>
    <mergeCell ref="C65:G65"/>
    <mergeCell ref="H65:I65"/>
    <mergeCell ref="J65:O65"/>
    <mergeCell ref="P65:T65"/>
    <mergeCell ref="U65:AA65"/>
    <mergeCell ref="C68:G68"/>
    <mergeCell ref="H68:I68"/>
    <mergeCell ref="J68:O68"/>
    <mergeCell ref="P68:T68"/>
    <mergeCell ref="U68:AA68"/>
    <mergeCell ref="C66:G66"/>
    <mergeCell ref="H66:I66"/>
    <mergeCell ref="J66:O66"/>
    <mergeCell ref="P66:T66"/>
    <mergeCell ref="U66:AA66"/>
    <mergeCell ref="C67:G67"/>
    <mergeCell ref="H67:I67"/>
    <mergeCell ref="J67:O67"/>
    <mergeCell ref="P67:T67"/>
    <mergeCell ref="U67:AA67"/>
  </mergeCells>
  <printOptions horizontalCentered="1"/>
  <pageMargins left="0.70866141732283472" right="0.70866141732283472" top="0.74803149606299213" bottom="1.1023622047244095" header="0.31496062992125984" footer="0.31496062992125984"/>
  <pageSetup scale="58" fitToHeight="0" orientation="portrait" r:id="rId1"/>
  <headerFooter>
    <oddFooter>&amp;LCalle 26 No.57-41 Torre 8, Pisos 7 y 8 CEMSA – C.P. 111321
PBX: 3779555 – Información: Línea 195
www.umv.gov.co&amp;CDESI-FM-007
&amp;P de &amp;N</oddFooter>
  </headerFooter>
  <rowBreaks count="1" manualBreakCount="1">
    <brk id="42" min="1" max="25" man="1"/>
  </row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08"/>
  <sheetViews>
    <sheetView showGridLines="0" view="pageBreakPreview" topLeftCell="A22" zoomScale="90" zoomScaleNormal="100" zoomScaleSheetLayoutView="90" zoomScalePageLayoutView="70" workbookViewId="0">
      <selection activeCell="AJ29" sqref="AJ2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7.5703125" style="131" customWidth="1"/>
    <col min="9" max="9" width="16.5703125" style="131" customWidth="1"/>
    <col min="10" max="10" width="14.7109375" style="131" customWidth="1"/>
    <col min="11" max="24" width="4.7109375" style="131" customWidth="1"/>
    <col min="25" max="26" width="6.7109375" style="131" customWidth="1"/>
    <col min="27" max="27" width="4.7109375" style="131" customWidth="1"/>
    <col min="28" max="28" width="1.5703125" style="131" customWidth="1"/>
    <col min="29" max="16384" width="3.7109375" style="131"/>
  </cols>
  <sheetData>
    <row r="1" spans="1:30" x14ac:dyDescent="0.2">
      <c r="A1" s="60"/>
      <c r="B1" s="87"/>
      <c r="C1" s="87"/>
      <c r="D1" s="87"/>
      <c r="E1" s="87"/>
      <c r="F1" s="87"/>
    </row>
    <row r="2" spans="1:30" ht="45.75" customHeight="1" x14ac:dyDescent="0.2">
      <c r="A2" s="60"/>
      <c r="B2" s="753"/>
      <c r="C2" s="753"/>
      <c r="D2" s="753"/>
      <c r="E2" s="753"/>
      <c r="F2" s="753"/>
      <c r="G2" s="753"/>
      <c r="H2" s="2197" t="s">
        <v>0</v>
      </c>
      <c r="I2" s="2197"/>
      <c r="J2" s="2197"/>
      <c r="K2" s="2197"/>
      <c r="L2" s="2197"/>
      <c r="M2" s="2197"/>
      <c r="N2" s="2197"/>
      <c r="O2" s="2197"/>
      <c r="P2" s="2197"/>
      <c r="Q2" s="2197"/>
      <c r="R2" s="2197"/>
      <c r="S2" s="2197"/>
      <c r="T2" s="2197"/>
      <c r="U2" s="2197"/>
      <c r="V2" s="2197"/>
      <c r="W2" s="2197"/>
      <c r="X2" s="2197"/>
      <c r="Y2" s="2197"/>
      <c r="Z2" s="2197"/>
      <c r="AA2" s="2197"/>
      <c r="AB2" s="2197"/>
    </row>
    <row r="3" spans="1:30" ht="15" customHeight="1" x14ac:dyDescent="0.2">
      <c r="A3" s="60"/>
      <c r="B3" s="753"/>
      <c r="C3" s="753"/>
      <c r="D3" s="753"/>
      <c r="E3" s="753"/>
      <c r="F3" s="753"/>
      <c r="G3" s="753"/>
      <c r="H3" s="758" t="s">
        <v>1</v>
      </c>
      <c r="I3" s="758"/>
      <c r="J3" s="758"/>
      <c r="K3" s="758"/>
      <c r="L3" s="758"/>
      <c r="M3" s="758"/>
      <c r="N3" s="758"/>
      <c r="O3" s="758"/>
      <c r="P3" s="758"/>
      <c r="Q3" s="758"/>
      <c r="R3" s="758" t="s">
        <v>127</v>
      </c>
      <c r="S3" s="758"/>
      <c r="T3" s="758"/>
      <c r="U3" s="758"/>
      <c r="V3" s="758"/>
      <c r="W3" s="758"/>
      <c r="X3" s="758"/>
      <c r="Y3" s="758"/>
      <c r="Z3" s="758"/>
      <c r="AA3" s="758"/>
      <c r="AB3" s="758"/>
    </row>
    <row r="4" spans="1:30" ht="15.75" customHeight="1" x14ac:dyDescent="0.2">
      <c r="A4" s="60"/>
      <c r="B4" s="753"/>
      <c r="C4" s="753"/>
      <c r="D4" s="753"/>
      <c r="E4" s="753"/>
      <c r="F4" s="753"/>
      <c r="G4" s="753"/>
      <c r="H4" s="758" t="s">
        <v>308</v>
      </c>
      <c r="I4" s="758"/>
      <c r="J4" s="758"/>
      <c r="K4" s="758"/>
      <c r="L4" s="758"/>
      <c r="M4" s="758"/>
      <c r="N4" s="758"/>
      <c r="O4" s="758"/>
      <c r="P4" s="758"/>
      <c r="Q4" s="758"/>
      <c r="R4" s="758"/>
      <c r="S4" s="758"/>
      <c r="T4" s="758"/>
      <c r="U4" s="758"/>
      <c r="V4" s="758"/>
      <c r="W4" s="758"/>
      <c r="X4" s="758"/>
      <c r="Y4" s="758"/>
      <c r="Z4" s="758"/>
      <c r="AA4" s="758"/>
      <c r="AB4" s="758"/>
    </row>
    <row r="5" spans="1:30" ht="15" x14ac:dyDescent="0.2">
      <c r="A5" s="60"/>
      <c r="B5" s="382"/>
      <c r="C5" s="144"/>
      <c r="D5" s="144"/>
      <c r="E5" s="144"/>
      <c r="F5" s="144"/>
      <c r="G5" s="144"/>
      <c r="H5" s="383"/>
      <c r="I5" s="383"/>
      <c r="J5" s="383"/>
      <c r="K5" s="383"/>
      <c r="L5" s="383"/>
      <c r="M5" s="383"/>
      <c r="N5" s="383"/>
      <c r="O5" s="383"/>
      <c r="P5" s="383"/>
      <c r="Q5" s="383"/>
      <c r="R5" s="383"/>
      <c r="S5" s="383"/>
      <c r="T5" s="383"/>
      <c r="U5" s="383"/>
      <c r="V5" s="383"/>
      <c r="W5" s="383"/>
      <c r="X5" s="383"/>
      <c r="Y5" s="383"/>
      <c r="Z5" s="383"/>
      <c r="AA5" s="383"/>
      <c r="AB5" s="384"/>
    </row>
    <row r="6" spans="1:30" ht="5.0999999999999996" customHeight="1" thickBot="1" x14ac:dyDescent="0.25">
      <c r="B6" s="78"/>
      <c r="C6" s="79"/>
      <c r="D6" s="79"/>
      <c r="E6" s="79"/>
      <c r="F6" s="79"/>
      <c r="G6" s="79"/>
      <c r="H6" s="79"/>
      <c r="I6" s="80"/>
      <c r="J6" s="80"/>
      <c r="K6" s="80"/>
      <c r="L6" s="80"/>
      <c r="M6" s="80"/>
      <c r="N6" s="80"/>
      <c r="O6" s="80"/>
      <c r="P6" s="80"/>
      <c r="Q6" s="80"/>
      <c r="R6" s="80"/>
      <c r="S6" s="80"/>
      <c r="T6" s="76"/>
      <c r="U6" s="76"/>
      <c r="V6" s="76"/>
      <c r="W6" s="76"/>
      <c r="X6" s="76"/>
      <c r="Y6" s="373"/>
      <c r="Z6" s="79"/>
      <c r="AA6" s="373"/>
      <c r="AB6" s="77"/>
    </row>
    <row r="7" spans="1:30" ht="15" customHeight="1" x14ac:dyDescent="0.2">
      <c r="B7" s="78"/>
      <c r="C7" s="716" t="s">
        <v>2</v>
      </c>
      <c r="D7" s="717"/>
      <c r="E7" s="717"/>
      <c r="F7" s="717"/>
      <c r="G7" s="717"/>
      <c r="H7" s="718"/>
      <c r="I7" s="744" t="s">
        <v>150</v>
      </c>
      <c r="J7" s="745"/>
      <c r="K7" s="745"/>
      <c r="L7" s="745"/>
      <c r="M7" s="745"/>
      <c r="N7" s="745"/>
      <c r="O7" s="745"/>
      <c r="P7" s="745"/>
      <c r="Q7" s="745"/>
      <c r="R7" s="745"/>
      <c r="S7" s="745"/>
      <c r="T7" s="745"/>
      <c r="U7" s="745"/>
      <c r="V7" s="745"/>
      <c r="W7" s="745"/>
      <c r="X7" s="745"/>
      <c r="Y7" s="745"/>
      <c r="Z7" s="745"/>
      <c r="AA7" s="746"/>
      <c r="AB7" s="77"/>
    </row>
    <row r="8" spans="1:30"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30" ht="5.0999999999999996" customHeight="1" thickBot="1" x14ac:dyDescent="0.25">
      <c r="B9" s="78"/>
      <c r="C9" s="79"/>
      <c r="D9" s="79"/>
      <c r="E9" s="79"/>
      <c r="F9" s="79"/>
      <c r="G9" s="79"/>
      <c r="H9" s="79"/>
      <c r="I9" s="80"/>
      <c r="J9" s="80"/>
      <c r="K9" s="80"/>
      <c r="L9" s="80"/>
      <c r="M9" s="80"/>
      <c r="N9" s="80"/>
      <c r="O9" s="80"/>
      <c r="P9" s="80"/>
      <c r="Q9" s="80"/>
      <c r="R9" s="80"/>
      <c r="S9" s="80"/>
      <c r="T9" s="76"/>
      <c r="U9" s="76"/>
      <c r="V9" s="76"/>
      <c r="W9" s="76"/>
      <c r="X9" s="76"/>
      <c r="Y9" s="79"/>
      <c r="Z9" s="79"/>
      <c r="AA9" s="79"/>
      <c r="AB9" s="77"/>
    </row>
    <row r="10" spans="1:30" ht="15" customHeight="1" thickBot="1" x14ac:dyDescent="0.25">
      <c r="B10" s="78"/>
      <c r="C10" s="716" t="s">
        <v>3</v>
      </c>
      <c r="D10" s="717"/>
      <c r="E10" s="717"/>
      <c r="F10" s="717"/>
      <c r="G10" s="717"/>
      <c r="H10" s="718"/>
      <c r="I10" s="1171" t="s">
        <v>370</v>
      </c>
      <c r="J10" s="1557"/>
      <c r="K10" s="1557"/>
      <c r="L10" s="1557"/>
      <c r="M10" s="1557"/>
      <c r="N10" s="1557"/>
      <c r="O10" s="1557"/>
      <c r="P10" s="1557"/>
      <c r="Q10" s="1557"/>
      <c r="R10" s="1557"/>
      <c r="S10" s="1558"/>
      <c r="T10" s="737" t="s">
        <v>4</v>
      </c>
      <c r="U10" s="738"/>
      <c r="V10" s="738"/>
      <c r="W10" s="739"/>
      <c r="X10" s="691" t="s">
        <v>5</v>
      </c>
      <c r="Y10" s="692"/>
      <c r="Z10" s="692"/>
      <c r="AA10" s="693"/>
      <c r="AB10" s="77"/>
    </row>
    <row r="11" spans="1:30" ht="28.5" customHeight="1" thickBot="1" x14ac:dyDescent="0.25">
      <c r="B11" s="78"/>
      <c r="C11" s="719"/>
      <c r="D11" s="720"/>
      <c r="E11" s="720"/>
      <c r="F11" s="720"/>
      <c r="G11" s="720"/>
      <c r="H11" s="721"/>
      <c r="I11" s="1559"/>
      <c r="J11" s="1560"/>
      <c r="K11" s="1560"/>
      <c r="L11" s="1560"/>
      <c r="M11" s="1560"/>
      <c r="N11" s="1560"/>
      <c r="O11" s="1560"/>
      <c r="P11" s="1560"/>
      <c r="Q11" s="1560"/>
      <c r="R11" s="1560"/>
      <c r="S11" s="1561"/>
      <c r="T11" s="681" t="s">
        <v>371</v>
      </c>
      <c r="U11" s="740"/>
      <c r="V11" s="740"/>
      <c r="W11" s="741"/>
      <c r="X11" s="715">
        <v>3</v>
      </c>
      <c r="Y11" s="742"/>
      <c r="Z11" s="742"/>
      <c r="AA11" s="743"/>
      <c r="AB11" s="77"/>
    </row>
    <row r="12" spans="1:30" ht="5.0999999999999996" customHeight="1"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30" ht="15" customHeight="1" x14ac:dyDescent="0.2">
      <c r="B13" s="67"/>
      <c r="C13" s="716" t="s">
        <v>7</v>
      </c>
      <c r="D13" s="717"/>
      <c r="E13" s="717"/>
      <c r="F13" s="717"/>
      <c r="G13" s="717"/>
      <c r="H13" s="718"/>
      <c r="I13" s="722" t="s">
        <v>372</v>
      </c>
      <c r="J13" s="723"/>
      <c r="K13" s="723"/>
      <c r="L13" s="723"/>
      <c r="M13" s="723"/>
      <c r="N13" s="723"/>
      <c r="O13" s="723"/>
      <c r="P13" s="723"/>
      <c r="Q13" s="723"/>
      <c r="R13" s="723"/>
      <c r="S13" s="723"/>
      <c r="T13" s="723"/>
      <c r="U13" s="724"/>
      <c r="V13" s="716" t="s">
        <v>9</v>
      </c>
      <c r="W13" s="717"/>
      <c r="X13" s="717"/>
      <c r="Y13" s="717"/>
      <c r="Z13" s="717"/>
      <c r="AA13" s="718"/>
      <c r="AB13" s="66"/>
    </row>
    <row r="14" spans="1:30" ht="30" customHeight="1" thickBot="1" x14ac:dyDescent="0.25">
      <c r="B14" s="67"/>
      <c r="C14" s="719"/>
      <c r="D14" s="720"/>
      <c r="E14" s="720"/>
      <c r="F14" s="720"/>
      <c r="G14" s="720"/>
      <c r="H14" s="721"/>
      <c r="I14" s="725"/>
      <c r="J14" s="726"/>
      <c r="K14" s="726"/>
      <c r="L14" s="726"/>
      <c r="M14" s="726"/>
      <c r="N14" s="726"/>
      <c r="O14" s="726"/>
      <c r="P14" s="726"/>
      <c r="Q14" s="726"/>
      <c r="R14" s="726"/>
      <c r="S14" s="726"/>
      <c r="T14" s="726"/>
      <c r="U14" s="727"/>
      <c r="V14" s="728" t="s">
        <v>10</v>
      </c>
      <c r="W14" s="729"/>
      <c r="X14" s="729"/>
      <c r="Y14" s="729"/>
      <c r="Z14" s="729"/>
      <c r="AA14" s="730"/>
      <c r="AB14" s="66"/>
    </row>
    <row r="15" spans="1:30" ht="5.0999999999999996" customHeight="1"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30" ht="34.5" customHeight="1" thickBot="1" x14ac:dyDescent="0.25">
      <c r="B16" s="67"/>
      <c r="C16" s="675" t="s">
        <v>11</v>
      </c>
      <c r="D16" s="676"/>
      <c r="E16" s="676"/>
      <c r="F16" s="676"/>
      <c r="G16" s="676"/>
      <c r="H16" s="677"/>
      <c r="I16" s="2198" t="s">
        <v>373</v>
      </c>
      <c r="J16" s="2199"/>
      <c r="K16" s="2199"/>
      <c r="L16" s="2199"/>
      <c r="M16" s="2199"/>
      <c r="N16" s="2199"/>
      <c r="O16" s="2199"/>
      <c r="P16" s="2199"/>
      <c r="Q16" s="2199"/>
      <c r="R16" s="2199"/>
      <c r="S16" s="2199"/>
      <c r="T16" s="2199"/>
      <c r="U16" s="2199"/>
      <c r="V16" s="2199"/>
      <c r="W16" s="2199"/>
      <c r="X16" s="2199"/>
      <c r="Y16" s="2199"/>
      <c r="Z16" s="2199"/>
      <c r="AA16" s="2200"/>
      <c r="AB16" s="66"/>
      <c r="AD16" s="347"/>
    </row>
    <row r="17" spans="2:39" ht="5.0999999999999996"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39" ht="68.25" customHeight="1" thickBot="1" x14ac:dyDescent="0.25">
      <c r="B18" s="67"/>
      <c r="C18" s="675" t="s">
        <v>336</v>
      </c>
      <c r="D18" s="676"/>
      <c r="E18" s="676"/>
      <c r="F18" s="676"/>
      <c r="G18" s="676"/>
      <c r="H18" s="677"/>
      <c r="I18" s="2198" t="s">
        <v>1105</v>
      </c>
      <c r="J18" s="2199"/>
      <c r="K18" s="2199"/>
      <c r="L18" s="2199"/>
      <c r="M18" s="2199"/>
      <c r="N18" s="2199"/>
      <c r="O18" s="2199"/>
      <c r="P18" s="2199"/>
      <c r="Q18" s="2199"/>
      <c r="R18" s="2199"/>
      <c r="S18" s="2199"/>
      <c r="T18" s="2199"/>
      <c r="U18" s="2199"/>
      <c r="V18" s="2199"/>
      <c r="W18" s="2199"/>
      <c r="X18" s="2199"/>
      <c r="Y18" s="2199"/>
      <c r="Z18" s="2199"/>
      <c r="AA18" s="2200"/>
      <c r="AB18" s="66"/>
      <c r="AD18" s="2140"/>
      <c r="AE18" s="2140"/>
      <c r="AF18" s="2140"/>
      <c r="AG18" s="2140"/>
      <c r="AH18" s="2140"/>
      <c r="AI18" s="2140"/>
      <c r="AJ18" s="2140"/>
      <c r="AK18" s="2140"/>
      <c r="AL18" s="2140"/>
      <c r="AM18" s="2140"/>
    </row>
    <row r="19" spans="2:39" ht="5.0999999999999996"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39" s="60" customFormat="1" ht="22.5" customHeight="1" x14ac:dyDescent="0.2">
      <c r="B20" s="67"/>
      <c r="C20" s="700" t="s">
        <v>13</v>
      </c>
      <c r="D20" s="701"/>
      <c r="E20" s="701"/>
      <c r="F20" s="701"/>
      <c r="G20" s="701"/>
      <c r="H20" s="702"/>
      <c r="I20" s="706" t="s">
        <v>657</v>
      </c>
      <c r="J20" s="707"/>
      <c r="K20" s="707"/>
      <c r="L20" s="707"/>
      <c r="M20" s="707"/>
      <c r="N20" s="708"/>
      <c r="O20" s="691" t="s">
        <v>14</v>
      </c>
      <c r="P20" s="692"/>
      <c r="Q20" s="692"/>
      <c r="R20" s="692"/>
      <c r="S20" s="692"/>
      <c r="T20" s="692"/>
      <c r="U20" s="693"/>
      <c r="V20" s="691" t="s">
        <v>15</v>
      </c>
      <c r="W20" s="692"/>
      <c r="X20" s="692"/>
      <c r="Y20" s="692"/>
      <c r="Z20" s="692"/>
      <c r="AA20" s="693"/>
      <c r="AB20" s="66"/>
    </row>
    <row r="21" spans="2:39" s="60" customFormat="1" ht="30.75" customHeight="1" thickBot="1" x14ac:dyDescent="0.25">
      <c r="B21" s="67"/>
      <c r="C21" s="703"/>
      <c r="D21" s="704"/>
      <c r="E21" s="704"/>
      <c r="F21" s="704"/>
      <c r="G21" s="704"/>
      <c r="H21" s="705"/>
      <c r="I21" s="709"/>
      <c r="J21" s="710"/>
      <c r="K21" s="710"/>
      <c r="L21" s="710"/>
      <c r="M21" s="710"/>
      <c r="N21" s="711"/>
      <c r="O21" s="712" t="s">
        <v>310</v>
      </c>
      <c r="P21" s="713"/>
      <c r="Q21" s="713"/>
      <c r="R21" s="713"/>
      <c r="S21" s="713"/>
      <c r="T21" s="713"/>
      <c r="U21" s="714"/>
      <c r="V21" s="715" t="s">
        <v>17</v>
      </c>
      <c r="W21" s="713"/>
      <c r="X21" s="713"/>
      <c r="Y21" s="713"/>
      <c r="Z21" s="713"/>
      <c r="AA21" s="714"/>
      <c r="AB21" s="66"/>
    </row>
    <row r="22" spans="2:39" ht="5.0999999999999996"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39" ht="31.5" customHeight="1" x14ac:dyDescent="0.2">
      <c r="B23" s="67"/>
      <c r="C23" s="691" t="s">
        <v>18</v>
      </c>
      <c r="D23" s="692"/>
      <c r="E23" s="692"/>
      <c r="F23" s="692"/>
      <c r="G23" s="692"/>
      <c r="H23" s="692"/>
      <c r="I23" s="693"/>
      <c r="J23" s="691" t="s">
        <v>19</v>
      </c>
      <c r="K23" s="692"/>
      <c r="L23" s="692"/>
      <c r="M23" s="692"/>
      <c r="N23" s="692"/>
      <c r="O23" s="692"/>
      <c r="P23" s="692"/>
      <c r="Q23" s="692"/>
      <c r="R23" s="693"/>
      <c r="S23" s="691" t="s">
        <v>20</v>
      </c>
      <c r="T23" s="692"/>
      <c r="U23" s="692"/>
      <c r="V23" s="692"/>
      <c r="W23" s="692"/>
      <c r="X23" s="692"/>
      <c r="Y23" s="692"/>
      <c r="Z23" s="692"/>
      <c r="AA23" s="693"/>
      <c r="AB23" s="66"/>
    </row>
    <row r="24" spans="2:39" ht="32.25" customHeight="1" thickBot="1" x14ac:dyDescent="0.25">
      <c r="B24" s="67"/>
      <c r="C24" s="694" t="s">
        <v>1106</v>
      </c>
      <c r="D24" s="695"/>
      <c r="E24" s="695"/>
      <c r="F24" s="695"/>
      <c r="G24" s="695"/>
      <c r="H24" s="695"/>
      <c r="I24" s="696"/>
      <c r="J24" s="694" t="s">
        <v>992</v>
      </c>
      <c r="K24" s="695"/>
      <c r="L24" s="695"/>
      <c r="M24" s="695"/>
      <c r="N24" s="695"/>
      <c r="O24" s="695"/>
      <c r="P24" s="695"/>
      <c r="Q24" s="695"/>
      <c r="R24" s="696"/>
      <c r="S24" s="2204" t="s">
        <v>1107</v>
      </c>
      <c r="T24" s="729"/>
      <c r="U24" s="729"/>
      <c r="V24" s="729"/>
      <c r="W24" s="729"/>
      <c r="X24" s="729"/>
      <c r="Y24" s="729"/>
      <c r="Z24" s="729"/>
      <c r="AA24" s="730"/>
      <c r="AB24" s="66"/>
    </row>
    <row r="25" spans="2:39" ht="5.0999999999999996"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39" ht="60.75" customHeight="1" thickBot="1" x14ac:dyDescent="0.25">
      <c r="B26" s="67"/>
      <c r="C26" s="675" t="s">
        <v>21</v>
      </c>
      <c r="D26" s="676"/>
      <c r="E26" s="676"/>
      <c r="F26" s="676"/>
      <c r="G26" s="676"/>
      <c r="H26" s="677"/>
      <c r="I26" s="678"/>
      <c r="J26" s="679"/>
      <c r="K26" s="679"/>
      <c r="L26" s="679"/>
      <c r="M26" s="679"/>
      <c r="N26" s="679"/>
      <c r="O26" s="679"/>
      <c r="P26" s="679"/>
      <c r="Q26" s="679"/>
      <c r="R26" s="679"/>
      <c r="S26" s="679"/>
      <c r="T26" s="679"/>
      <c r="U26" s="679"/>
      <c r="V26" s="679"/>
      <c r="W26" s="679"/>
      <c r="X26" s="679"/>
      <c r="Y26" s="679"/>
      <c r="Z26" s="679"/>
      <c r="AA26" s="680"/>
      <c r="AB26" s="66"/>
    </row>
    <row r="27" spans="2:39" ht="5.0999999999999996"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39" ht="48.75" customHeight="1" thickBot="1" x14ac:dyDescent="0.25">
      <c r="B28" s="67"/>
      <c r="C28" s="675" t="s">
        <v>23</v>
      </c>
      <c r="D28" s="676"/>
      <c r="E28" s="676"/>
      <c r="F28" s="676"/>
      <c r="G28" s="676"/>
      <c r="H28" s="677"/>
      <c r="I28" s="681">
        <v>1</v>
      </c>
      <c r="J28" s="2262"/>
      <c r="K28" s="2201" t="s">
        <v>24</v>
      </c>
      <c r="L28" s="2202"/>
      <c r="M28" s="2202"/>
      <c r="N28" s="2202"/>
      <c r="O28" s="2202"/>
      <c r="P28" s="385"/>
      <c r="Q28" s="2235" t="s">
        <v>25</v>
      </c>
      <c r="R28" s="2236"/>
      <c r="S28" s="2237"/>
      <c r="T28" s="386"/>
      <c r="U28" s="2235" t="s">
        <v>1108</v>
      </c>
      <c r="V28" s="2236"/>
      <c r="W28" s="2237"/>
      <c r="X28" s="387" t="s">
        <v>340</v>
      </c>
      <c r="Y28" s="2235" t="s">
        <v>1109</v>
      </c>
      <c r="Z28" s="2237"/>
      <c r="AA28" s="387"/>
      <c r="AB28" s="66"/>
    </row>
    <row r="29" spans="2:39" s="56" customFormat="1"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39" s="56" customFormat="1" ht="15" customHeight="1" x14ac:dyDescent="0.25">
      <c r="B30" s="10"/>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12"/>
    </row>
    <row r="31" spans="2:39" s="56" customFormat="1" ht="14.25" customHeight="1" x14ac:dyDescent="0.2">
      <c r="B31" s="10"/>
      <c r="C31" s="661"/>
      <c r="D31" s="934"/>
      <c r="E31" s="934"/>
      <c r="F31" s="934"/>
      <c r="G31" s="934"/>
      <c r="H31" s="934"/>
      <c r="I31" s="934"/>
      <c r="J31" s="663"/>
      <c r="K31" s="1042" t="s">
        <v>301</v>
      </c>
      <c r="L31" s="943"/>
      <c r="M31" s="943"/>
      <c r="N31" s="943"/>
      <c r="O31" s="943" t="s">
        <v>300</v>
      </c>
      <c r="P31" s="943"/>
      <c r="Q31" s="943"/>
      <c r="R31" s="943"/>
      <c r="S31" s="943" t="s">
        <v>301</v>
      </c>
      <c r="T31" s="943"/>
      <c r="U31" s="943" t="s">
        <v>300</v>
      </c>
      <c r="V31" s="943"/>
      <c r="W31" s="943"/>
      <c r="X31" s="943" t="s">
        <v>301</v>
      </c>
      <c r="Y31" s="943"/>
      <c r="Z31" s="943" t="s">
        <v>300</v>
      </c>
      <c r="AA31" s="1043"/>
      <c r="AB31" s="12"/>
    </row>
    <row r="32" spans="2:39" s="56" customFormat="1" ht="15" customHeight="1" thickBot="1" x14ac:dyDescent="0.25">
      <c r="B32" s="10"/>
      <c r="C32" s="664"/>
      <c r="D32" s="665"/>
      <c r="E32" s="665"/>
      <c r="F32" s="665"/>
      <c r="G32" s="665"/>
      <c r="H32" s="665"/>
      <c r="I32" s="665"/>
      <c r="J32" s="666"/>
      <c r="K32" s="1038">
        <v>0</v>
      </c>
      <c r="L32" s="1039"/>
      <c r="M32" s="1039"/>
      <c r="N32" s="1039"/>
      <c r="O32" s="1039">
        <v>79</v>
      </c>
      <c r="P32" s="1039"/>
      <c r="Q32" s="1039"/>
      <c r="R32" s="1039"/>
      <c r="S32" s="1039">
        <v>80</v>
      </c>
      <c r="T32" s="1039"/>
      <c r="U32" s="1039">
        <v>99</v>
      </c>
      <c r="V32" s="1039"/>
      <c r="W32" s="1039"/>
      <c r="X32" s="1039">
        <v>100</v>
      </c>
      <c r="Y32" s="1039"/>
      <c r="Z32" s="1039">
        <v>100</v>
      </c>
      <c r="AA32" s="1041"/>
      <c r="AB32" s="12"/>
    </row>
    <row r="33" spans="2:28" s="56" customFormat="1"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68" customFormat="1" x14ac:dyDescent="0.2">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15" thickBot="1" x14ac:dyDescent="0.25">
      <c r="B35" s="388"/>
      <c r="C35" s="925"/>
      <c r="D35" s="926"/>
      <c r="E35" s="926"/>
      <c r="F35" s="926"/>
      <c r="G35" s="926"/>
      <c r="H35" s="926"/>
      <c r="I35" s="926"/>
      <c r="J35" s="926"/>
      <c r="K35" s="926"/>
      <c r="L35" s="926"/>
      <c r="M35" s="926"/>
      <c r="N35" s="926"/>
      <c r="O35" s="926"/>
      <c r="P35" s="926"/>
      <c r="Q35" s="926"/>
      <c r="R35" s="926"/>
      <c r="S35" s="926"/>
      <c r="T35" s="926"/>
      <c r="U35" s="926"/>
      <c r="V35" s="926"/>
      <c r="W35" s="926"/>
      <c r="X35" s="926"/>
      <c r="Y35" s="926"/>
      <c r="Z35" s="926"/>
      <c r="AA35" s="927"/>
      <c r="AB35" s="66"/>
    </row>
    <row r="36" spans="2:28" s="68" customFormat="1" ht="14.25" customHeight="1" x14ac:dyDescent="0.2">
      <c r="B36" s="389"/>
      <c r="C36" s="922" t="s">
        <v>30</v>
      </c>
      <c r="D36" s="923"/>
      <c r="E36" s="923"/>
      <c r="F36" s="923"/>
      <c r="G36" s="924"/>
      <c r="H36" s="1250" t="s">
        <v>1110</v>
      </c>
      <c r="I36" s="1252" t="s">
        <v>1111</v>
      </c>
      <c r="J36" s="930" t="s">
        <v>1112</v>
      </c>
      <c r="K36" s="932" t="s">
        <v>34</v>
      </c>
      <c r="L36" s="932"/>
      <c r="M36" s="932"/>
      <c r="N36" s="923"/>
      <c r="O36" s="923"/>
      <c r="P36" s="923"/>
      <c r="Q36" s="923"/>
      <c r="R36" s="923"/>
      <c r="S36" s="923"/>
      <c r="T36" s="923"/>
      <c r="U36" s="923"/>
      <c r="V36" s="923"/>
      <c r="W36" s="923"/>
      <c r="X36" s="923"/>
      <c r="Y36" s="923"/>
      <c r="Z36" s="923"/>
      <c r="AA36" s="924"/>
      <c r="AB36" s="66"/>
    </row>
    <row r="37" spans="2:28" s="68" customFormat="1" ht="107.25" customHeight="1" thickBot="1" x14ac:dyDescent="0.25">
      <c r="B37" s="388"/>
      <c r="C37" s="925"/>
      <c r="D37" s="926"/>
      <c r="E37" s="926"/>
      <c r="F37" s="926"/>
      <c r="G37" s="927"/>
      <c r="H37" s="2260"/>
      <c r="I37" s="2261"/>
      <c r="J37" s="931"/>
      <c r="K37" s="933"/>
      <c r="L37" s="933"/>
      <c r="M37" s="933"/>
      <c r="N37" s="926"/>
      <c r="O37" s="926"/>
      <c r="P37" s="926"/>
      <c r="Q37" s="926"/>
      <c r="R37" s="926"/>
      <c r="S37" s="926"/>
      <c r="T37" s="926"/>
      <c r="U37" s="926"/>
      <c r="V37" s="926"/>
      <c r="W37" s="926"/>
      <c r="X37" s="926"/>
      <c r="Y37" s="926"/>
      <c r="Z37" s="926"/>
      <c r="AA37" s="927"/>
      <c r="AB37" s="66"/>
    </row>
    <row r="38" spans="2:28" s="68" customFormat="1" ht="399.95" customHeight="1" x14ac:dyDescent="0.2">
      <c r="B38" s="69"/>
      <c r="C38" s="1061" t="s">
        <v>689</v>
      </c>
      <c r="D38" s="1150"/>
      <c r="E38" s="1150"/>
      <c r="F38" s="1150"/>
      <c r="G38" s="1151"/>
      <c r="H38" s="390">
        <v>9</v>
      </c>
      <c r="I38" s="391">
        <v>9</v>
      </c>
      <c r="J38" s="304">
        <f>H38/I38</f>
        <v>1</v>
      </c>
      <c r="K38" s="2208" t="s">
        <v>1113</v>
      </c>
      <c r="L38" s="2208"/>
      <c r="M38" s="2208"/>
      <c r="N38" s="2209"/>
      <c r="O38" s="2209"/>
      <c r="P38" s="2209"/>
      <c r="Q38" s="2209"/>
      <c r="R38" s="2209"/>
      <c r="S38" s="2209"/>
      <c r="T38" s="2209"/>
      <c r="U38" s="2209"/>
      <c r="V38" s="2209"/>
      <c r="W38" s="2209"/>
      <c r="X38" s="2209"/>
      <c r="Y38" s="2209"/>
      <c r="Z38" s="2209"/>
      <c r="AA38" s="2210"/>
      <c r="AB38" s="66"/>
    </row>
    <row r="39" spans="2:28" s="68" customFormat="1" ht="399.95" customHeight="1" x14ac:dyDescent="0.2">
      <c r="B39" s="69"/>
      <c r="C39" s="1061" t="s">
        <v>687</v>
      </c>
      <c r="D39" s="1150"/>
      <c r="E39" s="1150"/>
      <c r="F39" s="1150"/>
      <c r="G39" s="1151"/>
      <c r="H39" s="392">
        <v>9</v>
      </c>
      <c r="I39" s="393">
        <v>9</v>
      </c>
      <c r="J39" s="36">
        <f t="shared" ref="J39:J42" si="0">IF(H39="","",+H39/I39)</f>
        <v>1</v>
      </c>
      <c r="K39" s="2208" t="s">
        <v>1114</v>
      </c>
      <c r="L39" s="2208"/>
      <c r="M39" s="2208"/>
      <c r="N39" s="2209"/>
      <c r="O39" s="2209"/>
      <c r="P39" s="2209"/>
      <c r="Q39" s="2209"/>
      <c r="R39" s="2209"/>
      <c r="S39" s="2209"/>
      <c r="T39" s="2209"/>
      <c r="U39" s="2209"/>
      <c r="V39" s="2209"/>
      <c r="W39" s="2209"/>
      <c r="X39" s="2209"/>
      <c r="Y39" s="2209"/>
      <c r="Z39" s="2209"/>
      <c r="AA39" s="2210"/>
      <c r="AB39" s="66"/>
    </row>
    <row r="40" spans="2:28" s="68" customFormat="1" ht="399.95" customHeight="1" x14ac:dyDescent="0.2">
      <c r="B40" s="69"/>
      <c r="C40" s="1061" t="s">
        <v>686</v>
      </c>
      <c r="D40" s="1150"/>
      <c r="E40" s="1150"/>
      <c r="F40" s="1150"/>
      <c r="G40" s="1151"/>
      <c r="H40" s="394">
        <v>9</v>
      </c>
      <c r="I40" s="395">
        <v>9</v>
      </c>
      <c r="J40" s="36">
        <f t="shared" si="0"/>
        <v>1</v>
      </c>
      <c r="K40" s="2208" t="s">
        <v>1115</v>
      </c>
      <c r="L40" s="2208"/>
      <c r="M40" s="2208"/>
      <c r="N40" s="2209"/>
      <c r="O40" s="2209"/>
      <c r="P40" s="2209"/>
      <c r="Q40" s="2209"/>
      <c r="R40" s="2209"/>
      <c r="S40" s="2209"/>
      <c r="T40" s="2209"/>
      <c r="U40" s="2209"/>
      <c r="V40" s="2209"/>
      <c r="W40" s="2209"/>
      <c r="X40" s="2209"/>
      <c r="Y40" s="2209"/>
      <c r="Z40" s="2209"/>
      <c r="AA40" s="2210"/>
      <c r="AB40" s="66"/>
    </row>
    <row r="41" spans="2:28" s="68" customFormat="1" ht="399.95" customHeight="1" thickBot="1" x14ac:dyDescent="0.25">
      <c r="B41" s="69"/>
      <c r="C41" s="1061" t="s">
        <v>684</v>
      </c>
      <c r="D41" s="1150"/>
      <c r="E41" s="1150"/>
      <c r="F41" s="1150"/>
      <c r="G41" s="1151"/>
      <c r="H41" s="396">
        <v>9</v>
      </c>
      <c r="I41" s="397">
        <v>9</v>
      </c>
      <c r="J41" s="36">
        <f t="shared" si="0"/>
        <v>1</v>
      </c>
      <c r="K41" s="2208" t="s">
        <v>1116</v>
      </c>
      <c r="L41" s="2208"/>
      <c r="M41" s="2208"/>
      <c r="N41" s="2209"/>
      <c r="O41" s="2209"/>
      <c r="P41" s="2209"/>
      <c r="Q41" s="2209"/>
      <c r="R41" s="2209"/>
      <c r="S41" s="2209"/>
      <c r="T41" s="2209"/>
      <c r="U41" s="2209"/>
      <c r="V41" s="2209"/>
      <c r="W41" s="2209"/>
      <c r="X41" s="2209"/>
      <c r="Y41" s="2209"/>
      <c r="Z41" s="2209"/>
      <c r="AA41" s="2210"/>
      <c r="AB41" s="66"/>
    </row>
    <row r="42" spans="2:28" s="68" customFormat="1" ht="15.75" customHeight="1" thickBot="1" x14ac:dyDescent="0.3">
      <c r="B42" s="69"/>
      <c r="C42" s="908" t="s">
        <v>35</v>
      </c>
      <c r="D42" s="909"/>
      <c r="E42" s="909"/>
      <c r="F42" s="909"/>
      <c r="G42" s="910"/>
      <c r="H42" s="398">
        <f>IF(H38="","",SUM(H38:H41))</f>
        <v>36</v>
      </c>
      <c r="I42" s="398">
        <f>IF(I38="","",SUM(I38:I41))</f>
        <v>36</v>
      </c>
      <c r="J42" s="399">
        <f t="shared" si="0"/>
        <v>1</v>
      </c>
      <c r="K42" s="911"/>
      <c r="L42" s="912"/>
      <c r="M42" s="912"/>
      <c r="N42" s="912"/>
      <c r="O42" s="912"/>
      <c r="P42" s="912"/>
      <c r="Q42" s="912"/>
      <c r="R42" s="912"/>
      <c r="S42" s="912"/>
      <c r="T42" s="912"/>
      <c r="U42" s="912"/>
      <c r="V42" s="912"/>
      <c r="W42" s="912"/>
      <c r="X42" s="912"/>
      <c r="Y42" s="912"/>
      <c r="Z42" s="912"/>
      <c r="AA42" s="913"/>
      <c r="AB42" s="66"/>
    </row>
    <row r="43" spans="2:28" s="68" customFormat="1" ht="5.25" customHeight="1" x14ac:dyDescent="0.2">
      <c r="B43" s="400"/>
      <c r="C43" s="401"/>
      <c r="D43" s="401"/>
      <c r="E43" s="401"/>
      <c r="F43" s="401"/>
      <c r="G43" s="401"/>
      <c r="H43" s="402"/>
      <c r="I43" s="402"/>
      <c r="J43" s="403"/>
      <c r="K43" s="401"/>
      <c r="L43" s="401"/>
      <c r="M43" s="401"/>
      <c r="N43" s="401"/>
      <c r="O43" s="401"/>
      <c r="P43" s="401"/>
      <c r="Q43" s="401"/>
      <c r="R43" s="401"/>
      <c r="S43" s="401"/>
      <c r="T43" s="401"/>
      <c r="U43" s="401"/>
      <c r="V43" s="401"/>
      <c r="W43" s="401"/>
      <c r="X43" s="401"/>
      <c r="Y43" s="401"/>
      <c r="Z43" s="401"/>
      <c r="AA43" s="401"/>
      <c r="AB43" s="64"/>
    </row>
    <row r="44" spans="2:28" s="68" customFormat="1" ht="5.0999999999999996" customHeight="1" thickBot="1" x14ac:dyDescent="0.25">
      <c r="B44" s="404"/>
      <c r="C44" s="405"/>
      <c r="D44" s="405"/>
      <c r="E44" s="405"/>
      <c r="F44" s="405"/>
      <c r="G44" s="405"/>
      <c r="H44" s="406"/>
      <c r="I44" s="406"/>
      <c r="J44" s="407"/>
      <c r="K44" s="405"/>
      <c r="L44" s="405"/>
      <c r="M44" s="405"/>
      <c r="N44" s="405"/>
      <c r="O44" s="405"/>
      <c r="P44" s="405"/>
      <c r="Q44" s="405"/>
      <c r="R44" s="405"/>
      <c r="S44" s="405"/>
      <c r="T44" s="405"/>
      <c r="U44" s="405"/>
      <c r="V44" s="405"/>
      <c r="W44" s="405"/>
      <c r="X44" s="405"/>
      <c r="Y44" s="405"/>
      <c r="Z44" s="405"/>
      <c r="AA44" s="405"/>
      <c r="AB44" s="61"/>
    </row>
    <row r="45" spans="2:28" s="68" customFormat="1" x14ac:dyDescent="0.2">
      <c r="B45" s="69"/>
      <c r="C45" s="768" t="s">
        <v>36</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66"/>
    </row>
    <row r="46" spans="2:28" ht="15" thickBot="1" x14ac:dyDescent="0.25">
      <c r="B46" s="67"/>
      <c r="C46" s="1161"/>
      <c r="D46" s="1162"/>
      <c r="E46" s="1162"/>
      <c r="F46" s="1162"/>
      <c r="G46" s="1162"/>
      <c r="H46" s="1162"/>
      <c r="I46" s="1162"/>
      <c r="J46" s="1162"/>
      <c r="K46" s="1162"/>
      <c r="L46" s="1162"/>
      <c r="M46" s="1162"/>
      <c r="N46" s="1162"/>
      <c r="O46" s="1162"/>
      <c r="P46" s="1162"/>
      <c r="Q46" s="1162"/>
      <c r="R46" s="1162"/>
      <c r="S46" s="1162"/>
      <c r="T46" s="1162"/>
      <c r="U46" s="1162"/>
      <c r="V46" s="1162"/>
      <c r="W46" s="1162"/>
      <c r="X46" s="1162"/>
      <c r="Y46" s="1162"/>
      <c r="Z46" s="1162"/>
      <c r="AA46" s="1163"/>
      <c r="AB46" s="66"/>
    </row>
    <row r="47" spans="2:28" x14ac:dyDescent="0.2">
      <c r="B47" s="67"/>
      <c r="C47" s="1171" t="s">
        <v>337</v>
      </c>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x14ac:dyDescent="0.2">
      <c r="B57" s="67"/>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66"/>
    </row>
    <row r="58" spans="1:28" x14ac:dyDescent="0.2">
      <c r="B58" s="67"/>
      <c r="C58" s="1174"/>
      <c r="D58" s="1175"/>
      <c r="E58" s="1175"/>
      <c r="F58" s="1175"/>
      <c r="G58" s="1175"/>
      <c r="H58" s="1175"/>
      <c r="I58" s="1175"/>
      <c r="J58" s="1175"/>
      <c r="K58" s="1175"/>
      <c r="L58" s="1175"/>
      <c r="M58" s="1175"/>
      <c r="N58" s="1175"/>
      <c r="O58" s="1175"/>
      <c r="P58" s="1175"/>
      <c r="Q58" s="1175"/>
      <c r="R58" s="1175"/>
      <c r="S58" s="1175"/>
      <c r="T58" s="1175"/>
      <c r="U58" s="1175"/>
      <c r="V58" s="1175"/>
      <c r="W58" s="1175"/>
      <c r="X58" s="1175"/>
      <c r="Y58" s="1175"/>
      <c r="Z58" s="1175"/>
      <c r="AA58" s="1176"/>
      <c r="AB58" s="66"/>
    </row>
    <row r="59" spans="1:28" ht="15" thickBot="1" x14ac:dyDescent="0.25">
      <c r="B59" s="67"/>
      <c r="C59" s="1177"/>
      <c r="D59" s="1178"/>
      <c r="E59" s="1178"/>
      <c r="F59" s="1178"/>
      <c r="G59" s="1178"/>
      <c r="H59" s="1178"/>
      <c r="I59" s="1178"/>
      <c r="J59" s="1178"/>
      <c r="K59" s="1178"/>
      <c r="L59" s="1178"/>
      <c r="M59" s="1178"/>
      <c r="N59" s="1178"/>
      <c r="O59" s="1178"/>
      <c r="P59" s="1178"/>
      <c r="Q59" s="1178"/>
      <c r="R59" s="1178"/>
      <c r="S59" s="1178"/>
      <c r="T59" s="1178"/>
      <c r="U59" s="1178"/>
      <c r="V59" s="1178"/>
      <c r="W59" s="1178"/>
      <c r="X59" s="1178"/>
      <c r="Y59" s="1178"/>
      <c r="Z59" s="1178"/>
      <c r="AA59" s="1179"/>
      <c r="AB59" s="66"/>
    </row>
    <row r="60" spans="1:28" ht="9.9499999999999993" customHeight="1" x14ac:dyDescent="0.2">
      <c r="B60" s="65"/>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c r="AA60" s="143"/>
      <c r="AB60" s="64"/>
    </row>
    <row r="61" spans="1:28" ht="9.9499999999999993" customHeight="1" thickBot="1" x14ac:dyDescent="0.25">
      <c r="B61" s="63"/>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61"/>
    </row>
    <row r="62" spans="1:28" ht="14.25" customHeight="1" x14ac:dyDescent="0.2">
      <c r="B62" s="59"/>
      <c r="C62" s="1072" t="s">
        <v>30</v>
      </c>
      <c r="D62" s="1073"/>
      <c r="E62" s="1073"/>
      <c r="F62" s="1073"/>
      <c r="G62" s="1074"/>
      <c r="H62" s="1072" t="s">
        <v>37</v>
      </c>
      <c r="I62" s="1074"/>
      <c r="J62" s="1072" t="s">
        <v>38</v>
      </c>
      <c r="K62" s="1073"/>
      <c r="L62" s="1073"/>
      <c r="M62" s="1073"/>
      <c r="N62" s="1073"/>
      <c r="O62" s="1074"/>
      <c r="P62" s="2211" t="s">
        <v>1003</v>
      </c>
      <c r="Q62" s="2212"/>
      <c r="R62" s="2212"/>
      <c r="S62" s="2212"/>
      <c r="T62" s="2213"/>
      <c r="U62" s="1072" t="s">
        <v>40</v>
      </c>
      <c r="V62" s="1073"/>
      <c r="W62" s="1073"/>
      <c r="X62" s="1073"/>
      <c r="Y62" s="1073"/>
      <c r="Z62" s="1073"/>
      <c r="AA62" s="1074"/>
      <c r="AB62" s="20"/>
    </row>
    <row r="63" spans="1:28" ht="14.25" customHeight="1" x14ac:dyDescent="0.2">
      <c r="A63" s="60"/>
      <c r="B63" s="21"/>
      <c r="C63" s="1075"/>
      <c r="D63" s="1164"/>
      <c r="E63" s="1164"/>
      <c r="F63" s="1164"/>
      <c r="G63" s="1077"/>
      <c r="H63" s="1075"/>
      <c r="I63" s="1077"/>
      <c r="J63" s="1075"/>
      <c r="K63" s="1164"/>
      <c r="L63" s="1164"/>
      <c r="M63" s="1164"/>
      <c r="N63" s="1164"/>
      <c r="O63" s="1077"/>
      <c r="P63" s="2214"/>
      <c r="Q63" s="2215"/>
      <c r="R63" s="2215"/>
      <c r="S63" s="2215"/>
      <c r="T63" s="2216"/>
      <c r="U63" s="1075"/>
      <c r="V63" s="1164"/>
      <c r="W63" s="1164"/>
      <c r="X63" s="1164"/>
      <c r="Y63" s="1164"/>
      <c r="Z63" s="1164"/>
      <c r="AA63" s="1077"/>
      <c r="AB63" s="20"/>
    </row>
    <row r="64" spans="1:28" ht="15" customHeight="1" thickBot="1" x14ac:dyDescent="0.25">
      <c r="A64" s="60"/>
      <c r="B64" s="21"/>
      <c r="C64" s="1075"/>
      <c r="D64" s="1164"/>
      <c r="E64" s="1164"/>
      <c r="F64" s="1164"/>
      <c r="G64" s="1077"/>
      <c r="H64" s="1075"/>
      <c r="I64" s="1077"/>
      <c r="J64" s="1075"/>
      <c r="K64" s="1164"/>
      <c r="L64" s="1164"/>
      <c r="M64" s="1164"/>
      <c r="N64" s="1164"/>
      <c r="O64" s="1077"/>
      <c r="P64" s="2255"/>
      <c r="Q64" s="2256"/>
      <c r="R64" s="2256"/>
      <c r="S64" s="2256"/>
      <c r="T64" s="2257"/>
      <c r="U64" s="1078"/>
      <c r="V64" s="1079"/>
      <c r="W64" s="1079"/>
      <c r="X64" s="1079"/>
      <c r="Y64" s="1079"/>
      <c r="Z64" s="1079"/>
      <c r="AA64" s="1080"/>
      <c r="AB64" s="20"/>
    </row>
    <row r="65" spans="2:28" ht="60" customHeight="1" thickBot="1" x14ac:dyDescent="0.25">
      <c r="B65" s="59"/>
      <c r="C65" s="2258" t="str">
        <f>+C38</f>
        <v>TRIMESTRE 1</v>
      </c>
      <c r="D65" s="2218"/>
      <c r="E65" s="2218"/>
      <c r="F65" s="2218"/>
      <c r="G65" s="2218"/>
      <c r="H65" s="2259" t="s">
        <v>739</v>
      </c>
      <c r="I65" s="2259"/>
      <c r="J65" s="2244">
        <f>J38</f>
        <v>1</v>
      </c>
      <c r="K65" s="2245"/>
      <c r="L65" s="2245"/>
      <c r="M65" s="2245"/>
      <c r="N65" s="2245"/>
      <c r="O65" s="2246"/>
      <c r="P65" s="2247" t="s">
        <v>1117</v>
      </c>
      <c r="Q65" s="2248"/>
      <c r="R65" s="2248"/>
      <c r="S65" s="2248"/>
      <c r="T65" s="2249"/>
      <c r="U65" s="2250" t="s">
        <v>1118</v>
      </c>
      <c r="V65" s="2251"/>
      <c r="W65" s="2251"/>
      <c r="X65" s="2251"/>
      <c r="Y65" s="2251"/>
      <c r="Z65" s="2251"/>
      <c r="AA65" s="2252"/>
      <c r="AB65" s="58"/>
    </row>
    <row r="66" spans="2:28" ht="60" customHeight="1" thickBot="1" x14ac:dyDescent="0.25">
      <c r="B66" s="59"/>
      <c r="C66" s="2253" t="str">
        <f>+C39</f>
        <v>TRIMESTRE 2</v>
      </c>
      <c r="D66" s="1718"/>
      <c r="E66" s="1718"/>
      <c r="F66" s="1718"/>
      <c r="G66" s="1718"/>
      <c r="H66" s="1273" t="s">
        <v>739</v>
      </c>
      <c r="I66" s="1273"/>
      <c r="J66" s="2244">
        <f>J39</f>
        <v>1</v>
      </c>
      <c r="K66" s="2245"/>
      <c r="L66" s="2245"/>
      <c r="M66" s="2245"/>
      <c r="N66" s="2245"/>
      <c r="O66" s="2246"/>
      <c r="P66" s="2247" t="s">
        <v>1117</v>
      </c>
      <c r="Q66" s="2248"/>
      <c r="R66" s="2248"/>
      <c r="S66" s="2248"/>
      <c r="T66" s="2249"/>
      <c r="U66" s="2250" t="s">
        <v>1118</v>
      </c>
      <c r="V66" s="2251"/>
      <c r="W66" s="2251"/>
      <c r="X66" s="2251"/>
      <c r="Y66" s="2251"/>
      <c r="Z66" s="2251"/>
      <c r="AA66" s="2252"/>
      <c r="AB66" s="58"/>
    </row>
    <row r="67" spans="2:28" ht="60" customHeight="1" thickBot="1" x14ac:dyDescent="0.25">
      <c r="B67" s="59"/>
      <c r="C67" s="2254" t="str">
        <f>+C40</f>
        <v>TRIMESTRE 3</v>
      </c>
      <c r="D67" s="1801"/>
      <c r="E67" s="1801"/>
      <c r="F67" s="1801"/>
      <c r="G67" s="1801"/>
      <c r="H67" s="1214" t="s">
        <v>739</v>
      </c>
      <c r="I67" s="1214"/>
      <c r="J67" s="2244">
        <f>J40</f>
        <v>1</v>
      </c>
      <c r="K67" s="2245"/>
      <c r="L67" s="2245"/>
      <c r="M67" s="2245"/>
      <c r="N67" s="2245"/>
      <c r="O67" s="2246"/>
      <c r="P67" s="2247" t="s">
        <v>1117</v>
      </c>
      <c r="Q67" s="2248"/>
      <c r="R67" s="2248"/>
      <c r="S67" s="2248"/>
      <c r="T67" s="2249"/>
      <c r="U67" s="2250" t="s">
        <v>1118</v>
      </c>
      <c r="V67" s="2251"/>
      <c r="W67" s="2251"/>
      <c r="X67" s="2251"/>
      <c r="Y67" s="2251"/>
      <c r="Z67" s="2251"/>
      <c r="AA67" s="2252"/>
      <c r="AB67" s="58"/>
    </row>
    <row r="68" spans="2:28" ht="60" customHeight="1" thickBot="1" x14ac:dyDescent="0.25">
      <c r="B68" s="59"/>
      <c r="C68" s="2243" t="str">
        <f>+C41</f>
        <v>TRIMESTRE 4</v>
      </c>
      <c r="D68" s="698"/>
      <c r="E68" s="698"/>
      <c r="F68" s="698"/>
      <c r="G68" s="698"/>
      <c r="H68" s="1273" t="s">
        <v>739</v>
      </c>
      <c r="I68" s="1273"/>
      <c r="J68" s="2244">
        <f>J41</f>
        <v>1</v>
      </c>
      <c r="K68" s="2245"/>
      <c r="L68" s="2245"/>
      <c r="M68" s="2245"/>
      <c r="N68" s="2245"/>
      <c r="O68" s="2246"/>
      <c r="P68" s="2247" t="s">
        <v>1117</v>
      </c>
      <c r="Q68" s="2248"/>
      <c r="R68" s="2248"/>
      <c r="S68" s="2248"/>
      <c r="T68" s="2249"/>
      <c r="U68" s="2250" t="s">
        <v>1118</v>
      </c>
      <c r="V68" s="2251"/>
      <c r="W68" s="2251"/>
      <c r="X68" s="2251"/>
      <c r="Y68" s="2251"/>
      <c r="Z68" s="2251"/>
      <c r="AA68" s="2252"/>
      <c r="AB68" s="58"/>
    </row>
    <row r="69" spans="2:28" x14ac:dyDescent="0.2">
      <c r="B69" s="129"/>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c r="AA69" s="143"/>
      <c r="AB69" s="130"/>
    </row>
    <row r="108" ht="6" customHeight="1" x14ac:dyDescent="0.2"/>
  </sheetData>
  <mergeCells count="101">
    <mergeCell ref="B2:G4"/>
    <mergeCell ref="H2:AB2"/>
    <mergeCell ref="H3:Q3"/>
    <mergeCell ref="R3:AB3"/>
    <mergeCell ref="H4:AB4"/>
    <mergeCell ref="C7:H8"/>
    <mergeCell ref="I7:AA8"/>
    <mergeCell ref="C13:H14"/>
    <mergeCell ref="I13:U14"/>
    <mergeCell ref="V13:AA13"/>
    <mergeCell ref="V14:AA14"/>
    <mergeCell ref="C16:H16"/>
    <mergeCell ref="I16:AA16"/>
    <mergeCell ref="C10:H11"/>
    <mergeCell ref="I10:S11"/>
    <mergeCell ref="T10:W10"/>
    <mergeCell ref="X10:AA10"/>
    <mergeCell ref="T11:W11"/>
    <mergeCell ref="X11:AA11"/>
    <mergeCell ref="C18:H18"/>
    <mergeCell ref="I18:AA18"/>
    <mergeCell ref="AD18:AM18"/>
    <mergeCell ref="C20:H21"/>
    <mergeCell ref="I20:N21"/>
    <mergeCell ref="O20:U20"/>
    <mergeCell ref="V20:AA20"/>
    <mergeCell ref="O21:U21"/>
    <mergeCell ref="V21:AA21"/>
    <mergeCell ref="C26:H26"/>
    <mergeCell ref="I26:AA26"/>
    <mergeCell ref="C28:H28"/>
    <mergeCell ref="I28:J28"/>
    <mergeCell ref="K28:O28"/>
    <mergeCell ref="Q28:S28"/>
    <mergeCell ref="U28:W28"/>
    <mergeCell ref="Y28:Z28"/>
    <mergeCell ref="C23:I23"/>
    <mergeCell ref="J23:R23"/>
    <mergeCell ref="S23:AA23"/>
    <mergeCell ref="C24:I24"/>
    <mergeCell ref="J24:R24"/>
    <mergeCell ref="S24:AA24"/>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5:AA46"/>
    <mergeCell ref="C47:AA59"/>
    <mergeCell ref="C38:G38"/>
    <mergeCell ref="K38:AA38"/>
    <mergeCell ref="C39:G39"/>
    <mergeCell ref="K39:AA39"/>
    <mergeCell ref="C40:G40"/>
    <mergeCell ref="K40:AA40"/>
    <mergeCell ref="C62:G64"/>
    <mergeCell ref="H62:I64"/>
    <mergeCell ref="J62:O64"/>
    <mergeCell ref="P62:T64"/>
    <mergeCell ref="U62:AA64"/>
    <mergeCell ref="C65:G65"/>
    <mergeCell ref="H65:I65"/>
    <mergeCell ref="J65:O65"/>
    <mergeCell ref="P65:T65"/>
    <mergeCell ref="U65:AA65"/>
    <mergeCell ref="C68:G68"/>
    <mergeCell ref="H68:I68"/>
    <mergeCell ref="J68:O68"/>
    <mergeCell ref="P68:T68"/>
    <mergeCell ref="U68:AA68"/>
    <mergeCell ref="C66:G66"/>
    <mergeCell ref="H66:I66"/>
    <mergeCell ref="J66:O66"/>
    <mergeCell ref="P66:T66"/>
    <mergeCell ref="U66:AA66"/>
    <mergeCell ref="C67:G67"/>
    <mergeCell ref="H67:I67"/>
    <mergeCell ref="J67:O67"/>
    <mergeCell ref="P67:T67"/>
    <mergeCell ref="U67:AA67"/>
  </mergeCells>
  <printOptions horizontalCentered="1"/>
  <pageMargins left="0.70866141732283472" right="0.70866141732283472" top="0.74803149606299213" bottom="1.1023622047244095" header="0.31496062992125984" footer="0.31496062992125984"/>
  <pageSetup scale="59"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09"/>
  <sheetViews>
    <sheetView showGridLines="0" view="pageBreakPreview" topLeftCell="A19" zoomScaleNormal="100" zoomScaleSheetLayoutView="100" zoomScalePageLayoutView="70" workbookViewId="0">
      <selection activeCell="I26" sqref="I26:AA26"/>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8.85546875" style="131" customWidth="1"/>
    <col min="9" max="9" width="16.5703125" style="131" customWidth="1"/>
    <col min="10" max="10" width="18.28515625" style="131" customWidth="1"/>
    <col min="11" max="27" width="4.7109375" style="131" customWidth="1"/>
    <col min="28" max="28" width="2.85546875" style="131" customWidth="1"/>
    <col min="29" max="16384" width="3.7109375" style="131"/>
  </cols>
  <sheetData>
    <row r="1" spans="1:28" x14ac:dyDescent="0.2">
      <c r="A1" s="60"/>
      <c r="B1" s="87"/>
      <c r="C1" s="87"/>
      <c r="D1" s="87"/>
      <c r="E1" s="87"/>
      <c r="F1" s="87"/>
    </row>
    <row r="2" spans="1:28" ht="45.75" customHeight="1" x14ac:dyDescent="0.2">
      <c r="A2" s="60"/>
      <c r="B2" s="753"/>
      <c r="C2" s="753"/>
      <c r="D2" s="753"/>
      <c r="E2" s="753"/>
      <c r="F2" s="753"/>
      <c r="G2" s="753"/>
      <c r="H2" s="2197" t="s">
        <v>0</v>
      </c>
      <c r="I2" s="2197"/>
      <c r="J2" s="2197"/>
      <c r="K2" s="2197"/>
      <c r="L2" s="2197"/>
      <c r="M2" s="2197"/>
      <c r="N2" s="2197"/>
      <c r="O2" s="2197"/>
      <c r="P2" s="2197"/>
      <c r="Q2" s="2197"/>
      <c r="R2" s="2197"/>
      <c r="S2" s="2197"/>
      <c r="T2" s="2197"/>
      <c r="U2" s="2197"/>
      <c r="V2" s="2197"/>
      <c r="W2" s="2197"/>
      <c r="X2" s="2197"/>
      <c r="Y2" s="2197"/>
      <c r="Z2" s="2197"/>
      <c r="AA2" s="2197"/>
      <c r="AB2" s="2197"/>
    </row>
    <row r="3" spans="1:28" ht="15" customHeight="1" x14ac:dyDescent="0.2">
      <c r="A3" s="60"/>
      <c r="B3" s="753"/>
      <c r="C3" s="753"/>
      <c r="D3" s="753"/>
      <c r="E3" s="753"/>
      <c r="F3" s="753"/>
      <c r="G3" s="753"/>
      <c r="H3" s="758" t="s">
        <v>1</v>
      </c>
      <c r="I3" s="758"/>
      <c r="J3" s="758"/>
      <c r="K3" s="758"/>
      <c r="L3" s="758"/>
      <c r="M3" s="758"/>
      <c r="N3" s="758"/>
      <c r="O3" s="758"/>
      <c r="P3" s="758"/>
      <c r="Q3" s="758"/>
      <c r="R3" s="758" t="s">
        <v>127</v>
      </c>
      <c r="S3" s="758"/>
      <c r="T3" s="758"/>
      <c r="U3" s="758"/>
      <c r="V3" s="758"/>
      <c r="W3" s="758"/>
      <c r="X3" s="758"/>
      <c r="Y3" s="758"/>
      <c r="Z3" s="758"/>
      <c r="AA3" s="758"/>
      <c r="AB3" s="758"/>
    </row>
    <row r="4" spans="1:28" ht="15.75" customHeight="1" thickBot="1" x14ac:dyDescent="0.25">
      <c r="A4" s="60"/>
      <c r="B4" s="755"/>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0"/>
    </row>
    <row r="5" spans="1:28" ht="15" x14ac:dyDescent="0.2">
      <c r="A5" s="60"/>
      <c r="B5" s="59"/>
      <c r="C5" s="60"/>
      <c r="D5" s="60"/>
      <c r="E5" s="60"/>
      <c r="F5" s="60"/>
      <c r="G5" s="60"/>
      <c r="H5" s="86"/>
      <c r="I5" s="86"/>
      <c r="J5" s="86"/>
      <c r="K5" s="86"/>
      <c r="L5" s="86"/>
      <c r="M5" s="86"/>
      <c r="N5" s="86"/>
      <c r="O5" s="86"/>
      <c r="P5" s="86"/>
      <c r="Q5" s="86"/>
      <c r="R5" s="86"/>
      <c r="S5" s="86"/>
      <c r="T5" s="86"/>
      <c r="U5" s="86"/>
      <c r="V5" s="86"/>
      <c r="W5" s="86"/>
      <c r="X5" s="86"/>
      <c r="Y5" s="86"/>
      <c r="Z5" s="86"/>
      <c r="AA5" s="86"/>
      <c r="AB5" s="361"/>
    </row>
    <row r="6" spans="1:28" ht="5.0999999999999996" customHeight="1" thickBot="1" x14ac:dyDescent="0.25">
      <c r="B6" s="85"/>
      <c r="C6" s="82"/>
      <c r="D6" s="82"/>
      <c r="E6" s="82"/>
      <c r="F6" s="82"/>
      <c r="G6" s="82"/>
      <c r="H6" s="82"/>
      <c r="I6" s="84"/>
      <c r="J6" s="84"/>
      <c r="K6" s="84"/>
      <c r="L6" s="84"/>
      <c r="M6" s="84"/>
      <c r="N6" s="84"/>
      <c r="O6" s="84"/>
      <c r="P6" s="84"/>
      <c r="Q6" s="84"/>
      <c r="R6" s="84"/>
      <c r="S6" s="84"/>
      <c r="T6" s="83"/>
      <c r="U6" s="83"/>
      <c r="V6" s="83"/>
      <c r="W6" s="83"/>
      <c r="X6" s="83"/>
      <c r="Y6" s="82"/>
      <c r="Z6" s="82"/>
      <c r="AA6" s="82"/>
      <c r="AB6" s="81"/>
    </row>
    <row r="7" spans="1:28" ht="15" customHeight="1" x14ac:dyDescent="0.2">
      <c r="B7" s="78"/>
      <c r="C7" s="716" t="s">
        <v>2</v>
      </c>
      <c r="D7" s="717"/>
      <c r="E7" s="717"/>
      <c r="F7" s="717"/>
      <c r="G7" s="717"/>
      <c r="H7" s="718"/>
      <c r="I7" s="744" t="s">
        <v>150</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5.0999999999999996" customHeight="1" thickBot="1" x14ac:dyDescent="0.25">
      <c r="B9" s="78"/>
      <c r="C9" s="79"/>
      <c r="D9" s="79"/>
      <c r="E9" s="79"/>
      <c r="F9" s="79"/>
      <c r="G9" s="79"/>
      <c r="H9" s="79"/>
      <c r="I9" s="80"/>
      <c r="J9" s="80"/>
      <c r="K9" s="80"/>
      <c r="L9" s="80"/>
      <c r="M9" s="80"/>
      <c r="N9" s="80"/>
      <c r="O9" s="80"/>
      <c r="P9" s="80"/>
      <c r="Q9" s="80"/>
      <c r="R9" s="80"/>
      <c r="S9" s="80"/>
      <c r="T9" s="76"/>
      <c r="U9" s="76"/>
      <c r="V9" s="76"/>
      <c r="W9" s="76"/>
      <c r="X9" s="76"/>
      <c r="Y9" s="79"/>
      <c r="Z9" s="79"/>
      <c r="AA9" s="79"/>
      <c r="AB9" s="77"/>
    </row>
    <row r="10" spans="1:28" ht="15" customHeight="1" thickBot="1" x14ac:dyDescent="0.25">
      <c r="B10" s="78"/>
      <c r="C10" s="716" t="s">
        <v>3</v>
      </c>
      <c r="D10" s="717"/>
      <c r="E10" s="717"/>
      <c r="F10" s="717"/>
      <c r="G10" s="717"/>
      <c r="H10" s="718"/>
      <c r="I10" s="1171" t="s">
        <v>247</v>
      </c>
      <c r="J10" s="1557"/>
      <c r="K10" s="1557"/>
      <c r="L10" s="1557"/>
      <c r="M10" s="1557"/>
      <c r="N10" s="1557"/>
      <c r="O10" s="1557"/>
      <c r="P10" s="1557"/>
      <c r="Q10" s="1557"/>
      <c r="R10" s="1557"/>
      <c r="S10" s="1558"/>
      <c r="T10" s="737" t="s">
        <v>4</v>
      </c>
      <c r="U10" s="738"/>
      <c r="V10" s="738"/>
      <c r="W10" s="739"/>
      <c r="X10" s="691" t="s">
        <v>5</v>
      </c>
      <c r="Y10" s="692"/>
      <c r="Z10" s="692"/>
      <c r="AA10" s="693"/>
      <c r="AB10" s="77"/>
    </row>
    <row r="11" spans="1:28" ht="21" customHeight="1" thickBot="1" x14ac:dyDescent="0.25">
      <c r="B11" s="78"/>
      <c r="C11" s="719"/>
      <c r="D11" s="720"/>
      <c r="E11" s="720"/>
      <c r="F11" s="720"/>
      <c r="G11" s="720"/>
      <c r="H11" s="721"/>
      <c r="I11" s="1559"/>
      <c r="J11" s="1560"/>
      <c r="K11" s="1560"/>
      <c r="L11" s="1560"/>
      <c r="M11" s="1560"/>
      <c r="N11" s="1560"/>
      <c r="O11" s="1560"/>
      <c r="P11" s="1560"/>
      <c r="Q11" s="1560"/>
      <c r="R11" s="1560"/>
      <c r="S11" s="1561"/>
      <c r="T11" s="681" t="s">
        <v>248</v>
      </c>
      <c r="U11" s="740"/>
      <c r="V11" s="740"/>
      <c r="W11" s="741"/>
      <c r="X11" s="715">
        <v>2</v>
      </c>
      <c r="Y11" s="742"/>
      <c r="Z11" s="742"/>
      <c r="AA11" s="743"/>
      <c r="AB11" s="77"/>
    </row>
    <row r="12" spans="1:28" ht="5.0999999999999996" customHeight="1"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20.100000000000001" customHeight="1" x14ac:dyDescent="0.2">
      <c r="B13" s="67"/>
      <c r="C13" s="716" t="s">
        <v>7</v>
      </c>
      <c r="D13" s="717"/>
      <c r="E13" s="717"/>
      <c r="F13" s="717"/>
      <c r="G13" s="717"/>
      <c r="H13" s="718"/>
      <c r="I13" s="722" t="s">
        <v>374</v>
      </c>
      <c r="J13" s="723"/>
      <c r="K13" s="723"/>
      <c r="L13" s="723"/>
      <c r="M13" s="723"/>
      <c r="N13" s="723"/>
      <c r="O13" s="723"/>
      <c r="P13" s="723"/>
      <c r="Q13" s="723"/>
      <c r="R13" s="723"/>
      <c r="S13" s="723"/>
      <c r="T13" s="723"/>
      <c r="U13" s="724"/>
      <c r="V13" s="716" t="s">
        <v>9</v>
      </c>
      <c r="W13" s="717"/>
      <c r="X13" s="717"/>
      <c r="Y13" s="717"/>
      <c r="Z13" s="717"/>
      <c r="AA13" s="718"/>
      <c r="AB13" s="66"/>
    </row>
    <row r="14" spans="1:28" ht="20.100000000000001" customHeight="1" thickBot="1" x14ac:dyDescent="0.25">
      <c r="B14" s="67"/>
      <c r="C14" s="719"/>
      <c r="D14" s="720"/>
      <c r="E14" s="720"/>
      <c r="F14" s="720"/>
      <c r="G14" s="720"/>
      <c r="H14" s="721"/>
      <c r="I14" s="725"/>
      <c r="J14" s="726"/>
      <c r="K14" s="726"/>
      <c r="L14" s="726"/>
      <c r="M14" s="726"/>
      <c r="N14" s="726"/>
      <c r="O14" s="726"/>
      <c r="P14" s="726"/>
      <c r="Q14" s="726"/>
      <c r="R14" s="726"/>
      <c r="S14" s="726"/>
      <c r="T14" s="726"/>
      <c r="U14" s="727"/>
      <c r="V14" s="728" t="s">
        <v>10</v>
      </c>
      <c r="W14" s="729"/>
      <c r="X14" s="729"/>
      <c r="Y14" s="729"/>
      <c r="Z14" s="729"/>
      <c r="AA14" s="730"/>
      <c r="AB14" s="66"/>
    </row>
    <row r="15" spans="1:28" ht="5.0999999999999996" customHeight="1"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60" customHeight="1" thickBot="1" x14ac:dyDescent="0.25">
      <c r="B16" s="67"/>
      <c r="C16" s="675" t="s">
        <v>11</v>
      </c>
      <c r="D16" s="676"/>
      <c r="E16" s="676"/>
      <c r="F16" s="676"/>
      <c r="G16" s="676"/>
      <c r="H16" s="677"/>
      <c r="I16" s="2240" t="s">
        <v>249</v>
      </c>
      <c r="J16" s="2241"/>
      <c r="K16" s="2241"/>
      <c r="L16" s="2241"/>
      <c r="M16" s="2241"/>
      <c r="N16" s="2241"/>
      <c r="O16" s="2241"/>
      <c r="P16" s="2241"/>
      <c r="Q16" s="2241"/>
      <c r="R16" s="2241"/>
      <c r="S16" s="2241"/>
      <c r="T16" s="2241"/>
      <c r="U16" s="2241"/>
      <c r="V16" s="2241"/>
      <c r="W16" s="2241"/>
      <c r="X16" s="2241"/>
      <c r="Y16" s="2241"/>
      <c r="Z16" s="2241"/>
      <c r="AA16" s="2242"/>
      <c r="AB16" s="66"/>
    </row>
    <row r="17" spans="2:39" ht="5.0999999999999996" customHeight="1" thickBot="1" x14ac:dyDescent="0.25">
      <c r="B17" s="67"/>
      <c r="C17" s="76"/>
      <c r="D17" s="76"/>
      <c r="E17" s="76"/>
      <c r="F17" s="76"/>
      <c r="G17" s="76"/>
      <c r="H17" s="76"/>
      <c r="I17" s="365"/>
      <c r="J17" s="365"/>
      <c r="K17" s="365"/>
      <c r="L17" s="365"/>
      <c r="M17" s="365"/>
      <c r="N17" s="365"/>
      <c r="O17" s="365"/>
      <c r="P17" s="365"/>
      <c r="Q17" s="365"/>
      <c r="R17" s="365"/>
      <c r="S17" s="365"/>
      <c r="T17" s="365"/>
      <c r="U17" s="365"/>
      <c r="V17" s="365"/>
      <c r="W17" s="365"/>
      <c r="X17" s="365"/>
      <c r="Y17" s="365"/>
      <c r="Z17" s="365"/>
      <c r="AA17" s="365"/>
      <c r="AB17" s="66"/>
    </row>
    <row r="18" spans="2:39" ht="132" customHeight="1" thickBot="1" x14ac:dyDescent="0.25">
      <c r="B18" s="67"/>
      <c r="C18" s="675" t="s">
        <v>336</v>
      </c>
      <c r="D18" s="676"/>
      <c r="E18" s="676"/>
      <c r="F18" s="676"/>
      <c r="G18" s="676"/>
      <c r="H18" s="677"/>
      <c r="I18" s="2198" t="s">
        <v>1022</v>
      </c>
      <c r="J18" s="2199"/>
      <c r="K18" s="2199"/>
      <c r="L18" s="2199"/>
      <c r="M18" s="2199"/>
      <c r="N18" s="2199"/>
      <c r="O18" s="2199"/>
      <c r="P18" s="2199"/>
      <c r="Q18" s="2199"/>
      <c r="R18" s="2199"/>
      <c r="S18" s="2199"/>
      <c r="T18" s="2199"/>
      <c r="U18" s="2199"/>
      <c r="V18" s="2199"/>
      <c r="W18" s="2199"/>
      <c r="X18" s="2199"/>
      <c r="Y18" s="2199"/>
      <c r="Z18" s="2199"/>
      <c r="AA18" s="2200"/>
      <c r="AB18" s="66"/>
      <c r="AD18" s="2140"/>
      <c r="AE18" s="2140"/>
      <c r="AF18" s="2140"/>
      <c r="AG18" s="2140"/>
      <c r="AH18" s="2140"/>
      <c r="AI18" s="2140"/>
      <c r="AJ18" s="2140"/>
      <c r="AK18" s="2140"/>
      <c r="AL18" s="2140"/>
      <c r="AM18" s="2140"/>
    </row>
    <row r="19" spans="2:39" ht="5.0999999999999996"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39" s="60" customFormat="1" ht="22.5" customHeight="1" x14ac:dyDescent="0.2">
      <c r="B20" s="67"/>
      <c r="C20" s="700" t="s">
        <v>13</v>
      </c>
      <c r="D20" s="701"/>
      <c r="E20" s="701"/>
      <c r="F20" s="701"/>
      <c r="G20" s="701"/>
      <c r="H20" s="702"/>
      <c r="I20" s="706" t="s">
        <v>990</v>
      </c>
      <c r="J20" s="707"/>
      <c r="K20" s="707"/>
      <c r="L20" s="707"/>
      <c r="M20" s="707"/>
      <c r="N20" s="708"/>
      <c r="O20" s="691" t="s">
        <v>14</v>
      </c>
      <c r="P20" s="692"/>
      <c r="Q20" s="692"/>
      <c r="R20" s="692"/>
      <c r="S20" s="692"/>
      <c r="T20" s="692"/>
      <c r="U20" s="693"/>
      <c r="V20" s="691" t="s">
        <v>15</v>
      </c>
      <c r="W20" s="692"/>
      <c r="X20" s="692"/>
      <c r="Y20" s="692"/>
      <c r="Z20" s="692"/>
      <c r="AA20" s="693"/>
      <c r="AB20" s="66"/>
    </row>
    <row r="21" spans="2:39" s="60" customFormat="1" ht="30.75" customHeight="1" thickBot="1" x14ac:dyDescent="0.25">
      <c r="B21" s="67"/>
      <c r="C21" s="703"/>
      <c r="D21" s="704"/>
      <c r="E21" s="704"/>
      <c r="F21" s="704"/>
      <c r="G21" s="704"/>
      <c r="H21" s="705"/>
      <c r="I21" s="709"/>
      <c r="J21" s="710"/>
      <c r="K21" s="710"/>
      <c r="L21" s="710"/>
      <c r="M21" s="710"/>
      <c r="N21" s="711"/>
      <c r="O21" s="712" t="s">
        <v>310</v>
      </c>
      <c r="P21" s="713"/>
      <c r="Q21" s="713"/>
      <c r="R21" s="713"/>
      <c r="S21" s="713"/>
      <c r="T21" s="713"/>
      <c r="U21" s="714"/>
      <c r="V21" s="715" t="s">
        <v>17</v>
      </c>
      <c r="W21" s="713"/>
      <c r="X21" s="713"/>
      <c r="Y21" s="713"/>
      <c r="Z21" s="713"/>
      <c r="AA21" s="714"/>
      <c r="AB21" s="66"/>
    </row>
    <row r="22" spans="2:39" ht="5.0999999999999996"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39" ht="31.5" customHeight="1" x14ac:dyDescent="0.2">
      <c r="B23" s="67"/>
      <c r="C23" s="691" t="s">
        <v>18</v>
      </c>
      <c r="D23" s="692"/>
      <c r="E23" s="692"/>
      <c r="F23" s="692"/>
      <c r="G23" s="692"/>
      <c r="H23" s="692"/>
      <c r="I23" s="693"/>
      <c r="J23" s="691" t="s">
        <v>19</v>
      </c>
      <c r="K23" s="692"/>
      <c r="L23" s="692"/>
      <c r="M23" s="692"/>
      <c r="N23" s="692"/>
      <c r="O23" s="692"/>
      <c r="P23" s="692"/>
      <c r="Q23" s="692"/>
      <c r="R23" s="693"/>
      <c r="S23" s="691" t="s">
        <v>20</v>
      </c>
      <c r="T23" s="692"/>
      <c r="U23" s="692"/>
      <c r="V23" s="692"/>
      <c r="W23" s="692"/>
      <c r="X23" s="692"/>
      <c r="Y23" s="692"/>
      <c r="Z23" s="692"/>
      <c r="AA23" s="693"/>
      <c r="AB23" s="66"/>
    </row>
    <row r="24" spans="2:39" ht="32.25" customHeight="1" thickBot="1" x14ac:dyDescent="0.25">
      <c r="B24" s="67"/>
      <c r="C24" s="694" t="s">
        <v>1023</v>
      </c>
      <c r="D24" s="695"/>
      <c r="E24" s="695"/>
      <c r="F24" s="695"/>
      <c r="G24" s="695"/>
      <c r="H24" s="695"/>
      <c r="I24" s="696"/>
      <c r="J24" s="694" t="s">
        <v>992</v>
      </c>
      <c r="K24" s="695"/>
      <c r="L24" s="695"/>
      <c r="M24" s="695"/>
      <c r="N24" s="695"/>
      <c r="O24" s="695"/>
      <c r="P24" s="695"/>
      <c r="Q24" s="695"/>
      <c r="R24" s="696"/>
      <c r="S24" s="2204" t="s">
        <v>993</v>
      </c>
      <c r="T24" s="729"/>
      <c r="U24" s="729"/>
      <c r="V24" s="729"/>
      <c r="W24" s="729"/>
      <c r="X24" s="729"/>
      <c r="Y24" s="729"/>
      <c r="Z24" s="729"/>
      <c r="AA24" s="730"/>
      <c r="AB24" s="66"/>
    </row>
    <row r="25" spans="2:39" ht="5.0999999999999996"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39" ht="54.75" customHeight="1" thickBot="1" x14ac:dyDescent="0.25">
      <c r="B26" s="67"/>
      <c r="C26" s="675" t="s">
        <v>21</v>
      </c>
      <c r="D26" s="676"/>
      <c r="E26" s="676"/>
      <c r="F26" s="676"/>
      <c r="G26" s="676"/>
      <c r="H26" s="677"/>
      <c r="I26" s="678" t="s">
        <v>250</v>
      </c>
      <c r="J26" s="2238"/>
      <c r="K26" s="2238"/>
      <c r="L26" s="2238"/>
      <c r="M26" s="2238"/>
      <c r="N26" s="2238"/>
      <c r="O26" s="2238"/>
      <c r="P26" s="2238"/>
      <c r="Q26" s="2238"/>
      <c r="R26" s="2238"/>
      <c r="S26" s="2238"/>
      <c r="T26" s="2238"/>
      <c r="U26" s="2238"/>
      <c r="V26" s="2238"/>
      <c r="W26" s="2238"/>
      <c r="X26" s="2238"/>
      <c r="Y26" s="2238"/>
      <c r="Z26" s="2238"/>
      <c r="AA26" s="2239"/>
      <c r="AB26" s="66"/>
    </row>
    <row r="27" spans="2:39" ht="5.0999999999999996"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39" ht="32.25" customHeight="1" thickBot="1" x14ac:dyDescent="0.25">
      <c r="B28" s="67"/>
      <c r="C28" s="675" t="s">
        <v>23</v>
      </c>
      <c r="D28" s="676"/>
      <c r="E28" s="676"/>
      <c r="F28" s="676"/>
      <c r="G28" s="676"/>
      <c r="H28" s="677"/>
      <c r="I28" s="681">
        <v>0.9</v>
      </c>
      <c r="J28" s="678"/>
      <c r="K28" s="2201" t="s">
        <v>24</v>
      </c>
      <c r="L28" s="2202"/>
      <c r="M28" s="2202"/>
      <c r="N28" s="2202"/>
      <c r="O28" s="2203"/>
      <c r="P28" s="685" t="s">
        <v>25</v>
      </c>
      <c r="Q28" s="686"/>
      <c r="R28" s="687"/>
      <c r="S28" s="318"/>
      <c r="T28" s="2235" t="s">
        <v>26</v>
      </c>
      <c r="U28" s="2236"/>
      <c r="V28" s="2237"/>
      <c r="W28" s="318" t="s">
        <v>340</v>
      </c>
      <c r="X28" s="685" t="s">
        <v>27</v>
      </c>
      <c r="Y28" s="686"/>
      <c r="Z28" s="687"/>
      <c r="AA28" s="349"/>
      <c r="AB28" s="66"/>
    </row>
    <row r="29" spans="2:39" ht="5.0999999999999996" customHeight="1" x14ac:dyDescent="0.2">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39" s="56" customFormat="1" ht="15" thickBot="1" x14ac:dyDescent="0.25">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2"/>
    </row>
    <row r="31" spans="2:39" s="56" customFormat="1" ht="15" customHeight="1" x14ac:dyDescent="0.25">
      <c r="B31" s="10"/>
      <c r="C31" s="658" t="s">
        <v>305</v>
      </c>
      <c r="D31" s="659"/>
      <c r="E31" s="659"/>
      <c r="F31" s="659"/>
      <c r="G31" s="659"/>
      <c r="H31" s="659"/>
      <c r="I31" s="659"/>
      <c r="J31" s="660"/>
      <c r="K31" s="667" t="s">
        <v>304</v>
      </c>
      <c r="L31" s="668"/>
      <c r="M31" s="668"/>
      <c r="N31" s="668"/>
      <c r="O31" s="668"/>
      <c r="P31" s="668"/>
      <c r="Q31" s="668"/>
      <c r="R31" s="668"/>
      <c r="S31" s="669" t="s">
        <v>303</v>
      </c>
      <c r="T31" s="669"/>
      <c r="U31" s="669"/>
      <c r="V31" s="669"/>
      <c r="W31" s="669"/>
      <c r="X31" s="670" t="s">
        <v>302</v>
      </c>
      <c r="Y31" s="670"/>
      <c r="Z31" s="670"/>
      <c r="AA31" s="671"/>
      <c r="AB31" s="12"/>
    </row>
    <row r="32" spans="2:39" s="56" customFormat="1" ht="14.25" customHeight="1" x14ac:dyDescent="0.2">
      <c r="B32" s="10"/>
      <c r="C32" s="661"/>
      <c r="D32" s="934"/>
      <c r="E32" s="934"/>
      <c r="F32" s="934"/>
      <c r="G32" s="934"/>
      <c r="H32" s="934"/>
      <c r="I32" s="934"/>
      <c r="J32" s="663"/>
      <c r="K32" s="1042" t="s">
        <v>301</v>
      </c>
      <c r="L32" s="943"/>
      <c r="M32" s="943"/>
      <c r="N32" s="943"/>
      <c r="O32" s="943" t="s">
        <v>300</v>
      </c>
      <c r="P32" s="943"/>
      <c r="Q32" s="943"/>
      <c r="R32" s="943"/>
      <c r="S32" s="943" t="s">
        <v>301</v>
      </c>
      <c r="T32" s="943"/>
      <c r="U32" s="943" t="s">
        <v>300</v>
      </c>
      <c r="V32" s="943"/>
      <c r="W32" s="943"/>
      <c r="X32" s="943" t="s">
        <v>301</v>
      </c>
      <c r="Y32" s="943"/>
      <c r="Z32" s="943" t="s">
        <v>300</v>
      </c>
      <c r="AA32" s="1043"/>
      <c r="AB32" s="12"/>
    </row>
    <row r="33" spans="2:28" s="56" customFormat="1" ht="15" customHeight="1" thickBot="1" x14ac:dyDescent="0.25">
      <c r="B33" s="10"/>
      <c r="C33" s="664"/>
      <c r="D33" s="665"/>
      <c r="E33" s="665"/>
      <c r="F33" s="665"/>
      <c r="G33" s="665"/>
      <c r="H33" s="665"/>
      <c r="I33" s="665"/>
      <c r="J33" s="666"/>
      <c r="K33" s="1038">
        <v>0</v>
      </c>
      <c r="L33" s="1039"/>
      <c r="M33" s="1039"/>
      <c r="N33" s="1039"/>
      <c r="O33" s="1039">
        <v>69</v>
      </c>
      <c r="P33" s="1039"/>
      <c r="Q33" s="1039"/>
      <c r="R33" s="1039"/>
      <c r="S33" s="1039">
        <v>70</v>
      </c>
      <c r="T33" s="1039"/>
      <c r="U33" s="1039">
        <v>89</v>
      </c>
      <c r="V33" s="1039"/>
      <c r="W33" s="1039"/>
      <c r="X33" s="1039">
        <v>90</v>
      </c>
      <c r="Y33" s="1039"/>
      <c r="Z33" s="1039">
        <v>100</v>
      </c>
      <c r="AA33" s="1041"/>
      <c r="AB33" s="12"/>
    </row>
    <row r="34" spans="2:28" s="56" customFormat="1" ht="15" thickBot="1" x14ac:dyDescent="0.25">
      <c r="B34" s="1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2"/>
    </row>
    <row r="35" spans="2:28" s="68" customFormat="1" x14ac:dyDescent="0.2">
      <c r="B35" s="69"/>
      <c r="C35" s="922" t="s">
        <v>29</v>
      </c>
      <c r="D35" s="923"/>
      <c r="E35" s="923"/>
      <c r="F35" s="923"/>
      <c r="G35" s="923"/>
      <c r="H35" s="923"/>
      <c r="I35" s="923"/>
      <c r="J35" s="923"/>
      <c r="K35" s="923"/>
      <c r="L35" s="923"/>
      <c r="M35" s="923"/>
      <c r="N35" s="923"/>
      <c r="O35" s="923"/>
      <c r="P35" s="923"/>
      <c r="Q35" s="923"/>
      <c r="R35" s="923"/>
      <c r="S35" s="923"/>
      <c r="T35" s="923"/>
      <c r="U35" s="923"/>
      <c r="V35" s="923"/>
      <c r="W35" s="923"/>
      <c r="X35" s="923"/>
      <c r="Y35" s="923"/>
      <c r="Z35" s="923"/>
      <c r="AA35" s="924"/>
      <c r="AB35" s="66"/>
    </row>
    <row r="36" spans="2:28" s="68" customFormat="1" ht="15" thickBot="1" x14ac:dyDescent="0.25">
      <c r="B36" s="69"/>
      <c r="C36" s="925"/>
      <c r="D36" s="926"/>
      <c r="E36" s="926"/>
      <c r="F36" s="926"/>
      <c r="G36" s="926"/>
      <c r="H36" s="926"/>
      <c r="I36" s="926"/>
      <c r="J36" s="926"/>
      <c r="K36" s="926"/>
      <c r="L36" s="926"/>
      <c r="M36" s="926"/>
      <c r="N36" s="926"/>
      <c r="O36" s="926"/>
      <c r="P36" s="926"/>
      <c r="Q36" s="926"/>
      <c r="R36" s="926"/>
      <c r="S36" s="926"/>
      <c r="T36" s="926"/>
      <c r="U36" s="926"/>
      <c r="V36" s="926"/>
      <c r="W36" s="926"/>
      <c r="X36" s="926"/>
      <c r="Y36" s="926"/>
      <c r="Z36" s="926"/>
      <c r="AA36" s="927"/>
      <c r="AB36" s="66"/>
    </row>
    <row r="37" spans="2:28" s="68" customFormat="1" ht="14.25" customHeight="1" x14ac:dyDescent="0.2">
      <c r="B37" s="69"/>
      <c r="C37" s="922" t="s">
        <v>30</v>
      </c>
      <c r="D37" s="923"/>
      <c r="E37" s="923"/>
      <c r="F37" s="923"/>
      <c r="G37" s="924"/>
      <c r="H37" s="2263" t="s">
        <v>1024</v>
      </c>
      <c r="I37" s="2263" t="s">
        <v>1025</v>
      </c>
      <c r="J37" s="2263" t="s">
        <v>1026</v>
      </c>
      <c r="K37" s="932" t="s">
        <v>34</v>
      </c>
      <c r="L37" s="932"/>
      <c r="M37" s="932"/>
      <c r="N37" s="923"/>
      <c r="O37" s="923"/>
      <c r="P37" s="923"/>
      <c r="Q37" s="923"/>
      <c r="R37" s="923"/>
      <c r="S37" s="923"/>
      <c r="T37" s="923"/>
      <c r="U37" s="923"/>
      <c r="V37" s="923"/>
      <c r="W37" s="923"/>
      <c r="X37" s="923"/>
      <c r="Y37" s="923"/>
      <c r="Z37" s="923"/>
      <c r="AA37" s="924"/>
      <c r="AB37" s="66"/>
    </row>
    <row r="38" spans="2:28" s="68" customFormat="1" ht="78" customHeight="1" thickBot="1" x14ac:dyDescent="0.25">
      <c r="B38" s="69"/>
      <c r="C38" s="925"/>
      <c r="D38" s="926"/>
      <c r="E38" s="926"/>
      <c r="F38" s="926"/>
      <c r="G38" s="927"/>
      <c r="H38" s="2264"/>
      <c r="I38" s="2264"/>
      <c r="J38" s="2264"/>
      <c r="K38" s="933"/>
      <c r="L38" s="933"/>
      <c r="M38" s="933"/>
      <c r="N38" s="926"/>
      <c r="O38" s="926"/>
      <c r="P38" s="926"/>
      <c r="Q38" s="926"/>
      <c r="R38" s="926"/>
      <c r="S38" s="926"/>
      <c r="T38" s="926"/>
      <c r="U38" s="926"/>
      <c r="V38" s="926"/>
      <c r="W38" s="926"/>
      <c r="X38" s="926"/>
      <c r="Y38" s="926"/>
      <c r="Z38" s="926"/>
      <c r="AA38" s="927"/>
      <c r="AB38" s="66"/>
    </row>
    <row r="39" spans="2:28" s="68" customFormat="1" ht="215.25" customHeight="1" x14ac:dyDescent="0.2">
      <c r="B39" s="69"/>
      <c r="C39" s="1061" t="s">
        <v>689</v>
      </c>
      <c r="D39" s="1150"/>
      <c r="E39" s="1150"/>
      <c r="F39" s="1150"/>
      <c r="G39" s="1151"/>
      <c r="H39" s="39">
        <f>1055+734+637</f>
        <v>2426</v>
      </c>
      <c r="I39" s="39">
        <f>1055+799+760</f>
        <v>2614</v>
      </c>
      <c r="J39" s="362">
        <f>+H39/I39</f>
        <v>0.92807957153787302</v>
      </c>
      <c r="K39" s="2208" t="s">
        <v>1027</v>
      </c>
      <c r="L39" s="2208"/>
      <c r="M39" s="2208"/>
      <c r="N39" s="2209"/>
      <c r="O39" s="2209"/>
      <c r="P39" s="2209"/>
      <c r="Q39" s="2209"/>
      <c r="R39" s="2209"/>
      <c r="S39" s="2209"/>
      <c r="T39" s="2209"/>
      <c r="U39" s="2209"/>
      <c r="V39" s="2209"/>
      <c r="W39" s="2209"/>
      <c r="X39" s="2209"/>
      <c r="Y39" s="2209"/>
      <c r="Z39" s="2209"/>
      <c r="AA39" s="2210"/>
      <c r="AB39" s="66"/>
    </row>
    <row r="40" spans="2:28" s="68" customFormat="1" ht="219.95" customHeight="1" x14ac:dyDescent="0.2">
      <c r="B40" s="69"/>
      <c r="C40" s="1061" t="s">
        <v>687</v>
      </c>
      <c r="D40" s="1150"/>
      <c r="E40" s="1150"/>
      <c r="F40" s="1150"/>
      <c r="G40" s="1151"/>
      <c r="H40" s="38">
        <f>107+613+810-7</f>
        <v>1523</v>
      </c>
      <c r="I40" s="38">
        <f>107+613+803+7</f>
        <v>1530</v>
      </c>
      <c r="J40" s="362">
        <f>IF(H40="","",+H40/I40)</f>
        <v>0.99542483660130721</v>
      </c>
      <c r="K40" s="2208" t="s">
        <v>1028</v>
      </c>
      <c r="L40" s="2208"/>
      <c r="M40" s="2208"/>
      <c r="N40" s="2209"/>
      <c r="O40" s="2209"/>
      <c r="P40" s="2209"/>
      <c r="Q40" s="2209"/>
      <c r="R40" s="2209"/>
      <c r="S40" s="2209"/>
      <c r="T40" s="2209"/>
      <c r="U40" s="2209"/>
      <c r="V40" s="2209"/>
      <c r="W40" s="2209"/>
      <c r="X40" s="2209"/>
      <c r="Y40" s="2209"/>
      <c r="Z40" s="2209"/>
      <c r="AA40" s="2210"/>
      <c r="AB40" s="66"/>
    </row>
    <row r="41" spans="2:28" s="68" customFormat="1" ht="219.95" customHeight="1" x14ac:dyDescent="0.2">
      <c r="B41" s="69"/>
      <c r="C41" s="1061" t="s">
        <v>686</v>
      </c>
      <c r="D41" s="1150"/>
      <c r="E41" s="1150"/>
      <c r="F41" s="1150"/>
      <c r="G41" s="1151"/>
      <c r="H41" s="38">
        <f>730+731+691</f>
        <v>2152</v>
      </c>
      <c r="I41" s="38">
        <f>+H41</f>
        <v>2152</v>
      </c>
      <c r="J41" s="362">
        <f>IF(H41="","",+H41/I41)</f>
        <v>1</v>
      </c>
      <c r="K41" s="2208" t="s">
        <v>1029</v>
      </c>
      <c r="L41" s="2208"/>
      <c r="M41" s="2208"/>
      <c r="N41" s="2209"/>
      <c r="O41" s="2209"/>
      <c r="P41" s="2209"/>
      <c r="Q41" s="2209"/>
      <c r="R41" s="2209"/>
      <c r="S41" s="2209"/>
      <c r="T41" s="2209"/>
      <c r="U41" s="2209"/>
      <c r="V41" s="2209"/>
      <c r="W41" s="2209"/>
      <c r="X41" s="2209"/>
      <c r="Y41" s="2209"/>
      <c r="Z41" s="2209"/>
      <c r="AA41" s="2210"/>
      <c r="AB41" s="66"/>
    </row>
    <row r="42" spans="2:28" s="68" customFormat="1" ht="219.95" customHeight="1" thickBot="1" x14ac:dyDescent="0.25">
      <c r="B42" s="69"/>
      <c r="C42" s="1061" t="s">
        <v>684</v>
      </c>
      <c r="D42" s="1150"/>
      <c r="E42" s="1150"/>
      <c r="F42" s="1150"/>
      <c r="G42" s="1151"/>
      <c r="H42" s="38">
        <f>701+673+568</f>
        <v>1942</v>
      </c>
      <c r="I42" s="38">
        <f>701+667+568</f>
        <v>1936</v>
      </c>
      <c r="J42" s="36">
        <f>IF(H42="","",+H42/I42)</f>
        <v>1.0030991735537189</v>
      </c>
      <c r="K42" s="2208" t="s">
        <v>1030</v>
      </c>
      <c r="L42" s="2208"/>
      <c r="M42" s="2208"/>
      <c r="N42" s="2209"/>
      <c r="O42" s="2209"/>
      <c r="P42" s="2209"/>
      <c r="Q42" s="2209"/>
      <c r="R42" s="2209"/>
      <c r="S42" s="2209"/>
      <c r="T42" s="2209"/>
      <c r="U42" s="2209"/>
      <c r="V42" s="2209"/>
      <c r="W42" s="2209"/>
      <c r="X42" s="2209"/>
      <c r="Y42" s="2209"/>
      <c r="Z42" s="2209"/>
      <c r="AA42" s="2210"/>
      <c r="AB42" s="66"/>
    </row>
    <row r="43" spans="2:28" s="68" customFormat="1" ht="20.100000000000001" customHeight="1" thickBot="1" x14ac:dyDescent="0.3">
      <c r="B43" s="69"/>
      <c r="C43" s="908" t="s">
        <v>35</v>
      </c>
      <c r="D43" s="909"/>
      <c r="E43" s="909"/>
      <c r="F43" s="909"/>
      <c r="G43" s="910"/>
      <c r="H43" s="356">
        <f>IF(H39="","",SUM(H39:H42))</f>
        <v>8043</v>
      </c>
      <c r="I43" s="366">
        <f>IF(I39="","",SUM(I39:I42))</f>
        <v>8232</v>
      </c>
      <c r="J43" s="364">
        <f t="shared" ref="J43" si="0">IF(H43="","",+H43/I43)</f>
        <v>0.97704081632653061</v>
      </c>
      <c r="K43" s="911"/>
      <c r="L43" s="912"/>
      <c r="M43" s="912"/>
      <c r="N43" s="912"/>
      <c r="O43" s="912"/>
      <c r="P43" s="912"/>
      <c r="Q43" s="912"/>
      <c r="R43" s="912"/>
      <c r="S43" s="912"/>
      <c r="T43" s="912"/>
      <c r="U43" s="912"/>
      <c r="V43" s="912"/>
      <c r="W43" s="912"/>
      <c r="X43" s="912"/>
      <c r="Y43" s="912"/>
      <c r="Z43" s="912"/>
      <c r="AA43" s="913"/>
      <c r="AB43" s="66"/>
    </row>
    <row r="44" spans="2:28" s="68" customFormat="1" ht="5.25" customHeight="1" x14ac:dyDescent="0.2">
      <c r="B44" s="69"/>
      <c r="C44" s="72"/>
      <c r="D44" s="72"/>
      <c r="E44" s="72"/>
      <c r="F44" s="72"/>
      <c r="G44" s="72"/>
      <c r="H44" s="145"/>
      <c r="I44" s="145"/>
      <c r="J44" s="35"/>
      <c r="K44" s="72"/>
      <c r="L44" s="72"/>
      <c r="M44" s="72"/>
      <c r="N44" s="72"/>
      <c r="O44" s="72"/>
      <c r="P44" s="72"/>
      <c r="Q44" s="72"/>
      <c r="R44" s="72"/>
      <c r="S44" s="72"/>
      <c r="T44" s="72"/>
      <c r="U44" s="72"/>
      <c r="V44" s="72"/>
      <c r="W44" s="72"/>
      <c r="X44" s="72"/>
      <c r="Y44" s="72"/>
      <c r="Z44" s="72"/>
      <c r="AA44" s="72"/>
      <c r="AB44" s="66"/>
    </row>
    <row r="45" spans="2:28" s="68" customFormat="1" ht="15" thickBot="1" x14ac:dyDescent="0.25">
      <c r="B45" s="69"/>
      <c r="C45" s="72"/>
      <c r="D45" s="72"/>
      <c r="E45" s="72"/>
      <c r="F45" s="72"/>
      <c r="G45" s="72"/>
      <c r="H45" s="145"/>
      <c r="I45" s="145"/>
      <c r="J45" s="35"/>
      <c r="K45" s="72"/>
      <c r="L45" s="72"/>
      <c r="M45" s="72"/>
      <c r="N45" s="72"/>
      <c r="O45" s="72"/>
      <c r="P45" s="72"/>
      <c r="Q45" s="72"/>
      <c r="R45" s="72"/>
      <c r="S45" s="72"/>
      <c r="T45" s="72"/>
      <c r="U45" s="72"/>
      <c r="V45" s="72"/>
      <c r="W45" s="72"/>
      <c r="X45" s="72"/>
      <c r="Y45" s="72"/>
      <c r="Z45" s="72"/>
      <c r="AA45" s="72"/>
      <c r="AB45" s="66"/>
    </row>
    <row r="46" spans="2:28" s="68" customFormat="1" x14ac:dyDescent="0.2">
      <c r="B46" s="69"/>
      <c r="C46" s="768" t="s">
        <v>36</v>
      </c>
      <c r="D46" s="769"/>
      <c r="E46" s="769"/>
      <c r="F46" s="769"/>
      <c r="G46" s="769"/>
      <c r="H46" s="769"/>
      <c r="I46" s="769"/>
      <c r="J46" s="769"/>
      <c r="K46" s="769"/>
      <c r="L46" s="769"/>
      <c r="M46" s="769"/>
      <c r="N46" s="769"/>
      <c r="O46" s="769"/>
      <c r="P46" s="769"/>
      <c r="Q46" s="769"/>
      <c r="R46" s="769"/>
      <c r="S46" s="769"/>
      <c r="T46" s="769"/>
      <c r="U46" s="769"/>
      <c r="V46" s="769"/>
      <c r="W46" s="769"/>
      <c r="X46" s="769"/>
      <c r="Y46" s="769"/>
      <c r="Z46" s="769"/>
      <c r="AA46" s="770"/>
      <c r="AB46" s="66"/>
    </row>
    <row r="47" spans="2:28" ht="15" thickBot="1" x14ac:dyDescent="0.25">
      <c r="B47" s="67"/>
      <c r="C47" s="1161"/>
      <c r="D47" s="1162"/>
      <c r="E47" s="1162"/>
      <c r="F47" s="1162"/>
      <c r="G47" s="1162"/>
      <c r="H47" s="1162"/>
      <c r="I47" s="1162"/>
      <c r="J47" s="1162"/>
      <c r="K47" s="1162"/>
      <c r="L47" s="1162"/>
      <c r="M47" s="1162"/>
      <c r="N47" s="1162"/>
      <c r="O47" s="1162"/>
      <c r="P47" s="1162"/>
      <c r="Q47" s="1162"/>
      <c r="R47" s="1162"/>
      <c r="S47" s="1162"/>
      <c r="T47" s="1162"/>
      <c r="U47" s="1162"/>
      <c r="V47" s="1162"/>
      <c r="W47" s="1162"/>
      <c r="X47" s="1162"/>
      <c r="Y47" s="1162"/>
      <c r="Z47" s="1162"/>
      <c r="AA47" s="1163"/>
      <c r="AB47" s="66"/>
    </row>
    <row r="48" spans="2:28" x14ac:dyDescent="0.2">
      <c r="B48" s="67"/>
      <c r="C48" s="1171" t="s">
        <v>337</v>
      </c>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x14ac:dyDescent="0.2">
      <c r="B57" s="67"/>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66"/>
    </row>
    <row r="58" spans="1:28" x14ac:dyDescent="0.2">
      <c r="B58" s="67"/>
      <c r="C58" s="1174"/>
      <c r="D58" s="1175"/>
      <c r="E58" s="1175"/>
      <c r="F58" s="1175"/>
      <c r="G58" s="1175"/>
      <c r="H58" s="1175"/>
      <c r="I58" s="1175"/>
      <c r="J58" s="1175"/>
      <c r="K58" s="1175"/>
      <c r="L58" s="1175"/>
      <c r="M58" s="1175"/>
      <c r="N58" s="1175"/>
      <c r="O58" s="1175"/>
      <c r="P58" s="1175"/>
      <c r="Q58" s="1175"/>
      <c r="R58" s="1175"/>
      <c r="S58" s="1175"/>
      <c r="T58" s="1175"/>
      <c r="U58" s="1175"/>
      <c r="V58" s="1175"/>
      <c r="W58" s="1175"/>
      <c r="X58" s="1175"/>
      <c r="Y58" s="1175"/>
      <c r="Z58" s="1175"/>
      <c r="AA58" s="1176"/>
      <c r="AB58" s="66"/>
    </row>
    <row r="59" spans="1:28" x14ac:dyDescent="0.2">
      <c r="B59" s="67"/>
      <c r="C59" s="1174"/>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5"/>
      <c r="Z59" s="1175"/>
      <c r="AA59" s="1176"/>
      <c r="AB59" s="66"/>
    </row>
    <row r="60" spans="1:28" ht="15" thickBot="1" x14ac:dyDescent="0.25">
      <c r="B60" s="67"/>
      <c r="C60" s="1177"/>
      <c r="D60" s="1178"/>
      <c r="E60" s="1178"/>
      <c r="F60" s="1178"/>
      <c r="G60" s="1178"/>
      <c r="H60" s="1178"/>
      <c r="I60" s="1178"/>
      <c r="J60" s="1178"/>
      <c r="K60" s="1178"/>
      <c r="L60" s="1178"/>
      <c r="M60" s="1178"/>
      <c r="N60" s="1178"/>
      <c r="O60" s="1178"/>
      <c r="P60" s="1178"/>
      <c r="Q60" s="1178"/>
      <c r="R60" s="1178"/>
      <c r="S60" s="1178"/>
      <c r="T60" s="1178"/>
      <c r="U60" s="1178"/>
      <c r="V60" s="1178"/>
      <c r="W60" s="1178"/>
      <c r="X60" s="1178"/>
      <c r="Y60" s="1178"/>
      <c r="Z60" s="1178"/>
      <c r="AA60" s="1179"/>
      <c r="AB60" s="66"/>
    </row>
    <row r="61" spans="1:28" x14ac:dyDescent="0.2">
      <c r="B61" s="65"/>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64"/>
    </row>
    <row r="62" spans="1:28" ht="15" thickBot="1" x14ac:dyDescent="0.25">
      <c r="B62" s="63"/>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61"/>
    </row>
    <row r="63" spans="1:28" ht="14.25" customHeight="1" x14ac:dyDescent="0.2">
      <c r="B63" s="59"/>
      <c r="C63" s="1072" t="s">
        <v>30</v>
      </c>
      <c r="D63" s="1073"/>
      <c r="E63" s="1073"/>
      <c r="F63" s="1073"/>
      <c r="G63" s="1074"/>
      <c r="H63" s="1072" t="s">
        <v>37</v>
      </c>
      <c r="I63" s="1074"/>
      <c r="J63" s="1072" t="s">
        <v>38</v>
      </c>
      <c r="K63" s="1073"/>
      <c r="L63" s="1073"/>
      <c r="M63" s="1073"/>
      <c r="N63" s="1073"/>
      <c r="O63" s="1074"/>
      <c r="P63" s="2211" t="s">
        <v>1003</v>
      </c>
      <c r="Q63" s="2212"/>
      <c r="R63" s="2212"/>
      <c r="S63" s="2212"/>
      <c r="T63" s="2213"/>
      <c r="U63" s="1073" t="s">
        <v>40</v>
      </c>
      <c r="V63" s="1073"/>
      <c r="W63" s="1073"/>
      <c r="X63" s="1073"/>
      <c r="Y63" s="1073"/>
      <c r="Z63" s="1073"/>
      <c r="AA63" s="1074"/>
      <c r="AB63" s="20"/>
    </row>
    <row r="64" spans="1:28" ht="14.25" customHeight="1" x14ac:dyDescent="0.2">
      <c r="A64" s="60"/>
      <c r="B64" s="21"/>
      <c r="C64" s="1075"/>
      <c r="D64" s="1164"/>
      <c r="E64" s="1164"/>
      <c r="F64" s="1164"/>
      <c r="G64" s="1077"/>
      <c r="H64" s="1075"/>
      <c r="I64" s="1077"/>
      <c r="J64" s="1075"/>
      <c r="K64" s="1164"/>
      <c r="L64" s="1164"/>
      <c r="M64" s="1164"/>
      <c r="N64" s="1164"/>
      <c r="O64" s="1077"/>
      <c r="P64" s="2214"/>
      <c r="Q64" s="2215"/>
      <c r="R64" s="2215"/>
      <c r="S64" s="2215"/>
      <c r="T64" s="2216"/>
      <c r="U64" s="1164"/>
      <c r="V64" s="1164"/>
      <c r="W64" s="1164"/>
      <c r="X64" s="1164"/>
      <c r="Y64" s="1164"/>
      <c r="Z64" s="1164"/>
      <c r="AA64" s="1077"/>
      <c r="AB64" s="20"/>
    </row>
    <row r="65" spans="1:28" ht="15" customHeight="1" thickBot="1" x14ac:dyDescent="0.25">
      <c r="A65" s="60"/>
      <c r="B65" s="21"/>
      <c r="C65" s="1075"/>
      <c r="D65" s="1164"/>
      <c r="E65" s="1164"/>
      <c r="F65" s="1164"/>
      <c r="G65" s="1077"/>
      <c r="H65" s="1075"/>
      <c r="I65" s="1077"/>
      <c r="J65" s="1075"/>
      <c r="K65" s="1164"/>
      <c r="L65" s="1164"/>
      <c r="M65" s="1164"/>
      <c r="N65" s="1164"/>
      <c r="O65" s="1077"/>
      <c r="P65" s="2214"/>
      <c r="Q65" s="2215"/>
      <c r="R65" s="2215"/>
      <c r="S65" s="2215"/>
      <c r="T65" s="2216"/>
      <c r="U65" s="1164"/>
      <c r="V65" s="1164"/>
      <c r="W65" s="1164"/>
      <c r="X65" s="1164"/>
      <c r="Y65" s="1164"/>
      <c r="Z65" s="1164"/>
      <c r="AA65" s="1077"/>
      <c r="AB65" s="20"/>
    </row>
    <row r="66" spans="1:28" ht="90" customHeight="1" x14ac:dyDescent="0.2">
      <c r="B66" s="59"/>
      <c r="C66" s="2217" t="s">
        <v>689</v>
      </c>
      <c r="D66" s="2218"/>
      <c r="E66" s="2218"/>
      <c r="F66" s="2218"/>
      <c r="G66" s="2218"/>
      <c r="H66" s="2259" t="s">
        <v>739</v>
      </c>
      <c r="I66" s="2259"/>
      <c r="J66" s="2220">
        <f>J39</f>
        <v>0.92807957153787302</v>
      </c>
      <c r="K66" s="2220"/>
      <c r="L66" s="2220"/>
      <c r="M66" s="2220"/>
      <c r="N66" s="2220"/>
      <c r="O66" s="2220"/>
      <c r="P66" s="2265" t="s">
        <v>1031</v>
      </c>
      <c r="Q66" s="2265"/>
      <c r="R66" s="2265"/>
      <c r="S66" s="2265"/>
      <c r="T66" s="2265"/>
      <c r="U66" s="2266" t="s">
        <v>1032</v>
      </c>
      <c r="V66" s="2266"/>
      <c r="W66" s="2266"/>
      <c r="X66" s="2266"/>
      <c r="Y66" s="2266"/>
      <c r="Z66" s="2266"/>
      <c r="AA66" s="2267"/>
      <c r="AB66" s="58"/>
    </row>
    <row r="67" spans="1:28" ht="61.5" customHeight="1" x14ac:dyDescent="0.2">
      <c r="B67" s="59"/>
      <c r="C67" s="2189" t="s">
        <v>687</v>
      </c>
      <c r="D67" s="1718"/>
      <c r="E67" s="1718"/>
      <c r="F67" s="1718"/>
      <c r="G67" s="1718"/>
      <c r="H67" s="1273" t="s">
        <v>739</v>
      </c>
      <c r="I67" s="1273"/>
      <c r="J67" s="2269">
        <f>J40</f>
        <v>0.99542483660130721</v>
      </c>
      <c r="K67" s="2269"/>
      <c r="L67" s="2269"/>
      <c r="M67" s="2269"/>
      <c r="N67" s="2269"/>
      <c r="O67" s="2269"/>
      <c r="P67" s="2270" t="s">
        <v>1033</v>
      </c>
      <c r="Q67" s="2270"/>
      <c r="R67" s="2270"/>
      <c r="S67" s="2270"/>
      <c r="T67" s="2270"/>
      <c r="U67" s="2271" t="s">
        <v>1034</v>
      </c>
      <c r="V67" s="2271"/>
      <c r="W67" s="2271"/>
      <c r="X67" s="2271"/>
      <c r="Y67" s="2271"/>
      <c r="Z67" s="2271"/>
      <c r="AA67" s="2272"/>
      <c r="AB67" s="58"/>
    </row>
    <row r="68" spans="1:28" ht="60.75" customHeight="1" x14ac:dyDescent="0.2">
      <c r="B68" s="59"/>
      <c r="C68" s="2189" t="s">
        <v>686</v>
      </c>
      <c r="D68" s="1718"/>
      <c r="E68" s="1718"/>
      <c r="F68" s="1718"/>
      <c r="G68" s="1718"/>
      <c r="H68" s="1273" t="str">
        <f>+H67</f>
        <v>N/A</v>
      </c>
      <c r="I68" s="1273"/>
      <c r="J68" s="2269">
        <f>+J41</f>
        <v>1</v>
      </c>
      <c r="K68" s="1273"/>
      <c r="L68" s="1273"/>
      <c r="M68" s="1273"/>
      <c r="N68" s="1273"/>
      <c r="O68" s="1273"/>
      <c r="P68" s="2270" t="s">
        <v>1033</v>
      </c>
      <c r="Q68" s="2270"/>
      <c r="R68" s="2270"/>
      <c r="S68" s="2270"/>
      <c r="T68" s="2270"/>
      <c r="U68" s="2273" t="s">
        <v>1034</v>
      </c>
      <c r="V68" s="2273"/>
      <c r="W68" s="2273"/>
      <c r="X68" s="2273"/>
      <c r="Y68" s="2273"/>
      <c r="Z68" s="2273"/>
      <c r="AA68" s="2274"/>
      <c r="AB68" s="58"/>
    </row>
    <row r="69" spans="1:28" ht="60" customHeight="1" thickBot="1" x14ac:dyDescent="0.25">
      <c r="B69" s="59"/>
      <c r="C69" s="2193" t="s">
        <v>684</v>
      </c>
      <c r="D69" s="698"/>
      <c r="E69" s="698"/>
      <c r="F69" s="698"/>
      <c r="G69" s="698"/>
      <c r="H69" s="2196" t="str">
        <f>+H68</f>
        <v>N/A</v>
      </c>
      <c r="I69" s="2196"/>
      <c r="J69" s="2195">
        <f>+J42</f>
        <v>1.0030991735537189</v>
      </c>
      <c r="K69" s="2196"/>
      <c r="L69" s="2196"/>
      <c r="M69" s="2196"/>
      <c r="N69" s="2196"/>
      <c r="O69" s="2196"/>
      <c r="P69" s="2268" t="s">
        <v>1033</v>
      </c>
      <c r="Q69" s="2268"/>
      <c r="R69" s="2268"/>
      <c r="S69" s="2268"/>
      <c r="T69" s="2268"/>
      <c r="U69" s="1225" t="s">
        <v>1034</v>
      </c>
      <c r="V69" s="1225"/>
      <c r="W69" s="1225"/>
      <c r="X69" s="1225"/>
      <c r="Y69" s="1225"/>
      <c r="Z69" s="1225"/>
      <c r="AA69" s="1226"/>
      <c r="AB69" s="58"/>
    </row>
    <row r="70" spans="1:28" x14ac:dyDescent="0.2">
      <c r="B70" s="129"/>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c r="AA70" s="143"/>
      <c r="AB70" s="130"/>
    </row>
    <row r="109" ht="6" customHeight="1" x14ac:dyDescent="0.2"/>
  </sheetData>
  <mergeCells count="101">
    <mergeCell ref="C69:G69"/>
    <mergeCell ref="H69:I69"/>
    <mergeCell ref="J69:O69"/>
    <mergeCell ref="P69:T69"/>
    <mergeCell ref="U69:AA69"/>
    <mergeCell ref="C67:G67"/>
    <mergeCell ref="H67:I67"/>
    <mergeCell ref="J67:O67"/>
    <mergeCell ref="P67:T67"/>
    <mergeCell ref="U67:AA67"/>
    <mergeCell ref="C68:G68"/>
    <mergeCell ref="H68:I68"/>
    <mergeCell ref="J68:O68"/>
    <mergeCell ref="P68:T68"/>
    <mergeCell ref="U68:AA68"/>
    <mergeCell ref="C63:G65"/>
    <mergeCell ref="H63:I65"/>
    <mergeCell ref="J63:O65"/>
    <mergeCell ref="P63:T65"/>
    <mergeCell ref="U63:AA65"/>
    <mergeCell ref="C66:G66"/>
    <mergeCell ref="H66:I66"/>
    <mergeCell ref="J66:O66"/>
    <mergeCell ref="P66:T66"/>
    <mergeCell ref="U66:AA66"/>
    <mergeCell ref="C42:G42"/>
    <mergeCell ref="K42:AA42"/>
    <mergeCell ref="C43:G43"/>
    <mergeCell ref="K43:AA43"/>
    <mergeCell ref="C46:AA47"/>
    <mergeCell ref="C48:AA60"/>
    <mergeCell ref="C39:G39"/>
    <mergeCell ref="K39:AA39"/>
    <mergeCell ref="C40:G40"/>
    <mergeCell ref="K40:AA40"/>
    <mergeCell ref="C41:G41"/>
    <mergeCell ref="K41:AA41"/>
    <mergeCell ref="C35:AA36"/>
    <mergeCell ref="C37:G38"/>
    <mergeCell ref="H37:H38"/>
    <mergeCell ref="I37:I38"/>
    <mergeCell ref="J37:J38"/>
    <mergeCell ref="K37:AA38"/>
    <mergeCell ref="K33:N33"/>
    <mergeCell ref="O33:R33"/>
    <mergeCell ref="S33:T33"/>
    <mergeCell ref="U33:W33"/>
    <mergeCell ref="X33:Y33"/>
    <mergeCell ref="Z33:AA33"/>
    <mergeCell ref="C31:J33"/>
    <mergeCell ref="K31:R31"/>
    <mergeCell ref="S31:W31"/>
    <mergeCell ref="X31:AA31"/>
    <mergeCell ref="K32:N32"/>
    <mergeCell ref="O32:R32"/>
    <mergeCell ref="S32:T32"/>
    <mergeCell ref="U32:W32"/>
    <mergeCell ref="X32:Y32"/>
    <mergeCell ref="Z32:AA32"/>
    <mergeCell ref="C28:H28"/>
    <mergeCell ref="I28:J28"/>
    <mergeCell ref="K28:O28"/>
    <mergeCell ref="P28:R28"/>
    <mergeCell ref="T28:V28"/>
    <mergeCell ref="X28:Z28"/>
    <mergeCell ref="C23:I23"/>
    <mergeCell ref="J23:R23"/>
    <mergeCell ref="S23:AA23"/>
    <mergeCell ref="C24:I24"/>
    <mergeCell ref="J24:R24"/>
    <mergeCell ref="S24:AA24"/>
    <mergeCell ref="AD18:AM18"/>
    <mergeCell ref="C20:H21"/>
    <mergeCell ref="I20:N21"/>
    <mergeCell ref="O20:U20"/>
    <mergeCell ref="V20:AA20"/>
    <mergeCell ref="O21:U21"/>
    <mergeCell ref="V21:AA21"/>
    <mergeCell ref="C26:H26"/>
    <mergeCell ref="I26:AA26"/>
    <mergeCell ref="C16:H16"/>
    <mergeCell ref="I16:AA16"/>
    <mergeCell ref="C10:H11"/>
    <mergeCell ref="I10:S11"/>
    <mergeCell ref="T10:W10"/>
    <mergeCell ref="X10:AA10"/>
    <mergeCell ref="T11:W11"/>
    <mergeCell ref="X11:AA11"/>
    <mergeCell ref="C18:H18"/>
    <mergeCell ref="I18:AA18"/>
    <mergeCell ref="B2:G4"/>
    <mergeCell ref="H2:AB2"/>
    <mergeCell ref="H3:Q3"/>
    <mergeCell ref="R3:AB3"/>
    <mergeCell ref="H4:AB4"/>
    <mergeCell ref="C7:H8"/>
    <mergeCell ref="I7:AA8"/>
    <mergeCell ref="C13:H14"/>
    <mergeCell ref="I13:U14"/>
    <mergeCell ref="V13:AA13"/>
    <mergeCell ref="V14:AA14"/>
  </mergeCells>
  <printOptions horizontalCentered="1"/>
  <pageMargins left="0.70866141732283472" right="0.70866141732283472" top="0.74803149606299213" bottom="1.1023622047244095" header="0.31496062992125984" footer="0.31496062992125984"/>
  <pageSetup scale="58"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22"/>
  <sheetViews>
    <sheetView view="pageBreakPreview" topLeftCell="B19" zoomScaleNormal="100" zoomScaleSheetLayoutView="100" zoomScalePageLayoutView="70" workbookViewId="0">
      <selection activeCell="I36" sqref="I36:I47"/>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8.4257812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7" width="8.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1176</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156</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157</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158</v>
      </c>
      <c r="S11" s="740"/>
      <c r="T11" s="740"/>
      <c r="U11" s="741"/>
      <c r="V11" s="715" t="s">
        <v>550</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159</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50</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160</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141.75" customHeight="1" thickBot="1" x14ac:dyDescent="0.25">
      <c r="B18" s="67"/>
      <c r="C18" s="675" t="s">
        <v>336</v>
      </c>
      <c r="D18" s="676"/>
      <c r="E18" s="676"/>
      <c r="F18" s="676"/>
      <c r="G18" s="676"/>
      <c r="H18" s="677"/>
      <c r="I18" s="678" t="s">
        <v>1177</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1178</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1179</v>
      </c>
      <c r="N21" s="713"/>
      <c r="O21" s="713"/>
      <c r="P21" s="713"/>
      <c r="Q21" s="713"/>
      <c r="R21" s="713"/>
      <c r="S21" s="714"/>
      <c r="T21" s="2275" t="s">
        <v>17</v>
      </c>
      <c r="U21" s="2276"/>
      <c r="V21" s="2276"/>
      <c r="W21" s="2276"/>
      <c r="X21" s="2276"/>
      <c r="Y21" s="2276"/>
      <c r="Z21" s="2276"/>
      <c r="AA21" s="2277"/>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31.5" customHeight="1" thickBot="1" x14ac:dyDescent="0.25">
      <c r="B24" s="67"/>
      <c r="C24" s="694" t="s">
        <v>1180</v>
      </c>
      <c r="D24" s="695"/>
      <c r="E24" s="695"/>
      <c r="F24" s="695"/>
      <c r="G24" s="695"/>
      <c r="H24" s="695"/>
      <c r="I24" s="696"/>
      <c r="J24" s="694" t="s">
        <v>1181</v>
      </c>
      <c r="K24" s="695"/>
      <c r="L24" s="695"/>
      <c r="M24" s="695"/>
      <c r="N24" s="695"/>
      <c r="O24" s="695"/>
      <c r="P24" s="696"/>
      <c r="Q24" s="1269" t="s">
        <v>615</v>
      </c>
      <c r="R24" s="655"/>
      <c r="S24" s="655"/>
      <c r="T24" s="655"/>
      <c r="U24" s="655"/>
      <c r="V24" s="655"/>
      <c r="W24" s="655"/>
      <c r="X24" s="655"/>
      <c r="Y24" s="655"/>
      <c r="Z24" s="655"/>
      <c r="AA24" s="657"/>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162</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681">
        <v>0.05</v>
      </c>
      <c r="J28" s="678"/>
      <c r="K28" s="682" t="s">
        <v>24</v>
      </c>
      <c r="L28" s="683"/>
      <c r="M28" s="683"/>
      <c r="N28" s="684"/>
      <c r="O28" s="685" t="s">
        <v>25</v>
      </c>
      <c r="P28" s="686"/>
      <c r="Q28" s="686"/>
      <c r="R28" s="687"/>
      <c r="S28" s="74"/>
      <c r="T28" s="686" t="s">
        <v>26</v>
      </c>
      <c r="U28" s="686"/>
      <c r="V28" s="687"/>
      <c r="W28" s="34" t="s">
        <v>28</v>
      </c>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thickBot="1" x14ac:dyDescent="0.25">
      <c r="B32" s="67"/>
      <c r="C32" s="664"/>
      <c r="D32" s="665"/>
      <c r="E32" s="665"/>
      <c r="F32" s="665"/>
      <c r="G32" s="665"/>
      <c r="H32" s="665"/>
      <c r="I32" s="665"/>
      <c r="J32" s="666"/>
      <c r="K32" s="2278">
        <v>0.10100000000000001</v>
      </c>
      <c r="L32" s="2279"/>
      <c r="M32" s="2279"/>
      <c r="N32" s="2280"/>
      <c r="O32" s="2281">
        <v>1</v>
      </c>
      <c r="P32" s="2279"/>
      <c r="Q32" s="2279"/>
      <c r="R32" s="2280"/>
      <c r="S32" s="2281">
        <v>5.0999999999999997E-2</v>
      </c>
      <c r="T32" s="2280"/>
      <c r="U32" s="2281">
        <v>0.1</v>
      </c>
      <c r="V32" s="2279"/>
      <c r="W32" s="2280"/>
      <c r="X32" s="2281">
        <v>0</v>
      </c>
      <c r="Y32" s="2280"/>
      <c r="Z32" s="2282">
        <v>0.05</v>
      </c>
      <c r="AA32" s="2283"/>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99.75" customHeight="1" thickBot="1" x14ac:dyDescent="0.25">
      <c r="B35" s="69"/>
      <c r="C35" s="922" t="s">
        <v>30</v>
      </c>
      <c r="D35" s="923"/>
      <c r="E35" s="923"/>
      <c r="F35" s="923"/>
      <c r="G35" s="924"/>
      <c r="H35" s="380" t="s">
        <v>258</v>
      </c>
      <c r="I35" s="379" t="s">
        <v>257</v>
      </c>
      <c r="J35" s="379"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ht="78" customHeight="1" x14ac:dyDescent="0.2">
      <c r="B36" s="69"/>
      <c r="C36" s="1061" t="s">
        <v>837</v>
      </c>
      <c r="D36" s="1062"/>
      <c r="E36" s="1062"/>
      <c r="F36" s="1062"/>
      <c r="G36" s="1063"/>
      <c r="H36" s="39">
        <v>8</v>
      </c>
      <c r="I36" s="39">
        <v>332</v>
      </c>
      <c r="J36" s="163">
        <f>+H36/I36</f>
        <v>2.4096385542168676E-2</v>
      </c>
      <c r="K36" s="1280" t="s">
        <v>1182</v>
      </c>
      <c r="L36" s="1281"/>
      <c r="M36" s="1281"/>
      <c r="N36" s="1281"/>
      <c r="O36" s="1281"/>
      <c r="P36" s="1281"/>
      <c r="Q36" s="1281"/>
      <c r="R36" s="1281"/>
      <c r="S36" s="1281"/>
      <c r="T36" s="1281"/>
      <c r="U36" s="1281"/>
      <c r="V36" s="1281"/>
      <c r="W36" s="1281"/>
      <c r="X36" s="1281"/>
      <c r="Y36" s="1281"/>
      <c r="Z36" s="1281"/>
      <c r="AA36" s="1282"/>
      <c r="AB36" s="66"/>
    </row>
    <row r="37" spans="2:28" s="68" customFormat="1" ht="105" customHeight="1" x14ac:dyDescent="0.2">
      <c r="B37" s="69"/>
      <c r="C37" s="1061" t="s">
        <v>841</v>
      </c>
      <c r="D37" s="1062"/>
      <c r="E37" s="1062"/>
      <c r="F37" s="1062"/>
      <c r="G37" s="1063"/>
      <c r="H37" s="38">
        <v>8</v>
      </c>
      <c r="I37" s="39">
        <v>332</v>
      </c>
      <c r="J37" s="163">
        <f t="shared" ref="J37:J47" si="0">+H37/I37</f>
        <v>2.4096385542168676E-2</v>
      </c>
      <c r="K37" s="1152" t="s">
        <v>1183</v>
      </c>
      <c r="L37" s="1153"/>
      <c r="M37" s="1153"/>
      <c r="N37" s="1153"/>
      <c r="O37" s="1153"/>
      <c r="P37" s="1153"/>
      <c r="Q37" s="1153"/>
      <c r="R37" s="1153"/>
      <c r="S37" s="1153"/>
      <c r="T37" s="1153"/>
      <c r="U37" s="1153"/>
      <c r="V37" s="1153"/>
      <c r="W37" s="1153"/>
      <c r="X37" s="1153"/>
      <c r="Y37" s="1153"/>
      <c r="Z37" s="1153"/>
      <c r="AA37" s="1154"/>
      <c r="AB37" s="66"/>
    </row>
    <row r="38" spans="2:28" s="68" customFormat="1" ht="38.25" customHeight="1" x14ac:dyDescent="0.2">
      <c r="B38" s="69"/>
      <c r="C38" s="1061" t="s">
        <v>834</v>
      </c>
      <c r="D38" s="1062"/>
      <c r="E38" s="1062"/>
      <c r="F38" s="1062"/>
      <c r="G38" s="1063"/>
      <c r="H38" s="38">
        <v>0</v>
      </c>
      <c r="I38" s="39">
        <v>332</v>
      </c>
      <c r="J38" s="163">
        <f t="shared" si="0"/>
        <v>0</v>
      </c>
      <c r="K38" s="1152" t="s">
        <v>1184</v>
      </c>
      <c r="L38" s="1153"/>
      <c r="M38" s="1153"/>
      <c r="N38" s="1153"/>
      <c r="O38" s="1153"/>
      <c r="P38" s="1153"/>
      <c r="Q38" s="1153"/>
      <c r="R38" s="1153"/>
      <c r="S38" s="1153"/>
      <c r="T38" s="1153"/>
      <c r="U38" s="1153"/>
      <c r="V38" s="1153"/>
      <c r="W38" s="1153"/>
      <c r="X38" s="1153"/>
      <c r="Y38" s="1153"/>
      <c r="Z38" s="1153"/>
      <c r="AA38" s="1154"/>
      <c r="AB38" s="66"/>
    </row>
    <row r="39" spans="2:28" s="68" customFormat="1" ht="38.25" customHeight="1" x14ac:dyDescent="0.2">
      <c r="B39" s="69"/>
      <c r="C39" s="1061" t="s">
        <v>832</v>
      </c>
      <c r="D39" s="1062"/>
      <c r="E39" s="1062"/>
      <c r="F39" s="1062"/>
      <c r="G39" s="1063"/>
      <c r="H39" s="38">
        <v>0</v>
      </c>
      <c r="I39" s="39">
        <v>332</v>
      </c>
      <c r="J39" s="163">
        <f t="shared" si="0"/>
        <v>0</v>
      </c>
      <c r="K39" s="1152" t="s">
        <v>1185</v>
      </c>
      <c r="L39" s="1153"/>
      <c r="M39" s="1153"/>
      <c r="N39" s="1153"/>
      <c r="O39" s="1153"/>
      <c r="P39" s="1153"/>
      <c r="Q39" s="1153"/>
      <c r="R39" s="1153"/>
      <c r="S39" s="1153"/>
      <c r="T39" s="1153"/>
      <c r="U39" s="1153"/>
      <c r="V39" s="1153"/>
      <c r="W39" s="1153"/>
      <c r="X39" s="1153"/>
      <c r="Y39" s="1153"/>
      <c r="Z39" s="1153"/>
      <c r="AA39" s="1154"/>
      <c r="AB39" s="66"/>
    </row>
    <row r="40" spans="2:28" s="68" customFormat="1" ht="82.5" customHeight="1" x14ac:dyDescent="0.2">
      <c r="B40" s="69"/>
      <c r="C40" s="1061" t="s">
        <v>830</v>
      </c>
      <c r="D40" s="1062"/>
      <c r="E40" s="1062"/>
      <c r="F40" s="1062"/>
      <c r="G40" s="1063"/>
      <c r="H40" s="96">
        <v>2</v>
      </c>
      <c r="I40" s="372">
        <v>537</v>
      </c>
      <c r="J40" s="472">
        <f t="shared" si="0"/>
        <v>3.7243947858472998E-3</v>
      </c>
      <c r="K40" s="2284" t="s">
        <v>1186</v>
      </c>
      <c r="L40" s="2285"/>
      <c r="M40" s="2285"/>
      <c r="N40" s="2285"/>
      <c r="O40" s="2285"/>
      <c r="P40" s="2285"/>
      <c r="Q40" s="2285"/>
      <c r="R40" s="2285"/>
      <c r="S40" s="2285"/>
      <c r="T40" s="2285"/>
      <c r="U40" s="2285"/>
      <c r="V40" s="2285"/>
      <c r="W40" s="2285"/>
      <c r="X40" s="2285"/>
      <c r="Y40" s="2285"/>
      <c r="Z40" s="2285"/>
      <c r="AA40" s="2286"/>
      <c r="AB40" s="66"/>
    </row>
    <row r="41" spans="2:28" s="68" customFormat="1" ht="84.75" customHeight="1" x14ac:dyDescent="0.2">
      <c r="B41" s="69"/>
      <c r="C41" s="1061" t="s">
        <v>829</v>
      </c>
      <c r="D41" s="1062"/>
      <c r="E41" s="1062"/>
      <c r="F41" s="1062"/>
      <c r="G41" s="1063"/>
      <c r="H41" s="96">
        <v>0</v>
      </c>
      <c r="I41" s="372">
        <v>499</v>
      </c>
      <c r="J41" s="472">
        <f t="shared" si="0"/>
        <v>0</v>
      </c>
      <c r="K41" s="2284" t="s">
        <v>1187</v>
      </c>
      <c r="L41" s="2285"/>
      <c r="M41" s="2285"/>
      <c r="N41" s="2285"/>
      <c r="O41" s="2285"/>
      <c r="P41" s="2285"/>
      <c r="Q41" s="2285"/>
      <c r="R41" s="2285"/>
      <c r="S41" s="2285"/>
      <c r="T41" s="2285"/>
      <c r="U41" s="2285"/>
      <c r="V41" s="2285"/>
      <c r="W41" s="2285"/>
      <c r="X41" s="2285"/>
      <c r="Y41" s="2285"/>
      <c r="Z41" s="2285"/>
      <c r="AA41" s="2286"/>
      <c r="AB41" s="66"/>
    </row>
    <row r="42" spans="2:28" s="68" customFormat="1" x14ac:dyDescent="0.2">
      <c r="B42" s="69"/>
      <c r="C42" s="1061" t="s">
        <v>827</v>
      </c>
      <c r="D42" s="1062"/>
      <c r="E42" s="1062"/>
      <c r="F42" s="1062"/>
      <c r="G42" s="1063"/>
      <c r="H42" s="38">
        <v>0</v>
      </c>
      <c r="I42" s="39">
        <v>425</v>
      </c>
      <c r="J42" s="163">
        <f t="shared" si="0"/>
        <v>0</v>
      </c>
      <c r="K42" s="1152" t="s">
        <v>1188</v>
      </c>
      <c r="L42" s="1153"/>
      <c r="M42" s="1153"/>
      <c r="N42" s="1153"/>
      <c r="O42" s="1153"/>
      <c r="P42" s="1153"/>
      <c r="Q42" s="1153"/>
      <c r="R42" s="1153"/>
      <c r="S42" s="1153"/>
      <c r="T42" s="1153"/>
      <c r="U42" s="1153"/>
      <c r="V42" s="1153"/>
      <c r="W42" s="1153"/>
      <c r="X42" s="1153"/>
      <c r="Y42" s="1153"/>
      <c r="Z42" s="1153"/>
      <c r="AA42" s="1154"/>
      <c r="AB42" s="66"/>
    </row>
    <row r="43" spans="2:28" s="68" customFormat="1" ht="40.5" customHeight="1" x14ac:dyDescent="0.2">
      <c r="B43" s="69"/>
      <c r="C43" s="1061" t="s">
        <v>825</v>
      </c>
      <c r="D43" s="1062"/>
      <c r="E43" s="1062"/>
      <c r="F43" s="1062"/>
      <c r="G43" s="1063"/>
      <c r="H43" s="96">
        <v>0</v>
      </c>
      <c r="I43" s="372">
        <v>533</v>
      </c>
      <c r="J43" s="163">
        <f t="shared" si="0"/>
        <v>0</v>
      </c>
      <c r="K43" s="2284" t="s">
        <v>1189</v>
      </c>
      <c r="L43" s="2285"/>
      <c r="M43" s="2285"/>
      <c r="N43" s="2285"/>
      <c r="O43" s="2285"/>
      <c r="P43" s="2285"/>
      <c r="Q43" s="2285"/>
      <c r="R43" s="2285"/>
      <c r="S43" s="2285"/>
      <c r="T43" s="2285"/>
      <c r="U43" s="2285"/>
      <c r="V43" s="2285"/>
      <c r="W43" s="2285"/>
      <c r="X43" s="2285"/>
      <c r="Y43" s="2285"/>
      <c r="Z43" s="2285"/>
      <c r="AA43" s="2286"/>
      <c r="AB43" s="66"/>
    </row>
    <row r="44" spans="2:28" s="68" customFormat="1" x14ac:dyDescent="0.2">
      <c r="B44" s="69"/>
      <c r="C44" s="1061" t="s">
        <v>824</v>
      </c>
      <c r="D44" s="1062"/>
      <c r="E44" s="1062"/>
      <c r="F44" s="1062"/>
      <c r="G44" s="1063"/>
      <c r="H44" s="38">
        <v>0</v>
      </c>
      <c r="I44" s="39">
        <v>536</v>
      </c>
      <c r="J44" s="163">
        <f t="shared" si="0"/>
        <v>0</v>
      </c>
      <c r="K44" s="2284" t="s">
        <v>1190</v>
      </c>
      <c r="L44" s="2285"/>
      <c r="M44" s="2285"/>
      <c r="N44" s="2285"/>
      <c r="O44" s="2285"/>
      <c r="P44" s="2285"/>
      <c r="Q44" s="2285"/>
      <c r="R44" s="2285"/>
      <c r="S44" s="2285"/>
      <c r="T44" s="2285"/>
      <c r="U44" s="2285"/>
      <c r="V44" s="2285"/>
      <c r="W44" s="2285"/>
      <c r="X44" s="2285"/>
      <c r="Y44" s="2285"/>
      <c r="Z44" s="2285"/>
      <c r="AA44" s="2286"/>
      <c r="AB44" s="66"/>
    </row>
    <row r="45" spans="2:28" s="68" customFormat="1" ht="26.25" customHeight="1" x14ac:dyDescent="0.2">
      <c r="B45" s="69"/>
      <c r="C45" s="1061" t="s">
        <v>822</v>
      </c>
      <c r="D45" s="1062"/>
      <c r="E45" s="1062"/>
      <c r="F45" s="1062"/>
      <c r="G45" s="1063"/>
      <c r="H45" s="96">
        <v>0</v>
      </c>
      <c r="I45" s="372">
        <v>540</v>
      </c>
      <c r="J45" s="163">
        <f t="shared" si="0"/>
        <v>0</v>
      </c>
      <c r="K45" s="2284" t="s">
        <v>1191</v>
      </c>
      <c r="L45" s="2285"/>
      <c r="M45" s="2285"/>
      <c r="N45" s="2285"/>
      <c r="O45" s="2285"/>
      <c r="P45" s="2285"/>
      <c r="Q45" s="2285"/>
      <c r="R45" s="2285"/>
      <c r="S45" s="2285"/>
      <c r="T45" s="2285"/>
      <c r="U45" s="2285"/>
      <c r="V45" s="2285"/>
      <c r="W45" s="2285"/>
      <c r="X45" s="2285"/>
      <c r="Y45" s="2285"/>
      <c r="Z45" s="2285"/>
      <c r="AA45" s="2286"/>
      <c r="AB45" s="66"/>
    </row>
    <row r="46" spans="2:28" s="68" customFormat="1" ht="93" customHeight="1" x14ac:dyDescent="0.2">
      <c r="B46" s="69"/>
      <c r="C46" s="1061" t="s">
        <v>820</v>
      </c>
      <c r="D46" s="1062"/>
      <c r="E46" s="1062"/>
      <c r="F46" s="1062"/>
      <c r="G46" s="1063"/>
      <c r="H46" s="96">
        <v>2</v>
      </c>
      <c r="I46" s="372">
        <v>532</v>
      </c>
      <c r="J46" s="472">
        <f t="shared" si="0"/>
        <v>3.7593984962406013E-3</v>
      </c>
      <c r="K46" s="2284" t="s">
        <v>1192</v>
      </c>
      <c r="L46" s="2285"/>
      <c r="M46" s="2285"/>
      <c r="N46" s="2285"/>
      <c r="O46" s="2285"/>
      <c r="P46" s="2285"/>
      <c r="Q46" s="2285"/>
      <c r="R46" s="2285"/>
      <c r="S46" s="2285"/>
      <c r="T46" s="2285"/>
      <c r="U46" s="2285"/>
      <c r="V46" s="2285"/>
      <c r="W46" s="2285"/>
      <c r="X46" s="2285"/>
      <c r="Y46" s="2285"/>
      <c r="Z46" s="2285"/>
      <c r="AA46" s="2286"/>
      <c r="AB46" s="66"/>
    </row>
    <row r="47" spans="2:28" s="68" customFormat="1" ht="42.75" customHeight="1" thickBot="1" x14ac:dyDescent="0.25">
      <c r="B47" s="69"/>
      <c r="C47" s="1061" t="s">
        <v>819</v>
      </c>
      <c r="D47" s="1062"/>
      <c r="E47" s="1062"/>
      <c r="F47" s="1062"/>
      <c r="G47" s="1063"/>
      <c r="H47" s="96">
        <v>0</v>
      </c>
      <c r="I47" s="372">
        <v>526</v>
      </c>
      <c r="J47" s="472">
        <f t="shared" si="0"/>
        <v>0</v>
      </c>
      <c r="K47" s="2287" t="s">
        <v>1193</v>
      </c>
      <c r="L47" s="2288"/>
      <c r="M47" s="2288"/>
      <c r="N47" s="2288"/>
      <c r="O47" s="2288"/>
      <c r="P47" s="2288"/>
      <c r="Q47" s="2288"/>
      <c r="R47" s="2288"/>
      <c r="S47" s="2288"/>
      <c r="T47" s="2288"/>
      <c r="U47" s="2288"/>
      <c r="V47" s="2288"/>
      <c r="W47" s="2288"/>
      <c r="X47" s="2288"/>
      <c r="Y47" s="2288"/>
      <c r="Z47" s="2288"/>
      <c r="AA47" s="2289"/>
      <c r="AB47" s="66"/>
    </row>
    <row r="48" spans="2:28" s="68" customFormat="1" ht="15.75" customHeight="1" thickBot="1" x14ac:dyDescent="0.3">
      <c r="B48" s="69"/>
      <c r="C48" s="908" t="s">
        <v>35</v>
      </c>
      <c r="D48" s="909"/>
      <c r="E48" s="909"/>
      <c r="F48" s="909"/>
      <c r="G48" s="910"/>
      <c r="H48" s="473">
        <f>+SUM(H36:H47)</f>
        <v>20</v>
      </c>
      <c r="I48" s="473">
        <f>+AVERAGE(I36:I47)</f>
        <v>454.66666666666669</v>
      </c>
      <c r="J48" s="176">
        <f>+AVERAGE(J36:J47)</f>
        <v>4.6397136972021044E-3</v>
      </c>
      <c r="K48" s="911"/>
      <c r="L48" s="912"/>
      <c r="M48" s="912"/>
      <c r="N48" s="912"/>
      <c r="O48" s="912"/>
      <c r="P48" s="912"/>
      <c r="Q48" s="912"/>
      <c r="R48" s="912"/>
      <c r="S48" s="912"/>
      <c r="T48" s="912"/>
      <c r="U48" s="912"/>
      <c r="V48" s="912"/>
      <c r="W48" s="912"/>
      <c r="X48" s="912"/>
      <c r="Y48" s="912"/>
      <c r="Z48" s="912"/>
      <c r="AA48" s="913"/>
      <c r="AB48" s="66"/>
    </row>
    <row r="49" spans="2:28" s="68" customFormat="1" ht="5.25" customHeight="1" x14ac:dyDescent="0.2">
      <c r="B49" s="69"/>
      <c r="C49" s="72"/>
      <c r="D49" s="72"/>
      <c r="E49" s="72"/>
      <c r="F49" s="72"/>
      <c r="G49" s="72"/>
      <c r="H49" s="145"/>
      <c r="I49" s="145"/>
      <c r="J49" s="35"/>
      <c r="K49" s="72"/>
      <c r="L49" s="72"/>
      <c r="M49" s="72"/>
      <c r="N49" s="72"/>
      <c r="O49" s="72"/>
      <c r="P49" s="72"/>
      <c r="Q49" s="72"/>
      <c r="R49" s="72"/>
      <c r="S49" s="72"/>
      <c r="T49" s="72"/>
      <c r="U49" s="72"/>
      <c r="V49" s="72"/>
      <c r="W49" s="72"/>
      <c r="X49" s="72"/>
      <c r="Y49" s="72"/>
      <c r="Z49" s="72"/>
      <c r="AA49" s="72"/>
      <c r="AB49" s="66"/>
    </row>
    <row r="50" spans="2:28" s="68" customFormat="1" ht="15" thickBot="1" x14ac:dyDescent="0.25">
      <c r="B50" s="69"/>
      <c r="C50" s="72"/>
      <c r="D50" s="72"/>
      <c r="E50" s="72"/>
      <c r="F50" s="72"/>
      <c r="G50" s="72"/>
      <c r="H50" s="145"/>
      <c r="I50" s="145"/>
      <c r="J50" s="35"/>
      <c r="K50" s="72"/>
      <c r="L50" s="72"/>
      <c r="M50" s="72"/>
      <c r="N50" s="72"/>
      <c r="O50" s="72"/>
      <c r="P50" s="72"/>
      <c r="Q50" s="72"/>
      <c r="R50" s="72"/>
      <c r="S50" s="72"/>
      <c r="T50" s="72"/>
      <c r="U50" s="72"/>
      <c r="V50" s="72"/>
      <c r="W50" s="72"/>
      <c r="X50" s="72"/>
      <c r="Y50" s="72"/>
      <c r="Z50" s="72"/>
      <c r="AA50" s="72"/>
      <c r="AB50" s="66"/>
    </row>
    <row r="51" spans="2:28" s="68" customFormat="1" x14ac:dyDescent="0.2">
      <c r="B51" s="69"/>
      <c r="C51" s="768" t="s">
        <v>36</v>
      </c>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70"/>
      <c r="AB51" s="66"/>
    </row>
    <row r="52" spans="2:28" ht="15" thickBot="1" x14ac:dyDescent="0.25">
      <c r="B52" s="67"/>
      <c r="C52" s="1161"/>
      <c r="D52" s="1162"/>
      <c r="E52" s="1162"/>
      <c r="F52" s="1162"/>
      <c r="G52" s="1162"/>
      <c r="H52" s="1162"/>
      <c r="I52" s="1162"/>
      <c r="J52" s="1162"/>
      <c r="K52" s="1162"/>
      <c r="L52" s="1162"/>
      <c r="M52" s="1162"/>
      <c r="N52" s="1162"/>
      <c r="O52" s="1162"/>
      <c r="P52" s="1162"/>
      <c r="Q52" s="1162"/>
      <c r="R52" s="1162"/>
      <c r="S52" s="1162"/>
      <c r="T52" s="1162"/>
      <c r="U52" s="1162"/>
      <c r="V52" s="1162"/>
      <c r="W52" s="1162"/>
      <c r="X52" s="1162"/>
      <c r="Y52" s="1162"/>
      <c r="Z52" s="1162"/>
      <c r="AA52" s="1163"/>
      <c r="AB52" s="66"/>
    </row>
    <row r="53" spans="2:28" ht="21" customHeight="1" x14ac:dyDescent="0.2">
      <c r="B53" s="67"/>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66"/>
    </row>
    <row r="54" spans="2:28" ht="21" customHeight="1"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2:28" ht="21" customHeight="1"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2:28" ht="21" customHeight="1"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2:28" ht="21" customHeight="1" x14ac:dyDescent="0.2">
      <c r="B57" s="67"/>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66"/>
    </row>
    <row r="58" spans="2:28" ht="21" customHeight="1" x14ac:dyDescent="0.2">
      <c r="B58" s="67"/>
      <c r="C58" s="1174"/>
      <c r="D58" s="1175"/>
      <c r="E58" s="1175"/>
      <c r="F58" s="1175"/>
      <c r="G58" s="1175"/>
      <c r="H58" s="1175"/>
      <c r="I58" s="1175"/>
      <c r="J58" s="1175"/>
      <c r="K58" s="1175"/>
      <c r="L58" s="1175"/>
      <c r="M58" s="1175"/>
      <c r="N58" s="1175"/>
      <c r="O58" s="1175"/>
      <c r="P58" s="1175"/>
      <c r="Q58" s="1175"/>
      <c r="R58" s="1175"/>
      <c r="S58" s="1175"/>
      <c r="T58" s="1175"/>
      <c r="U58" s="1175"/>
      <c r="V58" s="1175"/>
      <c r="W58" s="1175"/>
      <c r="X58" s="1175"/>
      <c r="Y58" s="1175"/>
      <c r="Z58" s="1175"/>
      <c r="AA58" s="1176"/>
      <c r="AB58" s="66"/>
    </row>
    <row r="59" spans="2:28" ht="21" customHeight="1" x14ac:dyDescent="0.2">
      <c r="B59" s="67"/>
      <c r="C59" s="1174"/>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5"/>
      <c r="Z59" s="1175"/>
      <c r="AA59" s="1176"/>
      <c r="AB59" s="66"/>
    </row>
    <row r="60" spans="2:28" ht="21" customHeight="1" x14ac:dyDescent="0.2">
      <c r="B60" s="67"/>
      <c r="C60" s="1174"/>
      <c r="D60" s="1175"/>
      <c r="E60" s="1175"/>
      <c r="F60" s="1175"/>
      <c r="G60" s="1175"/>
      <c r="H60" s="1175"/>
      <c r="I60" s="1175"/>
      <c r="J60" s="1175"/>
      <c r="K60" s="1175"/>
      <c r="L60" s="1175"/>
      <c r="M60" s="1175"/>
      <c r="N60" s="1175"/>
      <c r="O60" s="1175"/>
      <c r="P60" s="1175"/>
      <c r="Q60" s="1175"/>
      <c r="R60" s="1175"/>
      <c r="S60" s="1175"/>
      <c r="T60" s="1175"/>
      <c r="U60" s="1175"/>
      <c r="V60" s="1175"/>
      <c r="W60" s="1175"/>
      <c r="X60" s="1175"/>
      <c r="Y60" s="1175"/>
      <c r="Z60" s="1175"/>
      <c r="AA60" s="1176"/>
      <c r="AB60" s="66"/>
    </row>
    <row r="61" spans="2:28" ht="21" customHeight="1" x14ac:dyDescent="0.2">
      <c r="B61" s="67"/>
      <c r="C61" s="1174"/>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6"/>
      <c r="AB61" s="66"/>
    </row>
    <row r="62" spans="2:28" ht="21" customHeight="1" x14ac:dyDescent="0.2">
      <c r="B62" s="67"/>
      <c r="C62" s="1174"/>
      <c r="D62" s="1175"/>
      <c r="E62" s="1175"/>
      <c r="F62" s="1175"/>
      <c r="G62" s="1175"/>
      <c r="H62" s="1175"/>
      <c r="I62" s="1175"/>
      <c r="J62" s="1175"/>
      <c r="K62" s="1175"/>
      <c r="L62" s="1175"/>
      <c r="M62" s="1175"/>
      <c r="N62" s="1175"/>
      <c r="O62" s="1175"/>
      <c r="P62" s="1175"/>
      <c r="Q62" s="1175"/>
      <c r="R62" s="1175"/>
      <c r="S62" s="1175"/>
      <c r="T62" s="1175"/>
      <c r="U62" s="1175"/>
      <c r="V62" s="1175"/>
      <c r="W62" s="1175"/>
      <c r="X62" s="1175"/>
      <c r="Y62" s="1175"/>
      <c r="Z62" s="1175"/>
      <c r="AA62" s="1176"/>
      <c r="AB62" s="66"/>
    </row>
    <row r="63" spans="2:28" ht="21" customHeight="1" x14ac:dyDescent="0.2">
      <c r="B63" s="67"/>
      <c r="C63" s="1174"/>
      <c r="D63" s="1175"/>
      <c r="E63" s="1175"/>
      <c r="F63" s="1175"/>
      <c r="G63" s="1175"/>
      <c r="H63" s="1175"/>
      <c r="I63" s="1175"/>
      <c r="J63" s="1175"/>
      <c r="K63" s="1175"/>
      <c r="L63" s="1175"/>
      <c r="M63" s="1175"/>
      <c r="N63" s="1175"/>
      <c r="O63" s="1175"/>
      <c r="P63" s="1175"/>
      <c r="Q63" s="1175"/>
      <c r="R63" s="1175"/>
      <c r="S63" s="1175"/>
      <c r="T63" s="1175"/>
      <c r="U63" s="1175"/>
      <c r="V63" s="1175"/>
      <c r="W63" s="1175"/>
      <c r="X63" s="1175"/>
      <c r="Y63" s="1175"/>
      <c r="Z63" s="1175"/>
      <c r="AA63" s="1176"/>
      <c r="AB63" s="66"/>
    </row>
    <row r="64" spans="2:28" ht="21" customHeight="1" x14ac:dyDescent="0.2">
      <c r="B64" s="67"/>
      <c r="C64" s="1174"/>
      <c r="D64" s="1175"/>
      <c r="E64" s="1175"/>
      <c r="F64" s="1175"/>
      <c r="G64" s="1175"/>
      <c r="H64" s="1175"/>
      <c r="I64" s="1175"/>
      <c r="J64" s="1175"/>
      <c r="K64" s="1175"/>
      <c r="L64" s="1175"/>
      <c r="M64" s="1175"/>
      <c r="N64" s="1175"/>
      <c r="O64" s="1175"/>
      <c r="P64" s="1175"/>
      <c r="Q64" s="1175"/>
      <c r="R64" s="1175"/>
      <c r="S64" s="1175"/>
      <c r="T64" s="1175"/>
      <c r="U64" s="1175"/>
      <c r="V64" s="1175"/>
      <c r="W64" s="1175"/>
      <c r="X64" s="1175"/>
      <c r="Y64" s="1175"/>
      <c r="Z64" s="1175"/>
      <c r="AA64" s="1176"/>
      <c r="AB64" s="66"/>
    </row>
    <row r="65" spans="1:28" ht="21" customHeight="1" thickBot="1" x14ac:dyDescent="0.25">
      <c r="B65" s="67"/>
      <c r="C65" s="1177"/>
      <c r="D65" s="1178"/>
      <c r="E65" s="1178"/>
      <c r="F65" s="1178"/>
      <c r="G65" s="1178"/>
      <c r="H65" s="1178"/>
      <c r="I65" s="1178"/>
      <c r="J65" s="1178"/>
      <c r="K65" s="1178"/>
      <c r="L65" s="1178"/>
      <c r="M65" s="1178"/>
      <c r="N65" s="1178"/>
      <c r="O65" s="1178"/>
      <c r="P65" s="1178"/>
      <c r="Q65" s="1178"/>
      <c r="R65" s="1178"/>
      <c r="S65" s="1178"/>
      <c r="T65" s="1178"/>
      <c r="U65" s="1178"/>
      <c r="V65" s="1178"/>
      <c r="W65" s="1178"/>
      <c r="X65" s="1178"/>
      <c r="Y65" s="1178"/>
      <c r="Z65" s="1178"/>
      <c r="AA65" s="1179"/>
      <c r="AB65" s="66"/>
    </row>
    <row r="66" spans="1:28" x14ac:dyDescent="0.2">
      <c r="B66" s="65"/>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64"/>
    </row>
    <row r="67" spans="1:28" ht="15" thickBot="1" x14ac:dyDescent="0.25">
      <c r="B67" s="63"/>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61"/>
    </row>
    <row r="68" spans="1:28" ht="15.75" x14ac:dyDescent="0.2">
      <c r="B68" s="59"/>
      <c r="C68" s="1072" t="s">
        <v>30</v>
      </c>
      <c r="D68" s="1073"/>
      <c r="E68" s="1073"/>
      <c r="F68" s="1073"/>
      <c r="G68" s="1074"/>
      <c r="H68" s="1072" t="s">
        <v>37</v>
      </c>
      <c r="I68" s="1074"/>
      <c r="J68" s="1072" t="s">
        <v>38</v>
      </c>
      <c r="K68" s="1073"/>
      <c r="L68" s="1073"/>
      <c r="M68" s="1074"/>
      <c r="N68" s="1072" t="s">
        <v>39</v>
      </c>
      <c r="O68" s="1073"/>
      <c r="P68" s="1073"/>
      <c r="Q68" s="1073"/>
      <c r="R68" s="1073"/>
      <c r="S68" s="1073"/>
      <c r="T68" s="1073"/>
      <c r="U68" s="1074"/>
      <c r="V68" s="1165" t="s">
        <v>40</v>
      </c>
      <c r="W68" s="1165"/>
      <c r="X68" s="1165"/>
      <c r="Y68" s="1165"/>
      <c r="Z68" s="1165"/>
      <c r="AA68" s="1166"/>
      <c r="AB68" s="20"/>
    </row>
    <row r="69" spans="1:28" ht="15.75" x14ac:dyDescent="0.2">
      <c r="A69" s="60"/>
      <c r="B69" s="21"/>
      <c r="C69" s="1075"/>
      <c r="D69" s="1164"/>
      <c r="E69" s="1164"/>
      <c r="F69" s="1164"/>
      <c r="G69" s="1077"/>
      <c r="H69" s="1075"/>
      <c r="I69" s="1077"/>
      <c r="J69" s="1075"/>
      <c r="K69" s="1164"/>
      <c r="L69" s="1164"/>
      <c r="M69" s="1077"/>
      <c r="N69" s="1075"/>
      <c r="O69" s="1164"/>
      <c r="P69" s="1164"/>
      <c r="Q69" s="1164"/>
      <c r="R69" s="1164"/>
      <c r="S69" s="1164"/>
      <c r="T69" s="1164"/>
      <c r="U69" s="1077"/>
      <c r="V69" s="1167"/>
      <c r="W69" s="1167"/>
      <c r="X69" s="1167"/>
      <c r="Y69" s="1167"/>
      <c r="Z69" s="1167"/>
      <c r="AA69" s="1168"/>
      <c r="AB69" s="20"/>
    </row>
    <row r="70" spans="1:28" ht="16.5" thickBot="1" x14ac:dyDescent="0.25">
      <c r="A70" s="60"/>
      <c r="B70" s="21"/>
      <c r="C70" s="1075"/>
      <c r="D70" s="1164"/>
      <c r="E70" s="1164"/>
      <c r="F70" s="1164"/>
      <c r="G70" s="1077"/>
      <c r="H70" s="1075"/>
      <c r="I70" s="1077"/>
      <c r="J70" s="1075"/>
      <c r="K70" s="1164"/>
      <c r="L70" s="1164"/>
      <c r="M70" s="1077"/>
      <c r="N70" s="1078"/>
      <c r="O70" s="1079"/>
      <c r="P70" s="1079"/>
      <c r="Q70" s="1079"/>
      <c r="R70" s="1079"/>
      <c r="S70" s="1079"/>
      <c r="T70" s="1079"/>
      <c r="U70" s="1080"/>
      <c r="V70" s="1169"/>
      <c r="W70" s="1169"/>
      <c r="X70" s="1169"/>
      <c r="Y70" s="1169"/>
      <c r="Z70" s="1169"/>
      <c r="AA70" s="1170"/>
      <c r="AB70" s="20"/>
    </row>
    <row r="71" spans="1:28" ht="105" customHeight="1" x14ac:dyDescent="0.2">
      <c r="B71" s="59"/>
      <c r="C71" s="1108" t="s">
        <v>837</v>
      </c>
      <c r="D71" s="851"/>
      <c r="E71" s="851"/>
      <c r="F71" s="851"/>
      <c r="G71" s="851"/>
      <c r="H71" s="851" t="s">
        <v>739</v>
      </c>
      <c r="I71" s="851"/>
      <c r="J71" s="850">
        <v>0.02</v>
      </c>
      <c r="K71" s="851"/>
      <c r="L71" s="851"/>
      <c r="M71" s="851"/>
      <c r="N71" s="2290" t="s">
        <v>1194</v>
      </c>
      <c r="O71" s="2290"/>
      <c r="P71" s="2290"/>
      <c r="Q71" s="2290"/>
      <c r="R71" s="2290"/>
      <c r="S71" s="2290"/>
      <c r="T71" s="2290"/>
      <c r="U71" s="2290"/>
      <c r="V71" s="2291" t="s">
        <v>1195</v>
      </c>
      <c r="W71" s="2291"/>
      <c r="X71" s="2291"/>
      <c r="Y71" s="2291"/>
      <c r="Z71" s="2291"/>
      <c r="AA71" s="2292"/>
      <c r="AB71" s="58"/>
    </row>
    <row r="72" spans="1:28" ht="107.25" customHeight="1" x14ac:dyDescent="0.2">
      <c r="B72" s="59"/>
      <c r="C72" s="1808" t="s">
        <v>841</v>
      </c>
      <c r="D72" s="1273"/>
      <c r="E72" s="1273"/>
      <c r="F72" s="1273"/>
      <c r="G72" s="1273"/>
      <c r="H72" s="1809" t="s">
        <v>739</v>
      </c>
      <c r="I72" s="1273"/>
      <c r="J72" s="1809">
        <v>0.02</v>
      </c>
      <c r="K72" s="1273"/>
      <c r="L72" s="1273"/>
      <c r="M72" s="1273"/>
      <c r="N72" s="2290" t="s">
        <v>1196</v>
      </c>
      <c r="O72" s="2290"/>
      <c r="P72" s="2290"/>
      <c r="Q72" s="2290"/>
      <c r="R72" s="2290"/>
      <c r="S72" s="2290"/>
      <c r="T72" s="2290"/>
      <c r="U72" s="2290"/>
      <c r="V72" s="2290" t="s">
        <v>1197</v>
      </c>
      <c r="W72" s="2290"/>
      <c r="X72" s="2290"/>
      <c r="Y72" s="2290"/>
      <c r="Z72" s="2290"/>
      <c r="AA72" s="2293"/>
      <c r="AB72" s="58"/>
    </row>
    <row r="73" spans="1:28" ht="61.5" customHeight="1" x14ac:dyDescent="0.2">
      <c r="B73" s="59"/>
      <c r="C73" s="1808" t="s">
        <v>834</v>
      </c>
      <c r="D73" s="1273"/>
      <c r="E73" s="1273"/>
      <c r="F73" s="1273"/>
      <c r="G73" s="1273"/>
      <c r="H73" s="1273" t="s">
        <v>739</v>
      </c>
      <c r="I73" s="1273"/>
      <c r="J73" s="1809">
        <v>0</v>
      </c>
      <c r="K73" s="1273"/>
      <c r="L73" s="1273"/>
      <c r="M73" s="1273"/>
      <c r="N73" s="2290" t="s">
        <v>1198</v>
      </c>
      <c r="O73" s="2290"/>
      <c r="P73" s="2290"/>
      <c r="Q73" s="2290"/>
      <c r="R73" s="2290"/>
      <c r="S73" s="2290"/>
      <c r="T73" s="2290"/>
      <c r="U73" s="2290"/>
      <c r="V73" s="2290" t="s">
        <v>1199</v>
      </c>
      <c r="W73" s="2290"/>
      <c r="X73" s="2290"/>
      <c r="Y73" s="2290"/>
      <c r="Z73" s="2290"/>
      <c r="AA73" s="2293"/>
      <c r="AB73" s="58"/>
    </row>
    <row r="74" spans="1:28" ht="61.5" customHeight="1" x14ac:dyDescent="0.2">
      <c r="B74" s="59"/>
      <c r="C74" s="1808" t="s">
        <v>832</v>
      </c>
      <c r="D74" s="1273"/>
      <c r="E74" s="1273"/>
      <c r="F74" s="1273"/>
      <c r="G74" s="1273"/>
      <c r="H74" s="1273" t="s">
        <v>739</v>
      </c>
      <c r="I74" s="1273"/>
      <c r="J74" s="2294">
        <v>0</v>
      </c>
      <c r="K74" s="2295"/>
      <c r="L74" s="2295"/>
      <c r="M74" s="2295"/>
      <c r="N74" s="2296" t="s">
        <v>1200</v>
      </c>
      <c r="O74" s="2296"/>
      <c r="P74" s="2296"/>
      <c r="Q74" s="2296"/>
      <c r="R74" s="2296"/>
      <c r="S74" s="2296"/>
      <c r="T74" s="2296"/>
      <c r="U74" s="2296"/>
      <c r="V74" s="2290" t="s">
        <v>1201</v>
      </c>
      <c r="W74" s="2290"/>
      <c r="X74" s="2290"/>
      <c r="Y74" s="2290"/>
      <c r="Z74" s="2290"/>
      <c r="AA74" s="2293"/>
      <c r="AB74" s="58"/>
    </row>
    <row r="75" spans="1:28" s="474" customFormat="1" ht="63" customHeight="1" x14ac:dyDescent="0.25">
      <c r="B75" s="475"/>
      <c r="C75" s="1808" t="s">
        <v>830</v>
      </c>
      <c r="D75" s="1273"/>
      <c r="E75" s="1273"/>
      <c r="F75" s="1273"/>
      <c r="G75" s="1273"/>
      <c r="H75" s="1273" t="s">
        <v>739</v>
      </c>
      <c r="I75" s="1273"/>
      <c r="J75" s="2297">
        <v>3.7000000000000002E-3</v>
      </c>
      <c r="K75" s="2295"/>
      <c r="L75" s="2295"/>
      <c r="M75" s="2295"/>
      <c r="N75" s="2296" t="s">
        <v>1202</v>
      </c>
      <c r="O75" s="2296"/>
      <c r="P75" s="2296"/>
      <c r="Q75" s="2296"/>
      <c r="R75" s="2296"/>
      <c r="S75" s="2296"/>
      <c r="T75" s="2296"/>
      <c r="U75" s="2296"/>
      <c r="V75" s="2298" t="s">
        <v>1203</v>
      </c>
      <c r="W75" s="2299"/>
      <c r="X75" s="2299"/>
      <c r="Y75" s="2299"/>
      <c r="Z75" s="2299"/>
      <c r="AA75" s="2300"/>
      <c r="AB75" s="476"/>
    </row>
    <row r="76" spans="1:28" ht="135" customHeight="1" x14ac:dyDescent="0.2">
      <c r="B76" s="59"/>
      <c r="C76" s="1808" t="s">
        <v>829</v>
      </c>
      <c r="D76" s="1273"/>
      <c r="E76" s="1273"/>
      <c r="F76" s="1273"/>
      <c r="G76" s="1273"/>
      <c r="H76" s="1273" t="s">
        <v>739</v>
      </c>
      <c r="I76" s="1273"/>
      <c r="J76" s="2294">
        <v>0</v>
      </c>
      <c r="K76" s="2295"/>
      <c r="L76" s="2295"/>
      <c r="M76" s="2295"/>
      <c r="N76" s="2296" t="s">
        <v>1204</v>
      </c>
      <c r="O76" s="2296"/>
      <c r="P76" s="2296"/>
      <c r="Q76" s="2296"/>
      <c r="R76" s="2296"/>
      <c r="S76" s="2296"/>
      <c r="T76" s="2296"/>
      <c r="U76" s="2296"/>
      <c r="V76" s="2301" t="s">
        <v>1205</v>
      </c>
      <c r="W76" s="2302"/>
      <c r="X76" s="2302"/>
      <c r="Y76" s="2302"/>
      <c r="Z76" s="2302"/>
      <c r="AA76" s="2303"/>
      <c r="AB76" s="58"/>
    </row>
    <row r="77" spans="1:28" ht="55.5" customHeight="1" x14ac:dyDescent="0.2">
      <c r="B77" s="59"/>
      <c r="C77" s="1808" t="s">
        <v>827</v>
      </c>
      <c r="D77" s="1273"/>
      <c r="E77" s="1273"/>
      <c r="F77" s="1273"/>
      <c r="G77" s="1273"/>
      <c r="H77" s="1273" t="s">
        <v>739</v>
      </c>
      <c r="I77" s="1273"/>
      <c r="J77" s="1809">
        <v>0</v>
      </c>
      <c r="K77" s="1273"/>
      <c r="L77" s="1273"/>
      <c r="M77" s="1273"/>
      <c r="N77" s="2296" t="s">
        <v>1206</v>
      </c>
      <c r="O77" s="2296"/>
      <c r="P77" s="2296"/>
      <c r="Q77" s="2296"/>
      <c r="R77" s="2296"/>
      <c r="S77" s="2296"/>
      <c r="T77" s="2296"/>
      <c r="U77" s="2296"/>
      <c r="V77" s="2290" t="s">
        <v>1207</v>
      </c>
      <c r="W77" s="2290"/>
      <c r="X77" s="2290"/>
      <c r="Y77" s="2290"/>
      <c r="Z77" s="2290"/>
      <c r="AA77" s="2293"/>
      <c r="AB77" s="58"/>
    </row>
    <row r="78" spans="1:28" ht="48.75" customHeight="1" x14ac:dyDescent="0.2">
      <c r="B78" s="59"/>
      <c r="C78" s="1808" t="s">
        <v>825</v>
      </c>
      <c r="D78" s="1273"/>
      <c r="E78" s="1273"/>
      <c r="F78" s="1273"/>
      <c r="G78" s="1273"/>
      <c r="H78" s="1273" t="s">
        <v>739</v>
      </c>
      <c r="I78" s="1273"/>
      <c r="J78" s="1809">
        <v>0</v>
      </c>
      <c r="K78" s="1273"/>
      <c r="L78" s="1273"/>
      <c r="M78" s="1273"/>
      <c r="N78" s="2296" t="s">
        <v>1208</v>
      </c>
      <c r="O78" s="2296"/>
      <c r="P78" s="2296"/>
      <c r="Q78" s="2296"/>
      <c r="R78" s="2296"/>
      <c r="S78" s="2296"/>
      <c r="T78" s="2296"/>
      <c r="U78" s="2296"/>
      <c r="V78" s="2290" t="s">
        <v>1209</v>
      </c>
      <c r="W78" s="2290"/>
      <c r="X78" s="2290"/>
      <c r="Y78" s="2290"/>
      <c r="Z78" s="2290"/>
      <c r="AA78" s="2293"/>
      <c r="AB78" s="58"/>
    </row>
    <row r="79" spans="1:28" ht="71.25" customHeight="1" x14ac:dyDescent="0.2">
      <c r="B79" s="59"/>
      <c r="C79" s="1808" t="s">
        <v>824</v>
      </c>
      <c r="D79" s="1273"/>
      <c r="E79" s="1273"/>
      <c r="F79" s="1273"/>
      <c r="G79" s="1273"/>
      <c r="H79" s="2304">
        <v>1.6999999999999999E-3</v>
      </c>
      <c r="I79" s="1273"/>
      <c r="J79" s="1809">
        <v>0</v>
      </c>
      <c r="K79" s="1273"/>
      <c r="L79" s="1273"/>
      <c r="M79" s="1273"/>
      <c r="N79" s="2296" t="s">
        <v>1210</v>
      </c>
      <c r="O79" s="2296"/>
      <c r="P79" s="2296"/>
      <c r="Q79" s="2296"/>
      <c r="R79" s="2296"/>
      <c r="S79" s="2296"/>
      <c r="T79" s="2296"/>
      <c r="U79" s="2296"/>
      <c r="V79" s="2290" t="s">
        <v>1211</v>
      </c>
      <c r="W79" s="2290"/>
      <c r="X79" s="2290"/>
      <c r="Y79" s="2290"/>
      <c r="Z79" s="2290"/>
      <c r="AA79" s="2293"/>
      <c r="AB79" s="58"/>
    </row>
    <row r="80" spans="1:28" s="474" customFormat="1" ht="66.75" customHeight="1" x14ac:dyDescent="0.25">
      <c r="B80" s="475"/>
      <c r="C80" s="1808" t="s">
        <v>822</v>
      </c>
      <c r="D80" s="1273"/>
      <c r="E80" s="1273"/>
      <c r="F80" s="1273"/>
      <c r="G80" s="1273"/>
      <c r="H80" s="2297">
        <v>3.7600000000000001E-2</v>
      </c>
      <c r="I80" s="2295"/>
      <c r="J80" s="2304">
        <v>0</v>
      </c>
      <c r="K80" s="1273"/>
      <c r="L80" s="1273"/>
      <c r="M80" s="1273"/>
      <c r="N80" s="2296" t="s">
        <v>1212</v>
      </c>
      <c r="O80" s="2296"/>
      <c r="P80" s="2296"/>
      <c r="Q80" s="2296"/>
      <c r="R80" s="2296"/>
      <c r="S80" s="2296"/>
      <c r="T80" s="2296"/>
      <c r="U80" s="2296"/>
      <c r="V80" s="2290" t="s">
        <v>1213</v>
      </c>
      <c r="W80" s="2290"/>
      <c r="X80" s="2290"/>
      <c r="Y80" s="2290"/>
      <c r="Z80" s="2290"/>
      <c r="AA80" s="2293"/>
      <c r="AB80" s="476"/>
    </row>
    <row r="81" spans="2:28" s="474" customFormat="1" ht="60.75" customHeight="1" x14ac:dyDescent="0.25">
      <c r="B81" s="475"/>
      <c r="C81" s="1808" t="s">
        <v>820</v>
      </c>
      <c r="D81" s="1273"/>
      <c r="E81" s="1273"/>
      <c r="F81" s="1273"/>
      <c r="G81" s="1273"/>
      <c r="H81" s="2304">
        <v>5.1299999999999998E-2</v>
      </c>
      <c r="I81" s="1273"/>
      <c r="J81" s="2297">
        <v>3.8E-3</v>
      </c>
      <c r="K81" s="2295"/>
      <c r="L81" s="2295"/>
      <c r="M81" s="2295"/>
      <c r="N81" s="2298" t="s">
        <v>1214</v>
      </c>
      <c r="O81" s="2307"/>
      <c r="P81" s="2307"/>
      <c r="Q81" s="2307"/>
      <c r="R81" s="2307"/>
      <c r="S81" s="2307"/>
      <c r="T81" s="2307"/>
      <c r="U81" s="2308"/>
      <c r="V81" s="2298" t="s">
        <v>1215</v>
      </c>
      <c r="W81" s="2299"/>
      <c r="X81" s="2299"/>
      <c r="Y81" s="2299"/>
      <c r="Z81" s="2299"/>
      <c r="AA81" s="2300"/>
      <c r="AB81" s="476"/>
    </row>
    <row r="82" spans="2:28" s="474" customFormat="1" ht="82.5" customHeight="1" thickBot="1" x14ac:dyDescent="0.3">
      <c r="B82" s="475"/>
      <c r="C82" s="1808" t="s">
        <v>819</v>
      </c>
      <c r="D82" s="1273"/>
      <c r="E82" s="1273"/>
      <c r="F82" s="1273"/>
      <c r="G82" s="1273"/>
      <c r="H82" s="2195">
        <v>0.05</v>
      </c>
      <c r="I82" s="2196"/>
      <c r="J82" s="2305">
        <v>0</v>
      </c>
      <c r="K82" s="2306"/>
      <c r="L82" s="2306"/>
      <c r="M82" s="2306"/>
      <c r="N82" s="2298" t="s">
        <v>1216</v>
      </c>
      <c r="O82" s="2307"/>
      <c r="P82" s="2307"/>
      <c r="Q82" s="2307"/>
      <c r="R82" s="2307"/>
      <c r="S82" s="2307"/>
      <c r="T82" s="2307"/>
      <c r="U82" s="2308"/>
      <c r="V82" s="2290" t="s">
        <v>1217</v>
      </c>
      <c r="W82" s="2290"/>
      <c r="X82" s="2290"/>
      <c r="Y82" s="2290"/>
      <c r="Z82" s="2290"/>
      <c r="AA82" s="2293"/>
      <c r="AB82" s="476"/>
    </row>
    <row r="83" spans="2:28" x14ac:dyDescent="0.2">
      <c r="B83" s="129"/>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c r="AA83" s="143"/>
      <c r="AB83" s="130"/>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57"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pageSetUpPr fitToPage="1"/>
  </sheetPr>
  <dimension ref="A1:AB102"/>
  <sheetViews>
    <sheetView view="pageBreakPreview" topLeftCell="A5" zoomScaleNormal="100" zoomScaleSheetLayoutView="100" zoomScalePageLayoutView="70" workbookViewId="0">
      <selection activeCell="K39" sqref="K39:AA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6.14062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62" t="s">
        <v>82</v>
      </c>
      <c r="J7" s="763"/>
      <c r="K7" s="763"/>
      <c r="L7" s="763"/>
      <c r="M7" s="763"/>
      <c r="N7" s="763"/>
      <c r="O7" s="763"/>
      <c r="P7" s="763"/>
      <c r="Q7" s="763"/>
      <c r="R7" s="763"/>
      <c r="S7" s="763"/>
      <c r="T7" s="763"/>
      <c r="U7" s="763"/>
      <c r="V7" s="763"/>
      <c r="W7" s="763"/>
      <c r="X7" s="763"/>
      <c r="Y7" s="763"/>
      <c r="Z7" s="763"/>
      <c r="AA7" s="764"/>
      <c r="AB7" s="77"/>
    </row>
    <row r="8" spans="1:28" ht="6.6" customHeight="1" thickBot="1" x14ac:dyDescent="0.25">
      <c r="B8" s="78"/>
      <c r="C8" s="719"/>
      <c r="D8" s="720"/>
      <c r="E8" s="720"/>
      <c r="F8" s="720"/>
      <c r="G8" s="720"/>
      <c r="H8" s="721"/>
      <c r="I8" s="765"/>
      <c r="J8" s="766"/>
      <c r="K8" s="766"/>
      <c r="L8" s="766"/>
      <c r="M8" s="766"/>
      <c r="N8" s="766"/>
      <c r="O8" s="766"/>
      <c r="P8" s="766"/>
      <c r="Q8" s="766"/>
      <c r="R8" s="766"/>
      <c r="S8" s="766"/>
      <c r="T8" s="766"/>
      <c r="U8" s="766"/>
      <c r="V8" s="766"/>
      <c r="W8" s="766"/>
      <c r="X8" s="766"/>
      <c r="Y8" s="766"/>
      <c r="Z8" s="766"/>
      <c r="AA8" s="767"/>
      <c r="AB8" s="77"/>
    </row>
    <row r="9" spans="1:28" ht="7.15" customHeight="1"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47</v>
      </c>
      <c r="J10" s="732"/>
      <c r="K10" s="732"/>
      <c r="L10" s="732"/>
      <c r="M10" s="732"/>
      <c r="N10" s="732"/>
      <c r="O10" s="732"/>
      <c r="P10" s="732"/>
      <c r="Q10" s="733"/>
      <c r="R10" s="737" t="s">
        <v>4</v>
      </c>
      <c r="S10" s="738"/>
      <c r="T10" s="738"/>
      <c r="U10" s="739"/>
      <c r="V10" s="691" t="s">
        <v>5</v>
      </c>
      <c r="W10" s="692"/>
      <c r="X10" s="692"/>
      <c r="Y10" s="692"/>
      <c r="Z10" s="692"/>
      <c r="AA10" s="693"/>
      <c r="AB10" s="77"/>
    </row>
    <row r="11" spans="1:28" ht="18" customHeight="1" thickBot="1" x14ac:dyDescent="0.25">
      <c r="B11" s="78"/>
      <c r="C11" s="719"/>
      <c r="D11" s="720"/>
      <c r="E11" s="720"/>
      <c r="F11" s="720"/>
      <c r="G11" s="720"/>
      <c r="H11" s="721"/>
      <c r="I11" s="734"/>
      <c r="J11" s="735"/>
      <c r="K11" s="735"/>
      <c r="L11" s="735"/>
      <c r="M11" s="735"/>
      <c r="N11" s="735"/>
      <c r="O11" s="735"/>
      <c r="P11" s="735"/>
      <c r="Q11" s="736"/>
      <c r="R11" s="681" t="s">
        <v>48</v>
      </c>
      <c r="S11" s="740"/>
      <c r="T11" s="740"/>
      <c r="U11" s="741"/>
      <c r="V11" s="715" t="s">
        <v>322</v>
      </c>
      <c r="W11" s="742"/>
      <c r="X11" s="742"/>
      <c r="Y11" s="742"/>
      <c r="Z11" s="742"/>
      <c r="AA11" s="743"/>
      <c r="AB11" s="77"/>
    </row>
    <row r="12" spans="1:28" ht="10.15" customHeight="1"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1.45" customHeight="1" x14ac:dyDescent="0.2">
      <c r="B13" s="67"/>
      <c r="C13" s="716" t="s">
        <v>7</v>
      </c>
      <c r="D13" s="717"/>
      <c r="E13" s="717"/>
      <c r="F13" s="717"/>
      <c r="G13" s="717"/>
      <c r="H13" s="718"/>
      <c r="I13" s="722" t="s">
        <v>49</v>
      </c>
      <c r="J13" s="723"/>
      <c r="K13" s="723"/>
      <c r="L13" s="723"/>
      <c r="M13" s="723"/>
      <c r="N13" s="723"/>
      <c r="O13" s="723"/>
      <c r="P13" s="723"/>
      <c r="Q13" s="723"/>
      <c r="R13" s="723"/>
      <c r="S13" s="724"/>
      <c r="T13" s="716" t="s">
        <v>9</v>
      </c>
      <c r="U13" s="717"/>
      <c r="V13" s="717"/>
      <c r="W13" s="717"/>
      <c r="X13" s="717"/>
      <c r="Y13" s="717"/>
      <c r="Z13" s="717"/>
      <c r="AA13" s="718"/>
      <c r="AB13" s="66"/>
    </row>
    <row r="14" spans="1:28" ht="26.45" customHeight="1" thickBot="1" x14ac:dyDescent="0.25">
      <c r="B14" s="67"/>
      <c r="C14" s="719"/>
      <c r="D14" s="720"/>
      <c r="E14" s="720"/>
      <c r="F14" s="720"/>
      <c r="G14" s="720"/>
      <c r="H14" s="721"/>
      <c r="I14" s="725"/>
      <c r="J14" s="726"/>
      <c r="K14" s="726"/>
      <c r="L14" s="726"/>
      <c r="M14" s="726"/>
      <c r="N14" s="726"/>
      <c r="O14" s="726"/>
      <c r="P14" s="726"/>
      <c r="Q14" s="726"/>
      <c r="R14" s="726"/>
      <c r="S14" s="727"/>
      <c r="T14" s="728" t="s">
        <v>50</v>
      </c>
      <c r="U14" s="729"/>
      <c r="V14" s="729"/>
      <c r="W14" s="729"/>
      <c r="X14" s="729"/>
      <c r="Y14" s="729"/>
      <c r="Z14" s="729"/>
      <c r="AA14" s="730"/>
      <c r="AB14" s="66"/>
    </row>
    <row r="15" spans="1:28" ht="7.9" customHeight="1"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36" customHeight="1" thickBot="1" x14ac:dyDescent="0.25">
      <c r="B16" s="67"/>
      <c r="C16" s="675" t="s">
        <v>11</v>
      </c>
      <c r="D16" s="676"/>
      <c r="E16" s="676"/>
      <c r="F16" s="676"/>
      <c r="G16" s="676"/>
      <c r="H16" s="677"/>
      <c r="I16" s="678" t="s">
        <v>51</v>
      </c>
      <c r="J16" s="679"/>
      <c r="K16" s="679"/>
      <c r="L16" s="679"/>
      <c r="M16" s="679"/>
      <c r="N16" s="679"/>
      <c r="O16" s="679"/>
      <c r="P16" s="679"/>
      <c r="Q16" s="679"/>
      <c r="R16" s="679"/>
      <c r="S16" s="679"/>
      <c r="T16" s="679"/>
      <c r="U16" s="679"/>
      <c r="V16" s="679"/>
      <c r="W16" s="679"/>
      <c r="X16" s="679"/>
      <c r="Y16" s="679"/>
      <c r="Z16" s="679"/>
      <c r="AA16" s="680"/>
      <c r="AB16" s="66"/>
    </row>
    <row r="17" spans="2:28" ht="9"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46.15" customHeight="1" thickBot="1" x14ac:dyDescent="0.25">
      <c r="B18" s="67"/>
      <c r="C18" s="675" t="s">
        <v>12</v>
      </c>
      <c r="D18" s="676"/>
      <c r="E18" s="676"/>
      <c r="F18" s="676"/>
      <c r="G18" s="676"/>
      <c r="H18" s="677"/>
      <c r="I18" s="678" t="s">
        <v>569</v>
      </c>
      <c r="J18" s="679"/>
      <c r="K18" s="679"/>
      <c r="L18" s="679"/>
      <c r="M18" s="679"/>
      <c r="N18" s="679"/>
      <c r="O18" s="679"/>
      <c r="P18" s="679"/>
      <c r="Q18" s="679"/>
      <c r="R18" s="679"/>
      <c r="S18" s="679"/>
      <c r="T18" s="679"/>
      <c r="U18" s="679"/>
      <c r="V18" s="679"/>
      <c r="W18" s="679"/>
      <c r="X18" s="679"/>
      <c r="Y18" s="679"/>
      <c r="Z18" s="679"/>
      <c r="AA18" s="680"/>
      <c r="AB18" s="66"/>
    </row>
    <row r="19" spans="2:28" ht="9.6"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thickBot="1" x14ac:dyDescent="0.25">
      <c r="B20" s="67"/>
      <c r="C20" s="700" t="s">
        <v>13</v>
      </c>
      <c r="D20" s="701"/>
      <c r="E20" s="701"/>
      <c r="F20" s="701"/>
      <c r="G20" s="701"/>
      <c r="H20" s="702"/>
      <c r="I20" s="706" t="s">
        <v>586</v>
      </c>
      <c r="J20" s="707"/>
      <c r="K20" s="707"/>
      <c r="L20" s="708"/>
      <c r="M20" s="691" t="s">
        <v>14</v>
      </c>
      <c r="N20" s="692"/>
      <c r="O20" s="692"/>
      <c r="P20" s="692"/>
      <c r="Q20" s="692"/>
      <c r="R20" s="692"/>
      <c r="S20" s="693"/>
      <c r="T20" s="768" t="s">
        <v>15</v>
      </c>
      <c r="U20" s="769"/>
      <c r="V20" s="769"/>
      <c r="W20" s="769"/>
      <c r="X20" s="769"/>
      <c r="Y20" s="769"/>
      <c r="Z20" s="769"/>
      <c r="AA20" s="770"/>
      <c r="AB20" s="66"/>
    </row>
    <row r="21" spans="2:28" s="60" customFormat="1" ht="16.149999999999999" customHeight="1" thickBot="1" x14ac:dyDescent="0.25">
      <c r="B21" s="67"/>
      <c r="C21" s="703"/>
      <c r="D21" s="704"/>
      <c r="E21" s="704"/>
      <c r="F21" s="704"/>
      <c r="G21" s="704"/>
      <c r="H21" s="705"/>
      <c r="I21" s="709"/>
      <c r="J21" s="710"/>
      <c r="K21" s="710"/>
      <c r="L21" s="711"/>
      <c r="M21" s="712" t="s">
        <v>62</v>
      </c>
      <c r="N21" s="713"/>
      <c r="O21" s="713"/>
      <c r="P21" s="713"/>
      <c r="Q21" s="713"/>
      <c r="R21" s="713"/>
      <c r="S21" s="714"/>
      <c r="T21" s="771" t="s">
        <v>69</v>
      </c>
      <c r="U21" s="772"/>
      <c r="V21" s="772"/>
      <c r="W21" s="772"/>
      <c r="X21" s="772"/>
      <c r="Y21" s="772"/>
      <c r="Z21" s="772"/>
      <c r="AA21" s="773"/>
      <c r="AB21" s="66"/>
    </row>
    <row r="22" spans="2:28" ht="7.15"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25.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38.450000000000003" customHeight="1" thickBot="1" x14ac:dyDescent="0.25">
      <c r="B24" s="67"/>
      <c r="C24" s="694" t="s">
        <v>568</v>
      </c>
      <c r="D24" s="695"/>
      <c r="E24" s="695"/>
      <c r="F24" s="695"/>
      <c r="G24" s="695"/>
      <c r="H24" s="695"/>
      <c r="I24" s="696"/>
      <c r="J24" s="694" t="s">
        <v>567</v>
      </c>
      <c r="K24" s="695"/>
      <c r="L24" s="695"/>
      <c r="M24" s="695"/>
      <c r="N24" s="695"/>
      <c r="O24" s="695"/>
      <c r="P24" s="696"/>
      <c r="Q24" s="697" t="s">
        <v>551</v>
      </c>
      <c r="R24" s="698"/>
      <c r="S24" s="698"/>
      <c r="T24" s="698"/>
      <c r="U24" s="698"/>
      <c r="V24" s="698"/>
      <c r="W24" s="698"/>
      <c r="X24" s="698"/>
      <c r="Y24" s="698"/>
      <c r="Z24" s="698"/>
      <c r="AA24" s="699"/>
      <c r="AB24" s="66"/>
    </row>
    <row r="25" spans="2:28" ht="8.4499999999999993"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22.15" customHeight="1" thickBot="1" x14ac:dyDescent="0.25">
      <c r="B26" s="67"/>
      <c r="C26" s="675" t="s">
        <v>21</v>
      </c>
      <c r="D26" s="676"/>
      <c r="E26" s="676"/>
      <c r="F26" s="676"/>
      <c r="G26" s="676"/>
      <c r="H26" s="677"/>
      <c r="I26" s="678" t="s">
        <v>52</v>
      </c>
      <c r="J26" s="679"/>
      <c r="K26" s="679"/>
      <c r="L26" s="679"/>
      <c r="M26" s="679"/>
      <c r="N26" s="679"/>
      <c r="O26" s="679"/>
      <c r="P26" s="679"/>
      <c r="Q26" s="679"/>
      <c r="R26" s="679"/>
      <c r="S26" s="679"/>
      <c r="T26" s="679"/>
      <c r="U26" s="679"/>
      <c r="V26" s="679"/>
      <c r="W26" s="679"/>
      <c r="X26" s="679"/>
      <c r="Y26" s="679"/>
      <c r="Z26" s="679"/>
      <c r="AA26" s="680"/>
      <c r="AB26" s="66"/>
    </row>
    <row r="27" spans="2:28" ht="9.6"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41.45" customHeight="1" thickBot="1" x14ac:dyDescent="0.25">
      <c r="B28" s="67"/>
      <c r="C28" s="675" t="s">
        <v>23</v>
      </c>
      <c r="D28" s="676"/>
      <c r="E28" s="676"/>
      <c r="F28" s="676"/>
      <c r="G28" s="676"/>
      <c r="H28" s="677"/>
      <c r="I28" s="681">
        <v>0.69</v>
      </c>
      <c r="J28" s="678"/>
      <c r="K28" s="682" t="s">
        <v>24</v>
      </c>
      <c r="L28" s="683"/>
      <c r="M28" s="683"/>
      <c r="N28" s="684"/>
      <c r="O28" s="685" t="s">
        <v>25</v>
      </c>
      <c r="P28" s="686"/>
      <c r="Q28" s="686"/>
      <c r="R28" s="687"/>
      <c r="S28" s="88"/>
      <c r="T28" s="686" t="s">
        <v>26</v>
      </c>
      <c r="U28" s="686"/>
      <c r="V28" s="687"/>
      <c r="W28" s="34"/>
      <c r="X28" s="688" t="s">
        <v>27</v>
      </c>
      <c r="Y28" s="689"/>
      <c r="Z28" s="690"/>
      <c r="AA28" s="73" t="s">
        <v>28</v>
      </c>
      <c r="AB28" s="66"/>
    </row>
    <row r="29" spans="2:28" ht="10.15" customHeight="1"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777">
        <v>0</v>
      </c>
      <c r="L32" s="655"/>
      <c r="M32" s="655"/>
      <c r="N32" s="655"/>
      <c r="O32" s="656">
        <v>0.63</v>
      </c>
      <c r="P32" s="655"/>
      <c r="Q32" s="655"/>
      <c r="R32" s="655"/>
      <c r="S32" s="656">
        <v>0.64</v>
      </c>
      <c r="T32" s="655"/>
      <c r="U32" s="656">
        <v>0.74</v>
      </c>
      <c r="V32" s="655"/>
      <c r="W32" s="655"/>
      <c r="X32" s="656">
        <v>0.75</v>
      </c>
      <c r="Y32" s="655"/>
      <c r="Z32" s="656">
        <v>1</v>
      </c>
      <c r="AA32" s="657"/>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122" customFormat="1" ht="21" customHeight="1" thickBot="1" x14ac:dyDescent="0.25">
      <c r="B34" s="123"/>
      <c r="C34" s="642" t="s">
        <v>29</v>
      </c>
      <c r="D34" s="643"/>
      <c r="E34" s="643"/>
      <c r="F34" s="643"/>
      <c r="G34" s="643"/>
      <c r="H34" s="643"/>
      <c r="I34" s="643"/>
      <c r="J34" s="643"/>
      <c r="K34" s="643"/>
      <c r="L34" s="643"/>
      <c r="M34" s="643"/>
      <c r="N34" s="643"/>
      <c r="O34" s="643"/>
      <c r="P34" s="643"/>
      <c r="Q34" s="643"/>
      <c r="R34" s="643"/>
      <c r="S34" s="643"/>
      <c r="T34" s="643"/>
      <c r="U34" s="643"/>
      <c r="V34" s="643"/>
      <c r="W34" s="643"/>
      <c r="X34" s="643"/>
      <c r="Y34" s="643"/>
      <c r="Z34" s="643"/>
      <c r="AA34" s="644"/>
      <c r="AB34" s="120"/>
    </row>
    <row r="35" spans="2:28" s="122" customFormat="1" ht="60" customHeight="1" x14ac:dyDescent="0.2">
      <c r="B35" s="123"/>
      <c r="C35" s="642" t="s">
        <v>30</v>
      </c>
      <c r="D35" s="643"/>
      <c r="E35" s="643"/>
      <c r="F35" s="643"/>
      <c r="G35" s="644"/>
      <c r="H35" s="128" t="s">
        <v>566</v>
      </c>
      <c r="I35" s="128" t="s">
        <v>427</v>
      </c>
      <c r="J35" s="128" t="s">
        <v>33</v>
      </c>
      <c r="K35" s="847" t="s">
        <v>34</v>
      </c>
      <c r="L35" s="848"/>
      <c r="M35" s="848"/>
      <c r="N35" s="848"/>
      <c r="O35" s="848"/>
      <c r="P35" s="848"/>
      <c r="Q35" s="848"/>
      <c r="R35" s="848"/>
      <c r="S35" s="848"/>
      <c r="T35" s="848"/>
      <c r="U35" s="848"/>
      <c r="V35" s="848"/>
      <c r="W35" s="848"/>
      <c r="X35" s="848"/>
      <c r="Y35" s="848"/>
      <c r="Z35" s="848"/>
      <c r="AA35" s="849"/>
      <c r="AB35" s="120"/>
    </row>
    <row r="36" spans="2:28" s="122" customFormat="1" ht="56.25" customHeight="1" x14ac:dyDescent="0.2">
      <c r="B36" s="123"/>
      <c r="C36" s="797" t="s">
        <v>565</v>
      </c>
      <c r="D36" s="798"/>
      <c r="E36" s="798"/>
      <c r="F36" s="798"/>
      <c r="G36" s="799"/>
      <c r="H36" s="32">
        <v>8</v>
      </c>
      <c r="I36" s="32">
        <v>22</v>
      </c>
      <c r="J36" s="124">
        <f>+H36/I36</f>
        <v>0.36363636363636365</v>
      </c>
      <c r="K36" s="844" t="s">
        <v>564</v>
      </c>
      <c r="L36" s="845"/>
      <c r="M36" s="845"/>
      <c r="N36" s="845"/>
      <c r="O36" s="845"/>
      <c r="P36" s="845"/>
      <c r="Q36" s="845"/>
      <c r="R36" s="845"/>
      <c r="S36" s="845"/>
      <c r="T36" s="845"/>
      <c r="U36" s="845"/>
      <c r="V36" s="845"/>
      <c r="W36" s="845"/>
      <c r="X36" s="845"/>
      <c r="Y36" s="845"/>
      <c r="Z36" s="845"/>
      <c r="AA36" s="846"/>
      <c r="AB36" s="120"/>
    </row>
    <row r="37" spans="2:28" s="122" customFormat="1" ht="50.25" customHeight="1" thickBot="1" x14ac:dyDescent="0.25">
      <c r="B37" s="123"/>
      <c r="C37" s="797" t="s">
        <v>563</v>
      </c>
      <c r="D37" s="798"/>
      <c r="E37" s="798"/>
      <c r="F37" s="798"/>
      <c r="G37" s="799"/>
      <c r="H37" s="32">
        <v>16</v>
      </c>
      <c r="I37" s="137">
        <v>36</v>
      </c>
      <c r="J37" s="136">
        <f>+H37/I37</f>
        <v>0.44444444444444442</v>
      </c>
      <c r="K37" s="844" t="s">
        <v>562</v>
      </c>
      <c r="L37" s="845"/>
      <c r="M37" s="845"/>
      <c r="N37" s="845"/>
      <c r="O37" s="845"/>
      <c r="P37" s="845"/>
      <c r="Q37" s="845"/>
      <c r="R37" s="845"/>
      <c r="S37" s="845"/>
      <c r="T37" s="845"/>
      <c r="U37" s="845"/>
      <c r="V37" s="845"/>
      <c r="W37" s="845"/>
      <c r="X37" s="845"/>
      <c r="Y37" s="845"/>
      <c r="Z37" s="845"/>
      <c r="AA37" s="846"/>
      <c r="AB37" s="120"/>
    </row>
    <row r="38" spans="2:28" s="122" customFormat="1" ht="50.25" customHeight="1" thickBot="1" x14ac:dyDescent="0.25">
      <c r="B38" s="123"/>
      <c r="C38" s="797" t="s">
        <v>561</v>
      </c>
      <c r="D38" s="798"/>
      <c r="E38" s="798"/>
      <c r="F38" s="798"/>
      <c r="G38" s="799"/>
      <c r="H38" s="32">
        <v>57</v>
      </c>
      <c r="I38" s="135">
        <v>83</v>
      </c>
      <c r="J38" s="134">
        <f>+H38/I38</f>
        <v>0.68674698795180722</v>
      </c>
      <c r="K38" s="651" t="s">
        <v>560</v>
      </c>
      <c r="L38" s="652"/>
      <c r="M38" s="652"/>
      <c r="N38" s="652"/>
      <c r="O38" s="652"/>
      <c r="P38" s="652"/>
      <c r="Q38" s="652"/>
      <c r="R38" s="652"/>
      <c r="S38" s="652"/>
      <c r="T38" s="652"/>
      <c r="U38" s="652"/>
      <c r="V38" s="652"/>
      <c r="W38" s="652"/>
      <c r="X38" s="652"/>
      <c r="Y38" s="652"/>
      <c r="Z38" s="652"/>
      <c r="AA38" s="653"/>
      <c r="AB38" s="120"/>
    </row>
    <row r="39" spans="2:28" s="122" customFormat="1" ht="70.5" customHeight="1" thickBot="1" x14ac:dyDescent="0.25">
      <c r="B39" s="123"/>
      <c r="C39" s="797" t="s">
        <v>591</v>
      </c>
      <c r="D39" s="798"/>
      <c r="E39" s="798"/>
      <c r="F39" s="798"/>
      <c r="G39" s="799"/>
      <c r="H39" s="32">
        <v>30</v>
      </c>
      <c r="I39" s="135">
        <v>46</v>
      </c>
      <c r="J39" s="134">
        <f>+H39/I39</f>
        <v>0.65217391304347827</v>
      </c>
      <c r="K39" s="651" t="s">
        <v>590</v>
      </c>
      <c r="L39" s="652"/>
      <c r="M39" s="652"/>
      <c r="N39" s="652"/>
      <c r="O39" s="652"/>
      <c r="P39" s="652"/>
      <c r="Q39" s="652"/>
      <c r="R39" s="652"/>
      <c r="S39" s="652"/>
      <c r="T39" s="652"/>
      <c r="U39" s="652"/>
      <c r="V39" s="652"/>
      <c r="W39" s="652"/>
      <c r="X39" s="652"/>
      <c r="Y39" s="652"/>
      <c r="Z39" s="652"/>
      <c r="AA39" s="653"/>
      <c r="AB39" s="120"/>
    </row>
    <row r="40" spans="2:28" s="122" customFormat="1" ht="12" customHeight="1" thickBot="1" x14ac:dyDescent="0.25">
      <c r="B40" s="123"/>
      <c r="C40" s="803"/>
      <c r="D40" s="804"/>
      <c r="E40" s="804"/>
      <c r="F40" s="804"/>
      <c r="G40" s="805"/>
      <c r="H40" s="42"/>
      <c r="I40" s="42"/>
      <c r="J40" s="133"/>
      <c r="K40" s="806"/>
      <c r="L40" s="807"/>
      <c r="M40" s="807"/>
      <c r="N40" s="807"/>
      <c r="O40" s="807"/>
      <c r="P40" s="807"/>
      <c r="Q40" s="807"/>
      <c r="R40" s="807"/>
      <c r="S40" s="807"/>
      <c r="T40" s="807"/>
      <c r="U40" s="807"/>
      <c r="V40" s="807"/>
      <c r="W40" s="807"/>
      <c r="X40" s="807"/>
      <c r="Y40" s="807"/>
      <c r="Z40" s="807"/>
      <c r="AA40" s="808"/>
      <c r="AB40" s="120"/>
    </row>
    <row r="41" spans="2:28" s="122" customFormat="1" ht="10.9" customHeight="1" x14ac:dyDescent="0.2">
      <c r="B41" s="123"/>
      <c r="C41" s="89"/>
      <c r="D41" s="89"/>
      <c r="E41" s="89"/>
      <c r="F41" s="89"/>
      <c r="G41" s="89"/>
      <c r="H41" s="90"/>
      <c r="I41" s="90"/>
      <c r="J41" s="43"/>
      <c r="K41" s="89"/>
      <c r="L41" s="89"/>
      <c r="M41" s="89"/>
      <c r="N41" s="89"/>
      <c r="O41" s="89"/>
      <c r="P41" s="89"/>
      <c r="Q41" s="89"/>
      <c r="R41" s="89"/>
      <c r="S41" s="89"/>
      <c r="T41" s="89"/>
      <c r="U41" s="89"/>
      <c r="V41" s="89"/>
      <c r="W41" s="89"/>
      <c r="X41" s="89"/>
      <c r="Y41" s="89"/>
      <c r="Z41" s="89"/>
      <c r="AA41" s="89"/>
      <c r="AB41" s="120"/>
    </row>
    <row r="42" spans="2:28" s="122" customFormat="1" ht="9.6" customHeight="1" thickBot="1" x14ac:dyDescent="0.25">
      <c r="B42" s="123"/>
      <c r="C42" s="89"/>
      <c r="D42" s="89"/>
      <c r="E42" s="89"/>
      <c r="F42" s="89"/>
      <c r="G42" s="89"/>
      <c r="H42" s="90"/>
      <c r="I42" s="90"/>
      <c r="J42" s="43"/>
      <c r="K42" s="89"/>
      <c r="L42" s="89"/>
      <c r="M42" s="89"/>
      <c r="N42" s="89"/>
      <c r="O42" s="89"/>
      <c r="P42" s="89"/>
      <c r="Q42" s="89"/>
      <c r="R42" s="89"/>
      <c r="S42" s="89"/>
      <c r="T42" s="89"/>
      <c r="U42" s="89"/>
      <c r="V42" s="89"/>
      <c r="W42" s="89"/>
      <c r="X42" s="89"/>
      <c r="Y42" s="89"/>
      <c r="Z42" s="89"/>
      <c r="AA42" s="89"/>
      <c r="AB42" s="120"/>
    </row>
    <row r="43" spans="2:28" s="122" customFormat="1" ht="22.15" customHeight="1" thickBot="1" x14ac:dyDescent="0.25">
      <c r="B43" s="123"/>
      <c r="C43" s="809" t="s">
        <v>36</v>
      </c>
      <c r="D43" s="810"/>
      <c r="E43" s="810"/>
      <c r="F43" s="810"/>
      <c r="G43" s="810"/>
      <c r="H43" s="810"/>
      <c r="I43" s="810"/>
      <c r="J43" s="810"/>
      <c r="K43" s="810"/>
      <c r="L43" s="810"/>
      <c r="M43" s="810"/>
      <c r="N43" s="810"/>
      <c r="O43" s="810"/>
      <c r="P43" s="810"/>
      <c r="Q43" s="810"/>
      <c r="R43" s="810"/>
      <c r="S43" s="810"/>
      <c r="T43" s="810"/>
      <c r="U43" s="810"/>
      <c r="V43" s="810"/>
      <c r="W43" s="810"/>
      <c r="X43" s="810"/>
      <c r="Y43" s="810"/>
      <c r="Z43" s="810"/>
      <c r="AA43" s="811"/>
      <c r="AB43" s="120"/>
    </row>
    <row r="44" spans="2:28" s="92" customFormat="1" ht="32.450000000000003" hidden="1" customHeight="1" thickBot="1" x14ac:dyDescent="0.25">
      <c r="B44" s="121"/>
      <c r="C44" s="812"/>
      <c r="D44" s="813"/>
      <c r="E44" s="813"/>
      <c r="F44" s="813"/>
      <c r="G44" s="813"/>
      <c r="H44" s="813"/>
      <c r="I44" s="813"/>
      <c r="J44" s="813"/>
      <c r="K44" s="813"/>
      <c r="L44" s="813"/>
      <c r="M44" s="813"/>
      <c r="N44" s="813"/>
      <c r="O44" s="813"/>
      <c r="P44" s="813"/>
      <c r="Q44" s="813"/>
      <c r="R44" s="813"/>
      <c r="S44" s="813"/>
      <c r="T44" s="813"/>
      <c r="U44" s="813"/>
      <c r="V44" s="813"/>
      <c r="W44" s="813"/>
      <c r="X44" s="813"/>
      <c r="Y44" s="813"/>
      <c r="Z44" s="813"/>
      <c r="AA44" s="814"/>
      <c r="AB44" s="120"/>
    </row>
    <row r="45" spans="2:28" s="92" customFormat="1" ht="9" customHeight="1" x14ac:dyDescent="0.2">
      <c r="B45" s="121"/>
      <c r="C45" s="815" t="s">
        <v>70</v>
      </c>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120"/>
    </row>
    <row r="46" spans="2:28" s="92" customFormat="1" ht="13.5" customHeight="1" x14ac:dyDescent="0.2">
      <c r="B46" s="121"/>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120"/>
    </row>
    <row r="47" spans="2:28" s="92" customFormat="1" ht="9" customHeight="1" x14ac:dyDescent="0.2">
      <c r="B47" s="121"/>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120"/>
    </row>
    <row r="48" spans="2:28" s="92" customFormat="1" ht="78" customHeight="1" x14ac:dyDescent="0.2">
      <c r="B48" s="121"/>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120"/>
    </row>
    <row r="49" spans="1:28" s="92" customFormat="1" ht="10.15" customHeight="1" x14ac:dyDescent="0.2">
      <c r="B49" s="121"/>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120"/>
    </row>
    <row r="50" spans="1:28" s="92" customFormat="1" ht="66" customHeight="1" x14ac:dyDescent="0.2">
      <c r="B50" s="121"/>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120"/>
    </row>
    <row r="51" spans="1:28" s="92" customFormat="1" ht="12" customHeight="1" x14ac:dyDescent="0.2">
      <c r="B51" s="121"/>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120"/>
    </row>
    <row r="52" spans="1:28" s="92" customFormat="1" ht="21.75" customHeight="1" x14ac:dyDescent="0.2">
      <c r="B52" s="121"/>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120"/>
    </row>
    <row r="53" spans="1:28" s="92" customFormat="1" ht="2.4500000000000002" customHeight="1" thickBot="1" x14ac:dyDescent="0.25">
      <c r="B53" s="121"/>
      <c r="C53" s="821"/>
      <c r="D53" s="822"/>
      <c r="E53" s="822"/>
      <c r="F53" s="822"/>
      <c r="G53" s="822"/>
      <c r="H53" s="822"/>
      <c r="I53" s="822"/>
      <c r="J53" s="822"/>
      <c r="K53" s="822"/>
      <c r="L53" s="822"/>
      <c r="M53" s="822"/>
      <c r="N53" s="822"/>
      <c r="O53" s="822"/>
      <c r="P53" s="822"/>
      <c r="Q53" s="822"/>
      <c r="R53" s="822"/>
      <c r="S53" s="822"/>
      <c r="T53" s="822"/>
      <c r="U53" s="822"/>
      <c r="V53" s="822"/>
      <c r="W53" s="822"/>
      <c r="X53" s="822"/>
      <c r="Y53" s="822"/>
      <c r="Z53" s="822"/>
      <c r="AA53" s="823"/>
      <c r="AB53" s="120"/>
    </row>
    <row r="54" spans="1:28" s="92" customFormat="1" ht="3.6" customHeight="1" x14ac:dyDescent="0.2">
      <c r="B54" s="119"/>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18"/>
    </row>
    <row r="55" spans="1:28" s="92" customFormat="1" ht="10.15" customHeight="1" thickBot="1" x14ac:dyDescent="0.25">
      <c r="B55" s="117"/>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116"/>
    </row>
    <row r="56" spans="1:28" s="92" customFormat="1" ht="32.450000000000003" customHeight="1" thickBot="1" x14ac:dyDescent="0.25">
      <c r="B56" s="112"/>
      <c r="C56" s="787" t="s">
        <v>30</v>
      </c>
      <c r="D56" s="788"/>
      <c r="E56" s="788"/>
      <c r="F56" s="788"/>
      <c r="G56" s="789"/>
      <c r="H56" s="787" t="s">
        <v>37</v>
      </c>
      <c r="I56" s="789"/>
      <c r="J56" s="787" t="s">
        <v>38</v>
      </c>
      <c r="K56" s="788"/>
      <c r="L56" s="788"/>
      <c r="M56" s="789"/>
      <c r="N56" s="787" t="s">
        <v>39</v>
      </c>
      <c r="O56" s="788"/>
      <c r="P56" s="788"/>
      <c r="Q56" s="788"/>
      <c r="R56" s="788"/>
      <c r="S56" s="788"/>
      <c r="T56" s="788"/>
      <c r="U56" s="789"/>
      <c r="V56" s="793" t="s">
        <v>40</v>
      </c>
      <c r="W56" s="793"/>
      <c r="X56" s="793"/>
      <c r="Y56" s="793"/>
      <c r="Z56" s="793"/>
      <c r="AA56" s="794"/>
      <c r="AB56" s="113"/>
    </row>
    <row r="57" spans="1:28" s="92" customFormat="1" ht="0.6" customHeight="1" thickBot="1" x14ac:dyDescent="0.25">
      <c r="A57" s="115"/>
      <c r="B57" s="114"/>
      <c r="C57" s="790"/>
      <c r="D57" s="791"/>
      <c r="E57" s="791"/>
      <c r="F57" s="791"/>
      <c r="G57" s="792"/>
      <c r="H57" s="790"/>
      <c r="I57" s="792"/>
      <c r="J57" s="790"/>
      <c r="K57" s="791"/>
      <c r="L57" s="791"/>
      <c r="M57" s="792"/>
      <c r="N57" s="790"/>
      <c r="O57" s="791"/>
      <c r="P57" s="791"/>
      <c r="Q57" s="791"/>
      <c r="R57" s="791"/>
      <c r="S57" s="791"/>
      <c r="T57" s="791"/>
      <c r="U57" s="792"/>
      <c r="V57" s="795"/>
      <c r="W57" s="795"/>
      <c r="X57" s="795"/>
      <c r="Y57" s="795"/>
      <c r="Z57" s="795"/>
      <c r="AA57" s="796"/>
      <c r="AB57" s="113"/>
    </row>
    <row r="58" spans="1:28" s="92" customFormat="1" ht="32.450000000000003" hidden="1" customHeight="1" thickBot="1" x14ac:dyDescent="0.25">
      <c r="A58" s="115"/>
      <c r="B58" s="114"/>
      <c r="C58" s="790"/>
      <c r="D58" s="791"/>
      <c r="E58" s="791"/>
      <c r="F58" s="791"/>
      <c r="G58" s="792"/>
      <c r="H58" s="790"/>
      <c r="I58" s="792"/>
      <c r="J58" s="790"/>
      <c r="K58" s="791"/>
      <c r="L58" s="791"/>
      <c r="M58" s="792"/>
      <c r="N58" s="856"/>
      <c r="O58" s="857"/>
      <c r="P58" s="857"/>
      <c r="Q58" s="857"/>
      <c r="R58" s="857"/>
      <c r="S58" s="857"/>
      <c r="T58" s="857"/>
      <c r="U58" s="858"/>
      <c r="V58" s="859"/>
      <c r="W58" s="859"/>
      <c r="X58" s="859"/>
      <c r="Y58" s="859"/>
      <c r="Z58" s="859"/>
      <c r="AA58" s="860"/>
      <c r="AB58" s="113"/>
    </row>
    <row r="59" spans="1:28" s="92" customFormat="1" ht="183" customHeight="1" thickBot="1" x14ac:dyDescent="0.25">
      <c r="B59" s="112"/>
      <c r="C59" s="824" t="s">
        <v>559</v>
      </c>
      <c r="D59" s="825"/>
      <c r="E59" s="825"/>
      <c r="F59" s="825"/>
      <c r="G59" s="825"/>
      <c r="H59" s="826" t="s">
        <v>326</v>
      </c>
      <c r="I59" s="825"/>
      <c r="J59" s="850">
        <v>0.36</v>
      </c>
      <c r="K59" s="851"/>
      <c r="L59" s="851"/>
      <c r="M59" s="851"/>
      <c r="N59" s="852" t="s">
        <v>558</v>
      </c>
      <c r="O59" s="853"/>
      <c r="P59" s="853"/>
      <c r="Q59" s="853"/>
      <c r="R59" s="853"/>
      <c r="S59" s="853"/>
      <c r="T59" s="853"/>
      <c r="U59" s="854"/>
      <c r="V59" s="852" t="s">
        <v>557</v>
      </c>
      <c r="W59" s="853"/>
      <c r="X59" s="853"/>
      <c r="Y59" s="853"/>
      <c r="Z59" s="853"/>
      <c r="AA59" s="855"/>
      <c r="AB59" s="111"/>
    </row>
    <row r="60" spans="1:28" s="92" customFormat="1" ht="174" customHeight="1" thickBot="1" x14ac:dyDescent="0.25">
      <c r="B60" s="112"/>
      <c r="C60" s="824" t="s">
        <v>556</v>
      </c>
      <c r="D60" s="825"/>
      <c r="E60" s="825"/>
      <c r="F60" s="825"/>
      <c r="G60" s="825"/>
      <c r="H60" s="826">
        <v>0.36</v>
      </c>
      <c r="I60" s="825"/>
      <c r="J60" s="826">
        <v>0.44</v>
      </c>
      <c r="K60" s="825"/>
      <c r="L60" s="825"/>
      <c r="M60" s="825"/>
      <c r="N60" s="852" t="s">
        <v>555</v>
      </c>
      <c r="O60" s="853"/>
      <c r="P60" s="853"/>
      <c r="Q60" s="853"/>
      <c r="R60" s="853"/>
      <c r="S60" s="853"/>
      <c r="T60" s="853"/>
      <c r="U60" s="854"/>
      <c r="V60" s="852" t="s">
        <v>554</v>
      </c>
      <c r="W60" s="853"/>
      <c r="X60" s="853"/>
      <c r="Y60" s="853"/>
      <c r="Z60" s="853"/>
      <c r="AA60" s="855"/>
      <c r="AB60" s="111"/>
    </row>
    <row r="61" spans="1:28" s="92" customFormat="1" ht="181.5" customHeight="1" thickBot="1" x14ac:dyDescent="0.25">
      <c r="B61" s="112"/>
      <c r="C61" s="824" t="s">
        <v>553</v>
      </c>
      <c r="D61" s="825"/>
      <c r="E61" s="825"/>
      <c r="F61" s="825"/>
      <c r="G61" s="825"/>
      <c r="H61" s="826">
        <v>0.44</v>
      </c>
      <c r="I61" s="825"/>
      <c r="J61" s="826">
        <v>0.69</v>
      </c>
      <c r="K61" s="825"/>
      <c r="L61" s="825"/>
      <c r="M61" s="825"/>
      <c r="N61" s="852" t="s">
        <v>589</v>
      </c>
      <c r="O61" s="853"/>
      <c r="P61" s="853"/>
      <c r="Q61" s="853"/>
      <c r="R61" s="853"/>
      <c r="S61" s="853"/>
      <c r="T61" s="853"/>
      <c r="U61" s="854"/>
      <c r="V61" s="852" t="s">
        <v>552</v>
      </c>
      <c r="W61" s="853"/>
      <c r="X61" s="853"/>
      <c r="Y61" s="853"/>
      <c r="Z61" s="853"/>
      <c r="AA61" s="855"/>
      <c r="AB61" s="111"/>
    </row>
    <row r="62" spans="1:28" s="92" customFormat="1" ht="247.5" customHeight="1" x14ac:dyDescent="0.2">
      <c r="B62" s="112"/>
      <c r="C62" s="824" t="s">
        <v>588</v>
      </c>
      <c r="D62" s="825"/>
      <c r="E62" s="825"/>
      <c r="F62" s="825"/>
      <c r="G62" s="825"/>
      <c r="H62" s="826">
        <v>0.69</v>
      </c>
      <c r="I62" s="825"/>
      <c r="J62" s="826">
        <v>0.65</v>
      </c>
      <c r="K62" s="825"/>
      <c r="L62" s="825"/>
      <c r="M62" s="825"/>
      <c r="N62" s="852" t="s">
        <v>587</v>
      </c>
      <c r="O62" s="853"/>
      <c r="P62" s="853"/>
      <c r="Q62" s="853"/>
      <c r="R62" s="853"/>
      <c r="S62" s="853"/>
      <c r="T62" s="853"/>
      <c r="U62" s="854"/>
      <c r="V62" s="852" t="s">
        <v>552</v>
      </c>
      <c r="W62" s="853"/>
      <c r="X62" s="853"/>
      <c r="Y62" s="853"/>
      <c r="Z62" s="853"/>
      <c r="AA62" s="855"/>
      <c r="AB62" s="111"/>
    </row>
    <row r="63" spans="1:28" s="92" customFormat="1" ht="32.450000000000003" customHeight="1" x14ac:dyDescent="0.2">
      <c r="B63" s="125"/>
      <c r="C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7"/>
    </row>
    <row r="102" ht="6" customHeight="1" x14ac:dyDescent="0.2"/>
  </sheetData>
  <mergeCells count="97">
    <mergeCell ref="C60:G60"/>
    <mergeCell ref="H60:I60"/>
    <mergeCell ref="J60:M60"/>
    <mergeCell ref="N60:U60"/>
    <mergeCell ref="V60:AA60"/>
    <mergeCell ref="C45:AA53"/>
    <mergeCell ref="C62:G62"/>
    <mergeCell ref="H62:I62"/>
    <mergeCell ref="J62:M62"/>
    <mergeCell ref="N62:U62"/>
    <mergeCell ref="V62:AA62"/>
    <mergeCell ref="C56:G58"/>
    <mergeCell ref="H56:I58"/>
    <mergeCell ref="J56:M58"/>
    <mergeCell ref="N56:U58"/>
    <mergeCell ref="V56:AA58"/>
    <mergeCell ref="C61:G61"/>
    <mergeCell ref="H61:I61"/>
    <mergeCell ref="J61:M61"/>
    <mergeCell ref="N61:U61"/>
    <mergeCell ref="V61:AA61"/>
    <mergeCell ref="C59:G59"/>
    <mergeCell ref="H59:I59"/>
    <mergeCell ref="J59:M59"/>
    <mergeCell ref="N59:U59"/>
    <mergeCell ref="V59:AA59"/>
    <mergeCell ref="C34:AA34"/>
    <mergeCell ref="C35:G35"/>
    <mergeCell ref="K35:AA35"/>
    <mergeCell ref="C36:G36"/>
    <mergeCell ref="C37:G37"/>
    <mergeCell ref="C40:G40"/>
    <mergeCell ref="K40:AA40"/>
    <mergeCell ref="C43:AA44"/>
    <mergeCell ref="K36:AA36"/>
    <mergeCell ref="K37:AA37"/>
    <mergeCell ref="C39:G39"/>
    <mergeCell ref="K39:AA39"/>
    <mergeCell ref="C38:G38"/>
    <mergeCell ref="K38:AA3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5"/>
  <sheetViews>
    <sheetView view="pageBreakPreview" topLeftCell="C16" zoomScaleNormal="100" zoomScaleSheetLayoutView="100" zoomScalePageLayoutView="70" workbookViewId="0">
      <selection activeCell="I10" sqref="I10:Q11"/>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1176</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156</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1218</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1219</v>
      </c>
      <c r="S11" s="740"/>
      <c r="T11" s="740"/>
      <c r="U11" s="741"/>
      <c r="V11" s="715" t="s">
        <v>550</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1220</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50</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1221</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52.5" customHeight="1" thickBot="1" x14ac:dyDescent="0.25">
      <c r="B18" s="67"/>
      <c r="C18" s="675" t="s">
        <v>336</v>
      </c>
      <c r="D18" s="676"/>
      <c r="E18" s="676"/>
      <c r="F18" s="676"/>
      <c r="G18" s="676"/>
      <c r="H18" s="677"/>
      <c r="I18" s="678" t="s">
        <v>1222</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2309" t="s">
        <v>1178</v>
      </c>
      <c r="J20" s="2310"/>
      <c r="K20" s="2310"/>
      <c r="L20" s="2311"/>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2312"/>
      <c r="J21" s="2313"/>
      <c r="K21" s="2313"/>
      <c r="L21" s="2314"/>
      <c r="M21" s="1831" t="s">
        <v>749</v>
      </c>
      <c r="N21" s="1826"/>
      <c r="O21" s="1826"/>
      <c r="P21" s="1826"/>
      <c r="Q21" s="1826"/>
      <c r="R21" s="1826"/>
      <c r="S21" s="1827"/>
      <c r="T21" s="2275" t="s">
        <v>17</v>
      </c>
      <c r="U21" s="2276"/>
      <c r="V21" s="2276"/>
      <c r="W21" s="2276"/>
      <c r="X21" s="2276"/>
      <c r="Y21" s="2276"/>
      <c r="Z21" s="2276"/>
      <c r="AA21" s="2277"/>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31.5" customHeight="1" thickBot="1" x14ac:dyDescent="0.25">
      <c r="B24" s="67"/>
      <c r="C24" s="694" t="s">
        <v>1180</v>
      </c>
      <c r="D24" s="695"/>
      <c r="E24" s="695"/>
      <c r="F24" s="695"/>
      <c r="G24" s="695"/>
      <c r="H24" s="695"/>
      <c r="I24" s="696"/>
      <c r="J24" s="694" t="s">
        <v>1181</v>
      </c>
      <c r="K24" s="695"/>
      <c r="L24" s="695"/>
      <c r="M24" s="695"/>
      <c r="N24" s="695"/>
      <c r="O24" s="695"/>
      <c r="P24" s="696"/>
      <c r="Q24" s="697" t="s">
        <v>615</v>
      </c>
      <c r="R24" s="698"/>
      <c r="S24" s="698"/>
      <c r="T24" s="698"/>
      <c r="U24" s="698"/>
      <c r="V24" s="698"/>
      <c r="W24" s="698"/>
      <c r="X24" s="698"/>
      <c r="Y24" s="698"/>
      <c r="Z24" s="698"/>
      <c r="AA24" s="69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1223</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681">
        <v>0</v>
      </c>
      <c r="J28" s="678"/>
      <c r="K28" s="682" t="s">
        <v>24</v>
      </c>
      <c r="L28" s="683"/>
      <c r="M28" s="683"/>
      <c r="N28" s="684"/>
      <c r="O28" s="685" t="s">
        <v>25</v>
      </c>
      <c r="P28" s="686"/>
      <c r="Q28" s="686"/>
      <c r="R28" s="687"/>
      <c r="S28" s="74"/>
      <c r="T28" s="686" t="s">
        <v>26</v>
      </c>
      <c r="U28" s="686"/>
      <c r="V28" s="687"/>
      <c r="W28" s="34" t="s">
        <v>28</v>
      </c>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2315">
        <v>2.0999999999999999E-3</v>
      </c>
      <c r="L32" s="655"/>
      <c r="M32" s="655"/>
      <c r="N32" s="655"/>
      <c r="O32" s="2316">
        <v>4.0000000000000001E-3</v>
      </c>
      <c r="P32" s="2316"/>
      <c r="Q32" s="2316"/>
      <c r="R32" s="2316"/>
      <c r="S32" s="2282">
        <v>1E-3</v>
      </c>
      <c r="T32" s="2282"/>
      <c r="U32" s="2282">
        <v>2E-3</v>
      </c>
      <c r="V32" s="2282"/>
      <c r="W32" s="2282"/>
      <c r="X32" s="656">
        <v>0</v>
      </c>
      <c r="Y32" s="655"/>
      <c r="Z32" s="656">
        <v>0</v>
      </c>
      <c r="AA32" s="657"/>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98.25" customHeight="1" thickBot="1" x14ac:dyDescent="0.25">
      <c r="B35" s="69"/>
      <c r="C35" s="922" t="s">
        <v>30</v>
      </c>
      <c r="D35" s="923"/>
      <c r="E35" s="923"/>
      <c r="F35" s="923"/>
      <c r="G35" s="924"/>
      <c r="H35" s="380" t="s">
        <v>1224</v>
      </c>
      <c r="I35" s="380" t="s">
        <v>1225</v>
      </c>
      <c r="J35" s="379"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ht="43.5" customHeight="1" x14ac:dyDescent="0.2">
      <c r="B36" s="69"/>
      <c r="C36" s="1061" t="s">
        <v>1226</v>
      </c>
      <c r="D36" s="1062"/>
      <c r="E36" s="1062"/>
      <c r="F36" s="1062"/>
      <c r="G36" s="1063"/>
      <c r="H36" s="39">
        <v>0</v>
      </c>
      <c r="I36" s="372">
        <v>4</v>
      </c>
      <c r="J36" s="477">
        <f>+H36/I36</f>
        <v>0</v>
      </c>
      <c r="K36" s="2317" t="s">
        <v>1227</v>
      </c>
      <c r="L36" s="2318"/>
      <c r="M36" s="2318"/>
      <c r="N36" s="2318"/>
      <c r="O36" s="2318"/>
      <c r="P36" s="2318"/>
      <c r="Q36" s="2318"/>
      <c r="R36" s="2318"/>
      <c r="S36" s="2318"/>
      <c r="T36" s="2318"/>
      <c r="U36" s="2318"/>
      <c r="V36" s="2318"/>
      <c r="W36" s="2318"/>
      <c r="X36" s="2318"/>
      <c r="Y36" s="2318"/>
      <c r="Z36" s="2318"/>
      <c r="AA36" s="2319"/>
      <c r="AB36" s="66"/>
    </row>
    <row r="37" spans="2:28" s="68" customFormat="1" ht="28.5" customHeight="1" thickBot="1" x14ac:dyDescent="0.25">
      <c r="B37" s="69"/>
      <c r="C37" s="1061" t="s">
        <v>1228</v>
      </c>
      <c r="D37" s="1062"/>
      <c r="E37" s="1062"/>
      <c r="F37" s="1062"/>
      <c r="G37" s="1063"/>
      <c r="H37" s="478">
        <v>0</v>
      </c>
      <c r="I37" s="478">
        <v>1</v>
      </c>
      <c r="J37" s="36">
        <f t="shared" ref="J37" si="0">+H37/I37</f>
        <v>0</v>
      </c>
      <c r="K37" s="2287" t="s">
        <v>1229</v>
      </c>
      <c r="L37" s="2288"/>
      <c r="M37" s="2288"/>
      <c r="N37" s="2288"/>
      <c r="O37" s="2288"/>
      <c r="P37" s="2288"/>
      <c r="Q37" s="2288"/>
      <c r="R37" s="2288"/>
      <c r="S37" s="2288"/>
      <c r="T37" s="2288"/>
      <c r="U37" s="2288"/>
      <c r="V37" s="2288"/>
      <c r="W37" s="2288"/>
      <c r="X37" s="2288"/>
      <c r="Y37" s="2288"/>
      <c r="Z37" s="2288"/>
      <c r="AA37" s="2289"/>
      <c r="AB37" s="66"/>
    </row>
    <row r="38" spans="2:28" s="68" customFormat="1" ht="15.75" customHeight="1" thickBot="1" x14ac:dyDescent="0.3">
      <c r="B38" s="69"/>
      <c r="C38" s="908" t="s">
        <v>35</v>
      </c>
      <c r="D38" s="909"/>
      <c r="E38" s="909"/>
      <c r="F38" s="909"/>
      <c r="G38" s="910"/>
      <c r="H38" s="479">
        <f>+SUM(H36:H37)</f>
        <v>0</v>
      </c>
      <c r="I38" s="479">
        <f>+SUM(I36:I37)</f>
        <v>5</v>
      </c>
      <c r="J38" s="480">
        <f>+AVERAGE(J36:J37)</f>
        <v>0</v>
      </c>
      <c r="K38" s="911"/>
      <c r="L38" s="912"/>
      <c r="M38" s="912"/>
      <c r="N38" s="912"/>
      <c r="O38" s="912"/>
      <c r="P38" s="912"/>
      <c r="Q38" s="912"/>
      <c r="R38" s="912"/>
      <c r="S38" s="912"/>
      <c r="T38" s="912"/>
      <c r="U38" s="912"/>
      <c r="V38" s="912"/>
      <c r="W38" s="912"/>
      <c r="X38" s="912"/>
      <c r="Y38" s="912"/>
      <c r="Z38" s="912"/>
      <c r="AA38" s="913"/>
      <c r="AB38" s="66"/>
    </row>
    <row r="39" spans="2:28" s="68" customFormat="1" ht="5.25" customHeight="1" x14ac:dyDescent="0.2">
      <c r="B39" s="69"/>
      <c r="C39" s="72"/>
      <c r="D39" s="72"/>
      <c r="E39" s="72"/>
      <c r="F39" s="72"/>
      <c r="G39" s="72"/>
      <c r="H39" s="145"/>
      <c r="I39" s="145"/>
      <c r="J39" s="35"/>
      <c r="K39" s="72"/>
      <c r="L39" s="72"/>
      <c r="M39" s="72"/>
      <c r="N39" s="72"/>
      <c r="O39" s="72"/>
      <c r="P39" s="72"/>
      <c r="Q39" s="72"/>
      <c r="R39" s="72"/>
      <c r="S39" s="72"/>
      <c r="T39" s="72"/>
      <c r="U39" s="72"/>
      <c r="V39" s="72"/>
      <c r="W39" s="72"/>
      <c r="X39" s="72"/>
      <c r="Y39" s="72"/>
      <c r="Z39" s="72"/>
      <c r="AA39" s="72"/>
      <c r="AB39" s="66"/>
    </row>
    <row r="40" spans="2:28" s="68" customFormat="1" ht="15" thickBot="1" x14ac:dyDescent="0.25">
      <c r="B40" s="69"/>
      <c r="C40" s="72"/>
      <c r="D40" s="72"/>
      <c r="E40" s="72"/>
      <c r="F40" s="72"/>
      <c r="G40" s="72"/>
      <c r="H40" s="145"/>
      <c r="I40" s="145"/>
      <c r="J40" s="35"/>
      <c r="K40" s="72"/>
      <c r="L40" s="72"/>
      <c r="M40" s="72"/>
      <c r="N40" s="72"/>
      <c r="O40" s="72"/>
      <c r="P40" s="72"/>
      <c r="Q40" s="72"/>
      <c r="R40" s="72"/>
      <c r="S40" s="72"/>
      <c r="T40" s="72"/>
      <c r="U40" s="72"/>
      <c r="V40" s="72"/>
      <c r="W40" s="72"/>
      <c r="X40" s="72"/>
      <c r="Y40" s="72"/>
      <c r="Z40" s="72"/>
      <c r="AA40" s="72"/>
      <c r="AB40" s="66"/>
    </row>
    <row r="41" spans="2:28" s="68" customFormat="1" x14ac:dyDescent="0.2">
      <c r="B41" s="69"/>
      <c r="C41" s="768" t="s">
        <v>36</v>
      </c>
      <c r="D41" s="769"/>
      <c r="E41" s="769"/>
      <c r="F41" s="769"/>
      <c r="G41" s="769"/>
      <c r="H41" s="769"/>
      <c r="I41" s="769"/>
      <c r="J41" s="769"/>
      <c r="K41" s="769"/>
      <c r="L41" s="769"/>
      <c r="M41" s="769"/>
      <c r="N41" s="769"/>
      <c r="O41" s="769"/>
      <c r="P41" s="769"/>
      <c r="Q41" s="769"/>
      <c r="R41" s="769"/>
      <c r="S41" s="769"/>
      <c r="T41" s="769"/>
      <c r="U41" s="769"/>
      <c r="V41" s="769"/>
      <c r="W41" s="769"/>
      <c r="X41" s="769"/>
      <c r="Y41" s="769"/>
      <c r="Z41" s="769"/>
      <c r="AA41" s="770"/>
      <c r="AB41" s="66"/>
    </row>
    <row r="42" spans="2:28" ht="15" thickBot="1" x14ac:dyDescent="0.25">
      <c r="B42" s="67"/>
      <c r="C42" s="1161"/>
      <c r="D42" s="1162"/>
      <c r="E42" s="1162"/>
      <c r="F42" s="1162"/>
      <c r="G42" s="1162"/>
      <c r="H42" s="1162"/>
      <c r="I42" s="1162"/>
      <c r="J42" s="1162"/>
      <c r="K42" s="1162"/>
      <c r="L42" s="1162"/>
      <c r="M42" s="1162"/>
      <c r="N42" s="1162"/>
      <c r="O42" s="1162"/>
      <c r="P42" s="1162"/>
      <c r="Q42" s="1162"/>
      <c r="R42" s="1162"/>
      <c r="S42" s="1162"/>
      <c r="T42" s="1162"/>
      <c r="U42" s="1162"/>
      <c r="V42" s="1162"/>
      <c r="W42" s="1162"/>
      <c r="X42" s="1162"/>
      <c r="Y42" s="1162"/>
      <c r="Z42" s="1162"/>
      <c r="AA42" s="1163"/>
      <c r="AB42" s="66"/>
    </row>
    <row r="43" spans="2:28" ht="21.75" customHeight="1" x14ac:dyDescent="0.2">
      <c r="B43" s="67"/>
      <c r="C43" s="1171"/>
      <c r="D43" s="1172"/>
      <c r="E43" s="1172"/>
      <c r="F43" s="1172"/>
      <c r="G43" s="1172"/>
      <c r="H43" s="1172"/>
      <c r="I43" s="1172"/>
      <c r="J43" s="1172"/>
      <c r="K43" s="1172"/>
      <c r="L43" s="1172"/>
      <c r="M43" s="1172"/>
      <c r="N43" s="1172"/>
      <c r="O43" s="1172"/>
      <c r="P43" s="1172"/>
      <c r="Q43" s="1172"/>
      <c r="R43" s="1172"/>
      <c r="S43" s="1172"/>
      <c r="T43" s="1172"/>
      <c r="U43" s="1172"/>
      <c r="V43" s="1172"/>
      <c r="W43" s="1172"/>
      <c r="X43" s="1172"/>
      <c r="Y43" s="1172"/>
      <c r="Z43" s="1172"/>
      <c r="AA43" s="1173"/>
      <c r="AB43" s="66"/>
    </row>
    <row r="44" spans="2:28" ht="21.75" customHeight="1" x14ac:dyDescent="0.2">
      <c r="B44" s="67"/>
      <c r="C44" s="1174"/>
      <c r="D44" s="1175"/>
      <c r="E44" s="1175"/>
      <c r="F44" s="1175"/>
      <c r="G44" s="1175"/>
      <c r="H44" s="1175"/>
      <c r="I44" s="1175"/>
      <c r="J44" s="1175"/>
      <c r="K44" s="1175"/>
      <c r="L44" s="1175"/>
      <c r="M44" s="1175"/>
      <c r="N44" s="1175"/>
      <c r="O44" s="1175"/>
      <c r="P44" s="1175"/>
      <c r="Q44" s="1175"/>
      <c r="R44" s="1175"/>
      <c r="S44" s="1175"/>
      <c r="T44" s="1175"/>
      <c r="U44" s="1175"/>
      <c r="V44" s="1175"/>
      <c r="W44" s="1175"/>
      <c r="X44" s="1175"/>
      <c r="Y44" s="1175"/>
      <c r="Z44" s="1175"/>
      <c r="AA44" s="1176"/>
      <c r="AB44" s="66"/>
    </row>
    <row r="45" spans="2:28" ht="21.75" customHeight="1" x14ac:dyDescent="0.2">
      <c r="B45" s="67"/>
      <c r="C45" s="1174"/>
      <c r="D45" s="1175"/>
      <c r="E45" s="1175"/>
      <c r="F45" s="1175"/>
      <c r="G45" s="1175"/>
      <c r="H45" s="1175"/>
      <c r="I45" s="1175"/>
      <c r="J45" s="1175"/>
      <c r="K45" s="1175"/>
      <c r="L45" s="1175"/>
      <c r="M45" s="1175"/>
      <c r="N45" s="1175"/>
      <c r="O45" s="1175"/>
      <c r="P45" s="1175"/>
      <c r="Q45" s="1175"/>
      <c r="R45" s="1175"/>
      <c r="S45" s="1175"/>
      <c r="T45" s="1175"/>
      <c r="U45" s="1175"/>
      <c r="V45" s="1175"/>
      <c r="W45" s="1175"/>
      <c r="X45" s="1175"/>
      <c r="Y45" s="1175"/>
      <c r="Z45" s="1175"/>
      <c r="AA45" s="1176"/>
      <c r="AB45" s="66"/>
    </row>
    <row r="46" spans="2:28" ht="21.75" customHeight="1"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ht="21.75" customHeight="1"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ht="21.75" customHeight="1"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ht="21.75" customHeight="1"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ht="21.75" customHeight="1"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ht="21.75" customHeight="1"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ht="21.75" customHeight="1"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ht="21.75" customHeight="1"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ht="21.75" customHeight="1"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ht="21.75" customHeight="1" thickBot="1" x14ac:dyDescent="0.25">
      <c r="B55" s="67"/>
      <c r="C55" s="1177"/>
      <c r="D55" s="1178"/>
      <c r="E55" s="1178"/>
      <c r="F55" s="1178"/>
      <c r="G55" s="1178"/>
      <c r="H55" s="1178"/>
      <c r="I55" s="1178"/>
      <c r="J55" s="1178"/>
      <c r="K55" s="1178"/>
      <c r="L55" s="1178"/>
      <c r="M55" s="1178"/>
      <c r="N55" s="1178"/>
      <c r="O55" s="1178"/>
      <c r="P55" s="1178"/>
      <c r="Q55" s="1178"/>
      <c r="R55" s="1178"/>
      <c r="S55" s="1178"/>
      <c r="T55" s="1178"/>
      <c r="U55" s="1178"/>
      <c r="V55" s="1178"/>
      <c r="W55" s="1178"/>
      <c r="X55" s="1178"/>
      <c r="Y55" s="1178"/>
      <c r="Z55" s="1178"/>
      <c r="AA55" s="1179"/>
      <c r="AB55" s="66"/>
    </row>
    <row r="56" spans="1:28" x14ac:dyDescent="0.2">
      <c r="B56" s="65"/>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143"/>
      <c r="AB56" s="64"/>
    </row>
    <row r="57" spans="1:28" ht="15" thickBot="1" x14ac:dyDescent="0.25">
      <c r="B57" s="6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61"/>
    </row>
    <row r="58" spans="1:28" ht="15.75" x14ac:dyDescent="0.2">
      <c r="B58" s="59"/>
      <c r="C58" s="1072" t="s">
        <v>30</v>
      </c>
      <c r="D58" s="1073"/>
      <c r="E58" s="1073"/>
      <c r="F58" s="1073"/>
      <c r="G58" s="1074"/>
      <c r="H58" s="1072" t="s">
        <v>37</v>
      </c>
      <c r="I58" s="1074"/>
      <c r="J58" s="1072" t="s">
        <v>38</v>
      </c>
      <c r="K58" s="1073"/>
      <c r="L58" s="1073"/>
      <c r="M58" s="1074"/>
      <c r="N58" s="1072" t="s">
        <v>39</v>
      </c>
      <c r="O58" s="1073"/>
      <c r="P58" s="1073"/>
      <c r="Q58" s="1073"/>
      <c r="R58" s="1073"/>
      <c r="S58" s="1073"/>
      <c r="T58" s="1073"/>
      <c r="U58" s="1074"/>
      <c r="V58" s="1165" t="s">
        <v>40</v>
      </c>
      <c r="W58" s="1165"/>
      <c r="X58" s="1165"/>
      <c r="Y58" s="1165"/>
      <c r="Z58" s="1165"/>
      <c r="AA58" s="1166"/>
      <c r="AB58" s="20"/>
    </row>
    <row r="59" spans="1:28" ht="15.75" x14ac:dyDescent="0.2">
      <c r="A59" s="60"/>
      <c r="B59" s="21"/>
      <c r="C59" s="1075"/>
      <c r="D59" s="1164"/>
      <c r="E59" s="1164"/>
      <c r="F59" s="1164"/>
      <c r="G59" s="1077"/>
      <c r="H59" s="1075"/>
      <c r="I59" s="1077"/>
      <c r="J59" s="1075"/>
      <c r="K59" s="1164"/>
      <c r="L59" s="1164"/>
      <c r="M59" s="1077"/>
      <c r="N59" s="1075"/>
      <c r="O59" s="1164"/>
      <c r="P59" s="1164"/>
      <c r="Q59" s="1164"/>
      <c r="R59" s="1164"/>
      <c r="S59" s="1164"/>
      <c r="T59" s="1164"/>
      <c r="U59" s="1077"/>
      <c r="V59" s="1167"/>
      <c r="W59" s="1167"/>
      <c r="X59" s="1167"/>
      <c r="Y59" s="1167"/>
      <c r="Z59" s="1167"/>
      <c r="AA59" s="1168"/>
      <c r="AB59" s="20"/>
    </row>
    <row r="60" spans="1:28" ht="15.75" x14ac:dyDescent="0.2">
      <c r="A60" s="60"/>
      <c r="B60" s="21"/>
      <c r="C60" s="1075"/>
      <c r="D60" s="1164"/>
      <c r="E60" s="1164"/>
      <c r="F60" s="1164"/>
      <c r="G60" s="1077"/>
      <c r="H60" s="1075"/>
      <c r="I60" s="1077"/>
      <c r="J60" s="1075"/>
      <c r="K60" s="1164"/>
      <c r="L60" s="1164"/>
      <c r="M60" s="1077"/>
      <c r="N60" s="1075"/>
      <c r="O60" s="1164"/>
      <c r="P60" s="1164"/>
      <c r="Q60" s="1164"/>
      <c r="R60" s="1164"/>
      <c r="S60" s="1164"/>
      <c r="T60" s="1164"/>
      <c r="U60" s="1077"/>
      <c r="V60" s="1167"/>
      <c r="W60" s="1167"/>
      <c r="X60" s="1167"/>
      <c r="Y60" s="1167"/>
      <c r="Z60" s="1167"/>
      <c r="AA60" s="1168"/>
      <c r="AB60" s="20"/>
    </row>
    <row r="61" spans="1:28" ht="63.75" customHeight="1" x14ac:dyDescent="0.2">
      <c r="B61" s="59"/>
      <c r="C61" s="1061" t="s">
        <v>1226</v>
      </c>
      <c r="D61" s="1062"/>
      <c r="E61" s="1062"/>
      <c r="F61" s="1062"/>
      <c r="G61" s="2320"/>
      <c r="H61" s="1273" t="s">
        <v>739</v>
      </c>
      <c r="I61" s="1273"/>
      <c r="J61" s="2321">
        <v>0</v>
      </c>
      <c r="K61" s="2321"/>
      <c r="L61" s="2321"/>
      <c r="M61" s="2321"/>
      <c r="N61" s="2322" t="s">
        <v>1230</v>
      </c>
      <c r="O61" s="2322"/>
      <c r="P61" s="2322"/>
      <c r="Q61" s="2322"/>
      <c r="R61" s="2322"/>
      <c r="S61" s="2322"/>
      <c r="T61" s="2322"/>
      <c r="U61" s="2322"/>
      <c r="V61" s="2322" t="s">
        <v>1231</v>
      </c>
      <c r="W61" s="2322"/>
      <c r="X61" s="2322"/>
      <c r="Y61" s="2322"/>
      <c r="Z61" s="2322"/>
      <c r="AA61" s="2322"/>
      <c r="AB61" s="58"/>
    </row>
    <row r="62" spans="1:28" ht="77.25" customHeight="1" x14ac:dyDescent="0.2">
      <c r="B62" s="59"/>
      <c r="C62" s="1061" t="s">
        <v>1228</v>
      </c>
      <c r="D62" s="1062"/>
      <c r="E62" s="1062"/>
      <c r="F62" s="1062"/>
      <c r="G62" s="2320"/>
      <c r="H62" s="1809">
        <v>0</v>
      </c>
      <c r="I62" s="1273"/>
      <c r="J62" s="2321">
        <v>0</v>
      </c>
      <c r="K62" s="2321"/>
      <c r="L62" s="2321"/>
      <c r="M62" s="2321"/>
      <c r="N62" s="2322" t="s">
        <v>1232</v>
      </c>
      <c r="O62" s="2322"/>
      <c r="P62" s="2322"/>
      <c r="Q62" s="2322"/>
      <c r="R62" s="2322"/>
      <c r="S62" s="2322"/>
      <c r="T62" s="2322"/>
      <c r="U62" s="2322"/>
      <c r="V62" s="2322" t="s">
        <v>1231</v>
      </c>
      <c r="W62" s="2322"/>
      <c r="X62" s="2322"/>
      <c r="Y62" s="2322"/>
      <c r="Z62" s="2322"/>
      <c r="AA62" s="2322"/>
      <c r="AB62" s="58"/>
    </row>
    <row r="63" spans="1:28" x14ac:dyDescent="0.2">
      <c r="B63" s="59"/>
      <c r="C63" s="752"/>
      <c r="D63" s="753"/>
      <c r="E63" s="753"/>
      <c r="F63" s="753"/>
      <c r="G63" s="753"/>
      <c r="H63" s="753"/>
      <c r="I63" s="753"/>
      <c r="J63" s="753"/>
      <c r="K63" s="753"/>
      <c r="L63" s="753"/>
      <c r="M63" s="753"/>
      <c r="N63" s="1113"/>
      <c r="O63" s="1114"/>
      <c r="P63" s="1114"/>
      <c r="Q63" s="1114"/>
      <c r="R63" s="1114"/>
      <c r="S63" s="1114"/>
      <c r="T63" s="1114"/>
      <c r="U63" s="1115"/>
      <c r="V63" s="1113"/>
      <c r="W63" s="1114"/>
      <c r="X63" s="1114"/>
      <c r="Y63" s="1114"/>
      <c r="Z63" s="1114"/>
      <c r="AA63" s="1116"/>
      <c r="AB63" s="58"/>
    </row>
    <row r="64" spans="1:28" x14ac:dyDescent="0.2">
      <c r="B64" s="59"/>
      <c r="C64" s="752"/>
      <c r="D64" s="753"/>
      <c r="E64" s="753"/>
      <c r="F64" s="753"/>
      <c r="G64" s="753"/>
      <c r="H64" s="753"/>
      <c r="I64" s="753"/>
      <c r="J64" s="753"/>
      <c r="K64" s="753"/>
      <c r="L64" s="753"/>
      <c r="M64" s="753"/>
      <c r="N64" s="1113"/>
      <c r="O64" s="1114"/>
      <c r="P64" s="1114"/>
      <c r="Q64" s="1114"/>
      <c r="R64" s="1114"/>
      <c r="S64" s="1114"/>
      <c r="T64" s="1114"/>
      <c r="U64" s="1115"/>
      <c r="V64" s="1113"/>
      <c r="W64" s="1114"/>
      <c r="X64" s="1114"/>
      <c r="Y64" s="1114"/>
      <c r="Z64" s="1114"/>
      <c r="AA64" s="1116"/>
      <c r="AB64" s="58"/>
    </row>
    <row r="65" spans="2:28" ht="15.75" customHeight="1" thickBot="1" x14ac:dyDescent="0.25">
      <c r="B65" s="59"/>
      <c r="C65" s="754"/>
      <c r="D65" s="755"/>
      <c r="E65" s="755"/>
      <c r="F65" s="755"/>
      <c r="G65" s="755"/>
      <c r="H65" s="755"/>
      <c r="I65" s="755"/>
      <c r="J65" s="755"/>
      <c r="K65" s="755"/>
      <c r="L65" s="755"/>
      <c r="M65" s="755"/>
      <c r="N65" s="1104"/>
      <c r="O65" s="1105"/>
      <c r="P65" s="1105"/>
      <c r="Q65" s="1105"/>
      <c r="R65" s="1105"/>
      <c r="S65" s="1105"/>
      <c r="T65" s="1105"/>
      <c r="U65" s="1106"/>
      <c r="V65" s="1104"/>
      <c r="W65" s="1105"/>
      <c r="X65" s="1105"/>
      <c r="Y65" s="1105"/>
      <c r="Z65" s="1105"/>
      <c r="AA65" s="1107"/>
      <c r="AB65" s="58"/>
    </row>
    <row r="66" spans="2:28" x14ac:dyDescent="0.2">
      <c r="B66" s="129"/>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30"/>
    </row>
    <row r="105" ht="6" customHeight="1" x14ac:dyDescent="0.2"/>
  </sheetData>
  <mergeCells count="98">
    <mergeCell ref="C65:G65"/>
    <mergeCell ref="H65:I65"/>
    <mergeCell ref="J65:M65"/>
    <mergeCell ref="N65:U65"/>
    <mergeCell ref="V65:AA65"/>
    <mergeCell ref="C63:G63"/>
    <mergeCell ref="H63:I63"/>
    <mergeCell ref="J63:M63"/>
    <mergeCell ref="N63:U63"/>
    <mergeCell ref="V63:AA63"/>
    <mergeCell ref="C64:G64"/>
    <mergeCell ref="H64:I64"/>
    <mergeCell ref="J64:M64"/>
    <mergeCell ref="N64:U64"/>
    <mergeCell ref="V64:AA64"/>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2362204724409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14"/>
  <sheetViews>
    <sheetView view="pageBreakPreview" topLeftCell="A9" zoomScale="70" zoomScaleNormal="100" zoomScaleSheetLayoutView="70" zoomScalePageLayoutView="70" workbookViewId="0">
      <selection activeCell="I36" sqref="I36:I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27" width="8"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1176</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156</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163</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164</v>
      </c>
      <c r="S11" s="740"/>
      <c r="T11" s="740"/>
      <c r="U11" s="741"/>
      <c r="V11" s="715" t="s">
        <v>550</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1233</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50</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165</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52.5" customHeight="1" thickBot="1" x14ac:dyDescent="0.25">
      <c r="B18" s="67"/>
      <c r="C18" s="675" t="s">
        <v>336</v>
      </c>
      <c r="D18" s="676"/>
      <c r="E18" s="676"/>
      <c r="F18" s="676"/>
      <c r="G18" s="676"/>
      <c r="H18" s="677"/>
      <c r="I18" s="678" t="s">
        <v>166</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1178</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310</v>
      </c>
      <c r="N21" s="713"/>
      <c r="O21" s="713"/>
      <c r="P21" s="713"/>
      <c r="Q21" s="713"/>
      <c r="R21" s="713"/>
      <c r="S21" s="714"/>
      <c r="T21" s="2275" t="s">
        <v>17</v>
      </c>
      <c r="U21" s="2276"/>
      <c r="V21" s="2276"/>
      <c r="W21" s="2276"/>
      <c r="X21" s="2276"/>
      <c r="Y21" s="2276"/>
      <c r="Z21" s="2276"/>
      <c r="AA21" s="2277"/>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34.5" customHeight="1" thickBot="1" x14ac:dyDescent="0.25">
      <c r="B24" s="67"/>
      <c r="C24" s="694" t="s">
        <v>1234</v>
      </c>
      <c r="D24" s="695"/>
      <c r="E24" s="695"/>
      <c r="F24" s="695"/>
      <c r="G24" s="695"/>
      <c r="H24" s="695"/>
      <c r="I24" s="696"/>
      <c r="J24" s="694" t="s">
        <v>1181</v>
      </c>
      <c r="K24" s="695"/>
      <c r="L24" s="695"/>
      <c r="M24" s="695"/>
      <c r="N24" s="695"/>
      <c r="O24" s="695"/>
      <c r="P24" s="696"/>
      <c r="Q24" s="697" t="s">
        <v>615</v>
      </c>
      <c r="R24" s="698"/>
      <c r="S24" s="698"/>
      <c r="T24" s="698"/>
      <c r="U24" s="698"/>
      <c r="V24" s="698"/>
      <c r="W24" s="698"/>
      <c r="X24" s="698"/>
      <c r="Y24" s="698"/>
      <c r="Z24" s="698"/>
      <c r="AA24" s="69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167</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681">
        <v>0.9</v>
      </c>
      <c r="J28" s="678"/>
      <c r="K28" s="682" t="s">
        <v>24</v>
      </c>
      <c r="L28" s="683"/>
      <c r="M28" s="683"/>
      <c r="N28" s="684"/>
      <c r="O28" s="685" t="s">
        <v>25</v>
      </c>
      <c r="P28" s="686"/>
      <c r="Q28" s="686"/>
      <c r="R28" s="687"/>
      <c r="S28" s="88" t="s">
        <v>28</v>
      </c>
      <c r="T28" s="686" t="s">
        <v>26</v>
      </c>
      <c r="U28" s="686"/>
      <c r="V28" s="687"/>
      <c r="W28" s="34"/>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777">
        <v>0</v>
      </c>
      <c r="L32" s="655"/>
      <c r="M32" s="655"/>
      <c r="N32" s="655"/>
      <c r="O32" s="656">
        <v>0.89</v>
      </c>
      <c r="P32" s="656"/>
      <c r="Q32" s="656"/>
      <c r="R32" s="656"/>
      <c r="S32" s="656">
        <v>0.9</v>
      </c>
      <c r="T32" s="656"/>
      <c r="U32" s="656">
        <v>0.99</v>
      </c>
      <c r="V32" s="656"/>
      <c r="W32" s="656"/>
      <c r="X32" s="656">
        <v>1</v>
      </c>
      <c r="Y32" s="656"/>
      <c r="Z32" s="656">
        <v>1</v>
      </c>
      <c r="AA32" s="657"/>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79.5" customHeight="1" thickBot="1" x14ac:dyDescent="0.25">
      <c r="B35" s="69"/>
      <c r="C35" s="922" t="s">
        <v>30</v>
      </c>
      <c r="D35" s="923"/>
      <c r="E35" s="923"/>
      <c r="F35" s="923"/>
      <c r="G35" s="924"/>
      <c r="H35" s="380" t="s">
        <v>259</v>
      </c>
      <c r="I35" s="380" t="s">
        <v>1235</v>
      </c>
      <c r="J35" s="379"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ht="147.75" customHeight="1" x14ac:dyDescent="0.2">
      <c r="B36" s="69"/>
      <c r="C36" s="1061" t="s">
        <v>641</v>
      </c>
      <c r="D36" s="1062"/>
      <c r="E36" s="1062"/>
      <c r="F36" s="1062"/>
      <c r="G36" s="1063"/>
      <c r="H36" s="39">
        <v>2</v>
      </c>
      <c r="I36" s="39">
        <v>2</v>
      </c>
      <c r="J36" s="36">
        <f>+H36/I36</f>
        <v>1</v>
      </c>
      <c r="K36" s="1280" t="s">
        <v>1236</v>
      </c>
      <c r="L36" s="1281"/>
      <c r="M36" s="1281"/>
      <c r="N36" s="1281"/>
      <c r="O36" s="1281"/>
      <c r="P36" s="1281"/>
      <c r="Q36" s="1281"/>
      <c r="R36" s="1281"/>
      <c r="S36" s="1281"/>
      <c r="T36" s="1281"/>
      <c r="U36" s="1281"/>
      <c r="V36" s="1281"/>
      <c r="W36" s="1281"/>
      <c r="X36" s="1281"/>
      <c r="Y36" s="1281"/>
      <c r="Z36" s="1281"/>
      <c r="AA36" s="1282"/>
      <c r="AB36" s="66"/>
    </row>
    <row r="37" spans="2:28" s="68" customFormat="1" ht="245.25" customHeight="1" x14ac:dyDescent="0.2">
      <c r="B37" s="69"/>
      <c r="C37" s="2323" t="s">
        <v>640</v>
      </c>
      <c r="D37" s="2324"/>
      <c r="E37" s="2324"/>
      <c r="F37" s="2324"/>
      <c r="G37" s="2325"/>
      <c r="H37" s="372">
        <v>7</v>
      </c>
      <c r="I37" s="372">
        <v>9</v>
      </c>
      <c r="J37" s="109">
        <f t="shared" ref="J37:J39" si="0">+H37/I37</f>
        <v>0.77777777777777779</v>
      </c>
      <c r="K37" s="2326" t="s">
        <v>1237</v>
      </c>
      <c r="L37" s="2327"/>
      <c r="M37" s="2327"/>
      <c r="N37" s="2327"/>
      <c r="O37" s="2327"/>
      <c r="P37" s="2327"/>
      <c r="Q37" s="2327"/>
      <c r="R37" s="2327"/>
      <c r="S37" s="2327"/>
      <c r="T37" s="2327"/>
      <c r="U37" s="2327"/>
      <c r="V37" s="2327"/>
      <c r="W37" s="2327"/>
      <c r="X37" s="2327"/>
      <c r="Y37" s="2327"/>
      <c r="Z37" s="2327"/>
      <c r="AA37" s="2328"/>
      <c r="AB37" s="66"/>
    </row>
    <row r="38" spans="2:28" s="68" customFormat="1" ht="260.25" customHeight="1" x14ac:dyDescent="0.2">
      <c r="B38" s="69"/>
      <c r="C38" s="1061" t="s">
        <v>319</v>
      </c>
      <c r="D38" s="1062"/>
      <c r="E38" s="1062"/>
      <c r="F38" s="1062"/>
      <c r="G38" s="1063"/>
      <c r="H38" s="39">
        <v>6</v>
      </c>
      <c r="I38" s="372">
        <v>15</v>
      </c>
      <c r="J38" s="36">
        <f t="shared" si="0"/>
        <v>0.4</v>
      </c>
      <c r="K38" s="1152" t="s">
        <v>1238</v>
      </c>
      <c r="L38" s="1153"/>
      <c r="M38" s="1153"/>
      <c r="N38" s="1153"/>
      <c r="O38" s="1153"/>
      <c r="P38" s="1153"/>
      <c r="Q38" s="1153"/>
      <c r="R38" s="1153"/>
      <c r="S38" s="1153"/>
      <c r="T38" s="1153"/>
      <c r="U38" s="1153"/>
      <c r="V38" s="1153"/>
      <c r="W38" s="1153"/>
      <c r="X38" s="1153"/>
      <c r="Y38" s="1153"/>
      <c r="Z38" s="1153"/>
      <c r="AA38" s="1154"/>
      <c r="AB38" s="66"/>
    </row>
    <row r="39" spans="2:28" s="68" customFormat="1" ht="330" customHeight="1" thickBot="1" x14ac:dyDescent="0.25">
      <c r="B39" s="69"/>
      <c r="C39" s="1061" t="s">
        <v>318</v>
      </c>
      <c r="D39" s="1062"/>
      <c r="E39" s="1062"/>
      <c r="F39" s="1062"/>
      <c r="G39" s="1063"/>
      <c r="H39" s="372">
        <v>8</v>
      </c>
      <c r="I39" s="372">
        <v>6</v>
      </c>
      <c r="J39" s="481">
        <f t="shared" si="0"/>
        <v>1.3333333333333333</v>
      </c>
      <c r="K39" s="2287" t="s">
        <v>1239</v>
      </c>
      <c r="L39" s="2288"/>
      <c r="M39" s="2288"/>
      <c r="N39" s="2288"/>
      <c r="O39" s="2288"/>
      <c r="P39" s="2288"/>
      <c r="Q39" s="2288"/>
      <c r="R39" s="2288"/>
      <c r="S39" s="2288"/>
      <c r="T39" s="2288"/>
      <c r="U39" s="2288"/>
      <c r="V39" s="2288"/>
      <c r="W39" s="2288"/>
      <c r="X39" s="2288"/>
      <c r="Y39" s="2288"/>
      <c r="Z39" s="2288"/>
      <c r="AA39" s="2289"/>
      <c r="AB39" s="66"/>
    </row>
    <row r="40" spans="2:28" s="68" customFormat="1" ht="15.75" customHeight="1" thickBot="1" x14ac:dyDescent="0.3">
      <c r="B40" s="69"/>
      <c r="C40" s="908" t="s">
        <v>35</v>
      </c>
      <c r="D40" s="909"/>
      <c r="E40" s="909"/>
      <c r="F40" s="909"/>
      <c r="G40" s="910"/>
      <c r="H40" s="482">
        <f>+SUM(H36:H39)</f>
        <v>23</v>
      </c>
      <c r="I40" s="482">
        <f>+SUM(I36:I39)</f>
        <v>32</v>
      </c>
      <c r="J40" s="483">
        <f>+H40/I40</f>
        <v>0.71875</v>
      </c>
      <c r="K40" s="911"/>
      <c r="L40" s="912"/>
      <c r="M40" s="912"/>
      <c r="N40" s="912"/>
      <c r="O40" s="912"/>
      <c r="P40" s="912"/>
      <c r="Q40" s="912"/>
      <c r="R40" s="912"/>
      <c r="S40" s="912"/>
      <c r="T40" s="912"/>
      <c r="U40" s="912"/>
      <c r="V40" s="912"/>
      <c r="W40" s="912"/>
      <c r="X40" s="912"/>
      <c r="Y40" s="912"/>
      <c r="Z40" s="912"/>
      <c r="AA40" s="913"/>
      <c r="AB40" s="66"/>
    </row>
    <row r="41" spans="2:28" s="68" customFormat="1" ht="5.25" customHeight="1" x14ac:dyDescent="0.2">
      <c r="B41" s="69"/>
      <c r="C41" s="72"/>
      <c r="D41" s="72"/>
      <c r="E41" s="72"/>
      <c r="F41" s="72"/>
      <c r="G41" s="72"/>
      <c r="H41" s="145"/>
      <c r="I41" s="145"/>
      <c r="J41" s="484"/>
      <c r="K41" s="72"/>
      <c r="L41" s="72"/>
      <c r="M41" s="72"/>
      <c r="N41" s="72"/>
      <c r="O41" s="72"/>
      <c r="P41" s="72"/>
      <c r="Q41" s="72"/>
      <c r="R41" s="72"/>
      <c r="S41" s="72"/>
      <c r="T41" s="72"/>
      <c r="U41" s="72"/>
      <c r="V41" s="72"/>
      <c r="W41" s="72"/>
      <c r="X41" s="72"/>
      <c r="Y41" s="72"/>
      <c r="Z41" s="72"/>
      <c r="AA41" s="72"/>
      <c r="AB41" s="66"/>
    </row>
    <row r="42" spans="2:28" s="68" customFormat="1" ht="15" thickBot="1" x14ac:dyDescent="0.25">
      <c r="B42" s="69"/>
      <c r="C42" s="72"/>
      <c r="D42" s="72"/>
      <c r="E42" s="72"/>
      <c r="F42" s="72"/>
      <c r="G42" s="72"/>
      <c r="H42" s="145"/>
      <c r="I42" s="145"/>
      <c r="J42" s="35"/>
      <c r="K42" s="72"/>
      <c r="L42" s="72"/>
      <c r="M42" s="72"/>
      <c r="N42" s="72"/>
      <c r="O42" s="72"/>
      <c r="P42" s="72"/>
      <c r="Q42" s="72"/>
      <c r="R42" s="72"/>
      <c r="S42" s="72"/>
      <c r="T42" s="72"/>
      <c r="U42" s="72"/>
      <c r="V42" s="72"/>
      <c r="W42" s="72"/>
      <c r="X42" s="72"/>
      <c r="Y42" s="72"/>
      <c r="Z42" s="72"/>
      <c r="AA42" s="72"/>
      <c r="AB42" s="66"/>
    </row>
    <row r="43" spans="2:28" s="68" customForma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row>
    <row r="44" spans="2:28" ht="15"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row>
    <row r="45" spans="2:28" ht="19.5" customHeight="1" x14ac:dyDescent="0.2">
      <c r="B45" s="67"/>
      <c r="C45" s="1171"/>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row>
    <row r="46" spans="2:28" ht="19.5" customHeight="1"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ht="19.5" customHeight="1"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ht="19.5" customHeight="1"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ht="19.5" customHeight="1"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ht="19.5" customHeight="1"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ht="19.5" customHeight="1"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ht="19.5" customHeight="1"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ht="19.5" customHeight="1"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ht="19.5" customHeight="1"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ht="19.5" customHeight="1"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ht="19.5" customHeight="1"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ht="19.5" customHeight="1"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row>
    <row r="58" spans="1:28"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row>
    <row r="59" spans="1:28" ht="15"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row>
    <row r="60" spans="1:28" ht="15.75" x14ac:dyDescent="0.2">
      <c r="B60" s="59"/>
      <c r="C60" s="1072" t="s">
        <v>30</v>
      </c>
      <c r="D60" s="1073"/>
      <c r="E60" s="1073"/>
      <c r="F60" s="1073"/>
      <c r="G60" s="1074"/>
      <c r="H60" s="1072" t="s">
        <v>37</v>
      </c>
      <c r="I60" s="1074"/>
      <c r="J60" s="1072" t="s">
        <v>38</v>
      </c>
      <c r="K60" s="1073"/>
      <c r="L60" s="1073"/>
      <c r="M60" s="1074"/>
      <c r="N60" s="1072" t="s">
        <v>39</v>
      </c>
      <c r="O60" s="1073"/>
      <c r="P60" s="1073"/>
      <c r="Q60" s="1073"/>
      <c r="R60" s="1073"/>
      <c r="S60" s="1073"/>
      <c r="T60" s="1073"/>
      <c r="U60" s="1074"/>
      <c r="V60" s="1165" t="s">
        <v>40</v>
      </c>
      <c r="W60" s="1165"/>
      <c r="X60" s="1165"/>
      <c r="Y60" s="1165"/>
      <c r="Z60" s="1165"/>
      <c r="AA60" s="1166"/>
      <c r="AB60" s="20"/>
    </row>
    <row r="61" spans="1:28" ht="15.75" x14ac:dyDescent="0.2">
      <c r="A61" s="60"/>
      <c r="B61" s="21"/>
      <c r="C61" s="1075"/>
      <c r="D61" s="1164"/>
      <c r="E61" s="1164"/>
      <c r="F61" s="1164"/>
      <c r="G61" s="1077"/>
      <c r="H61" s="1075"/>
      <c r="I61" s="1077"/>
      <c r="J61" s="1075"/>
      <c r="K61" s="1164"/>
      <c r="L61" s="1164"/>
      <c r="M61" s="1077"/>
      <c r="N61" s="1075"/>
      <c r="O61" s="1164"/>
      <c r="P61" s="1164"/>
      <c r="Q61" s="1164"/>
      <c r="R61" s="1164"/>
      <c r="S61" s="1164"/>
      <c r="T61" s="1164"/>
      <c r="U61" s="1077"/>
      <c r="V61" s="1167"/>
      <c r="W61" s="1167"/>
      <c r="X61" s="1167"/>
      <c r="Y61" s="1167"/>
      <c r="Z61" s="1167"/>
      <c r="AA61" s="1168"/>
      <c r="AB61" s="20"/>
    </row>
    <row r="62" spans="1:28" ht="16.5" thickBot="1" x14ac:dyDescent="0.25">
      <c r="A62" s="60"/>
      <c r="B62" s="21"/>
      <c r="C62" s="1075"/>
      <c r="D62" s="1164"/>
      <c r="E62" s="1164"/>
      <c r="F62" s="1164"/>
      <c r="G62" s="1077"/>
      <c r="H62" s="1075"/>
      <c r="I62" s="1077"/>
      <c r="J62" s="1075"/>
      <c r="K62" s="1164"/>
      <c r="L62" s="1164"/>
      <c r="M62" s="1077"/>
      <c r="N62" s="1078"/>
      <c r="O62" s="1079"/>
      <c r="P62" s="1079"/>
      <c r="Q62" s="1079"/>
      <c r="R62" s="1079"/>
      <c r="S62" s="1079"/>
      <c r="T62" s="1079"/>
      <c r="U62" s="1080"/>
      <c r="V62" s="1169"/>
      <c r="W62" s="1169"/>
      <c r="X62" s="1169"/>
      <c r="Y62" s="1169"/>
      <c r="Z62" s="1169"/>
      <c r="AA62" s="1170"/>
      <c r="AB62" s="20"/>
    </row>
    <row r="63" spans="1:28" ht="81" customHeight="1" x14ac:dyDescent="0.2">
      <c r="B63" s="59"/>
      <c r="C63" s="2329" t="s">
        <v>1240</v>
      </c>
      <c r="D63" s="2330"/>
      <c r="E63" s="2330"/>
      <c r="F63" s="2330"/>
      <c r="G63" s="2330"/>
      <c r="H63" s="851">
        <v>0</v>
      </c>
      <c r="I63" s="851"/>
      <c r="J63" s="850">
        <v>0.5</v>
      </c>
      <c r="K63" s="851"/>
      <c r="L63" s="851"/>
      <c r="M63" s="851"/>
      <c r="N63" s="1181" t="s">
        <v>1241</v>
      </c>
      <c r="O63" s="1182"/>
      <c r="P63" s="1182"/>
      <c r="Q63" s="1182"/>
      <c r="R63" s="1182"/>
      <c r="S63" s="1182"/>
      <c r="T63" s="1182"/>
      <c r="U63" s="1183"/>
      <c r="V63" s="1181" t="s">
        <v>1242</v>
      </c>
      <c r="W63" s="1182"/>
      <c r="X63" s="1182"/>
      <c r="Y63" s="1182"/>
      <c r="Z63" s="1182"/>
      <c r="AA63" s="1184"/>
      <c r="AB63" s="58"/>
    </row>
    <row r="64" spans="1:28" ht="54.75" customHeight="1" x14ac:dyDescent="0.2">
      <c r="B64" s="59"/>
      <c r="C64" s="2331" t="s">
        <v>1243</v>
      </c>
      <c r="D64" s="2332"/>
      <c r="E64" s="2332"/>
      <c r="F64" s="2332"/>
      <c r="G64" s="2332"/>
      <c r="H64" s="2304">
        <v>0.83330000000000004</v>
      </c>
      <c r="I64" s="1273"/>
      <c r="J64" s="2294">
        <f>+J37</f>
        <v>0.77777777777777779</v>
      </c>
      <c r="K64" s="2295"/>
      <c r="L64" s="2295"/>
      <c r="M64" s="2295"/>
      <c r="N64" s="2298" t="s">
        <v>1244</v>
      </c>
      <c r="O64" s="2299"/>
      <c r="P64" s="2299"/>
      <c r="Q64" s="2299"/>
      <c r="R64" s="2299"/>
      <c r="S64" s="2299"/>
      <c r="T64" s="2299"/>
      <c r="U64" s="2333"/>
      <c r="V64" s="2334" t="s">
        <v>1245</v>
      </c>
      <c r="W64" s="2335"/>
      <c r="X64" s="2335"/>
      <c r="Y64" s="2335"/>
      <c r="Z64" s="2335"/>
      <c r="AA64" s="2336"/>
      <c r="AB64" s="58"/>
    </row>
    <row r="65" spans="2:28" ht="98.25" customHeight="1" x14ac:dyDescent="0.2">
      <c r="B65" s="59"/>
      <c r="C65" s="2331" t="s">
        <v>1246</v>
      </c>
      <c r="D65" s="2332"/>
      <c r="E65" s="2332"/>
      <c r="F65" s="2332"/>
      <c r="G65" s="2332"/>
      <c r="H65" s="1809">
        <v>0.5</v>
      </c>
      <c r="I65" s="1273"/>
      <c r="J65" s="1809">
        <v>0.4</v>
      </c>
      <c r="K65" s="1273"/>
      <c r="L65" s="1273"/>
      <c r="M65" s="1273"/>
      <c r="N65" s="1319" t="s">
        <v>1247</v>
      </c>
      <c r="O65" s="1305"/>
      <c r="P65" s="1305"/>
      <c r="Q65" s="1305"/>
      <c r="R65" s="1305"/>
      <c r="S65" s="1305"/>
      <c r="T65" s="1305"/>
      <c r="U65" s="1306"/>
      <c r="V65" s="1319" t="s">
        <v>1248</v>
      </c>
      <c r="W65" s="1320"/>
      <c r="X65" s="1320"/>
      <c r="Y65" s="1320"/>
      <c r="Z65" s="1320"/>
      <c r="AA65" s="2337"/>
      <c r="AB65" s="58"/>
    </row>
    <row r="66" spans="2:28" s="474" customFormat="1" ht="89.25" customHeight="1" x14ac:dyDescent="0.25">
      <c r="B66" s="475"/>
      <c r="C66" s="1808" t="s">
        <v>1249</v>
      </c>
      <c r="D66" s="1273"/>
      <c r="E66" s="1273"/>
      <c r="F66" s="1273"/>
      <c r="G66" s="1273"/>
      <c r="H66" s="1809">
        <v>1</v>
      </c>
      <c r="I66" s="1273"/>
      <c r="J66" s="2297">
        <v>0.71879999999999999</v>
      </c>
      <c r="K66" s="2297"/>
      <c r="L66" s="2297"/>
      <c r="M66" s="2297"/>
      <c r="N66" s="1319" t="s">
        <v>1250</v>
      </c>
      <c r="O66" s="1305"/>
      <c r="P66" s="1305"/>
      <c r="Q66" s="1305"/>
      <c r="R66" s="1305"/>
      <c r="S66" s="1305"/>
      <c r="T66" s="1305"/>
      <c r="U66" s="1306"/>
      <c r="V66" s="1319" t="s">
        <v>1248</v>
      </c>
      <c r="W66" s="1320"/>
      <c r="X66" s="1320"/>
      <c r="Y66" s="1320"/>
      <c r="Z66" s="1320"/>
      <c r="AA66" s="2337"/>
      <c r="AB66" s="476"/>
    </row>
    <row r="67" spans="2:28" x14ac:dyDescent="0.2">
      <c r="B67" s="59"/>
      <c r="C67" s="752"/>
      <c r="D67" s="753"/>
      <c r="E67" s="753"/>
      <c r="F67" s="753"/>
      <c r="G67" s="753"/>
      <c r="H67" s="753"/>
      <c r="I67" s="753"/>
      <c r="J67" s="753"/>
      <c r="K67" s="753"/>
      <c r="L67" s="753"/>
      <c r="M67" s="753"/>
      <c r="N67" s="1113"/>
      <c r="O67" s="1114"/>
      <c r="P67" s="1114"/>
      <c r="Q67" s="1114"/>
      <c r="R67" s="1114"/>
      <c r="S67" s="1114"/>
      <c r="T67" s="1114"/>
      <c r="U67" s="1115"/>
      <c r="V67" s="1113"/>
      <c r="W67" s="1114"/>
      <c r="X67" s="1114"/>
      <c r="Y67" s="1114"/>
      <c r="Z67" s="1114"/>
      <c r="AA67" s="1116"/>
      <c r="AB67" s="58"/>
    </row>
    <row r="68" spans="2:28" x14ac:dyDescent="0.2">
      <c r="B68" s="59"/>
      <c r="C68" s="752"/>
      <c r="D68" s="753"/>
      <c r="E68" s="753"/>
      <c r="F68" s="753"/>
      <c r="G68" s="753"/>
      <c r="H68" s="753"/>
      <c r="I68" s="753"/>
      <c r="J68" s="753"/>
      <c r="K68" s="753"/>
      <c r="L68" s="753"/>
      <c r="M68" s="753"/>
      <c r="N68" s="1113"/>
      <c r="O68" s="1114"/>
      <c r="P68" s="1114"/>
      <c r="Q68" s="1114"/>
      <c r="R68" s="1114"/>
      <c r="S68" s="1114"/>
      <c r="T68" s="1114"/>
      <c r="U68" s="1115"/>
      <c r="V68" s="1113"/>
      <c r="W68" s="1114"/>
      <c r="X68" s="1114"/>
      <c r="Y68" s="1114"/>
      <c r="Z68" s="1114"/>
      <c r="AA68" s="1116"/>
      <c r="AB68" s="58"/>
    </row>
    <row r="69" spans="2:28" x14ac:dyDescent="0.2">
      <c r="B69" s="59"/>
      <c r="C69" s="752"/>
      <c r="D69" s="753"/>
      <c r="E69" s="753"/>
      <c r="F69" s="753"/>
      <c r="G69" s="753"/>
      <c r="H69" s="753"/>
      <c r="I69" s="753"/>
      <c r="J69" s="753"/>
      <c r="K69" s="753"/>
      <c r="L69" s="753"/>
      <c r="M69" s="753"/>
      <c r="N69" s="1113"/>
      <c r="O69" s="1114"/>
      <c r="P69" s="1114"/>
      <c r="Q69" s="1114"/>
      <c r="R69" s="1114"/>
      <c r="S69" s="1114"/>
      <c r="T69" s="1114"/>
      <c r="U69" s="1115"/>
      <c r="V69" s="1113"/>
      <c r="W69" s="1114"/>
      <c r="X69" s="1114"/>
      <c r="Y69" s="1114"/>
      <c r="Z69" s="1114"/>
      <c r="AA69" s="1116"/>
      <c r="AB69" s="58"/>
    </row>
    <row r="70" spans="2:28" x14ac:dyDescent="0.2">
      <c r="B70" s="59"/>
      <c r="C70" s="752"/>
      <c r="D70" s="753"/>
      <c r="E70" s="753"/>
      <c r="F70" s="753"/>
      <c r="G70" s="753"/>
      <c r="H70" s="753"/>
      <c r="I70" s="753"/>
      <c r="J70" s="753"/>
      <c r="K70" s="753"/>
      <c r="L70" s="753"/>
      <c r="M70" s="753"/>
      <c r="N70" s="1113"/>
      <c r="O70" s="1114"/>
      <c r="P70" s="1114"/>
      <c r="Q70" s="1114"/>
      <c r="R70" s="1114"/>
      <c r="S70" s="1114"/>
      <c r="T70" s="1114"/>
      <c r="U70" s="1115"/>
      <c r="V70" s="1113"/>
      <c r="W70" s="1114"/>
      <c r="X70" s="1114"/>
      <c r="Y70" s="1114"/>
      <c r="Z70" s="1114"/>
      <c r="AA70" s="1116"/>
      <c r="AB70" s="58"/>
    </row>
    <row r="71" spans="2:28" x14ac:dyDescent="0.2">
      <c r="B71" s="59"/>
      <c r="C71" s="752"/>
      <c r="D71" s="753"/>
      <c r="E71" s="753"/>
      <c r="F71" s="753"/>
      <c r="G71" s="753"/>
      <c r="H71" s="753"/>
      <c r="I71" s="753"/>
      <c r="J71" s="753"/>
      <c r="K71" s="753"/>
      <c r="L71" s="753"/>
      <c r="M71" s="753"/>
      <c r="N71" s="1113"/>
      <c r="O71" s="1114"/>
      <c r="P71" s="1114"/>
      <c r="Q71" s="1114"/>
      <c r="R71" s="1114"/>
      <c r="S71" s="1114"/>
      <c r="T71" s="1114"/>
      <c r="U71" s="1115"/>
      <c r="V71" s="1113"/>
      <c r="W71" s="1114"/>
      <c r="X71" s="1114"/>
      <c r="Y71" s="1114"/>
      <c r="Z71" s="1114"/>
      <c r="AA71" s="1116"/>
      <c r="AB71" s="58"/>
    </row>
    <row r="72" spans="2:28" x14ac:dyDescent="0.2">
      <c r="B72" s="59"/>
      <c r="C72" s="752"/>
      <c r="D72" s="753"/>
      <c r="E72" s="753"/>
      <c r="F72" s="753"/>
      <c r="G72" s="753"/>
      <c r="H72" s="753"/>
      <c r="I72" s="753"/>
      <c r="J72" s="753"/>
      <c r="K72" s="753"/>
      <c r="L72" s="753"/>
      <c r="M72" s="753"/>
      <c r="N72" s="1113"/>
      <c r="O72" s="1114"/>
      <c r="P72" s="1114"/>
      <c r="Q72" s="1114"/>
      <c r="R72" s="1114"/>
      <c r="S72" s="1114"/>
      <c r="T72" s="1114"/>
      <c r="U72" s="1115"/>
      <c r="V72" s="1113"/>
      <c r="W72" s="1114"/>
      <c r="X72" s="1114"/>
      <c r="Y72" s="1114"/>
      <c r="Z72" s="1114"/>
      <c r="AA72" s="1116"/>
      <c r="AB72" s="58"/>
    </row>
    <row r="73" spans="2:28" x14ac:dyDescent="0.2">
      <c r="B73" s="59"/>
      <c r="C73" s="752"/>
      <c r="D73" s="753"/>
      <c r="E73" s="753"/>
      <c r="F73" s="753"/>
      <c r="G73" s="753"/>
      <c r="H73" s="753"/>
      <c r="I73" s="753"/>
      <c r="J73" s="753"/>
      <c r="K73" s="753"/>
      <c r="L73" s="753"/>
      <c r="M73" s="753"/>
      <c r="N73" s="1113"/>
      <c r="O73" s="1114"/>
      <c r="P73" s="1114"/>
      <c r="Q73" s="1114"/>
      <c r="R73" s="1114"/>
      <c r="S73" s="1114"/>
      <c r="T73" s="1114"/>
      <c r="U73" s="1115"/>
      <c r="V73" s="1113"/>
      <c r="W73" s="1114"/>
      <c r="X73" s="1114"/>
      <c r="Y73" s="1114"/>
      <c r="Z73" s="1114"/>
      <c r="AA73" s="1116"/>
      <c r="AB73" s="58"/>
    </row>
    <row r="74" spans="2:28" ht="15.75" customHeight="1" thickBot="1" x14ac:dyDescent="0.25">
      <c r="B74" s="59"/>
      <c r="C74" s="754"/>
      <c r="D74" s="755"/>
      <c r="E74" s="755"/>
      <c r="F74" s="755"/>
      <c r="G74" s="755"/>
      <c r="H74" s="755"/>
      <c r="I74" s="755"/>
      <c r="J74" s="755"/>
      <c r="K74" s="755"/>
      <c r="L74" s="755"/>
      <c r="M74" s="755"/>
      <c r="N74" s="1104"/>
      <c r="O74" s="1105"/>
      <c r="P74" s="1105"/>
      <c r="Q74" s="1105"/>
      <c r="R74" s="1105"/>
      <c r="S74" s="1105"/>
      <c r="T74" s="1105"/>
      <c r="U74" s="1106"/>
      <c r="V74" s="1104"/>
      <c r="W74" s="1105"/>
      <c r="X74" s="1105"/>
      <c r="Y74" s="1105"/>
      <c r="Z74" s="1105"/>
      <c r="AA74" s="1107"/>
      <c r="AB74" s="58"/>
    </row>
    <row r="75" spans="2:28" x14ac:dyDescent="0.2">
      <c r="B75" s="129"/>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30"/>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45"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14"/>
  <sheetViews>
    <sheetView view="pageBreakPreview" topLeftCell="A10" zoomScale="70" zoomScaleNormal="100" zoomScaleSheetLayoutView="70" zoomScalePageLayoutView="70" workbookViewId="0">
      <selection activeCell="I10" sqref="I10:Q11"/>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27" width="8.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1176</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156</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168</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169</v>
      </c>
      <c r="S11" s="740"/>
      <c r="T11" s="740"/>
      <c r="U11" s="741"/>
      <c r="V11" s="715" t="s">
        <v>550</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1251</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50</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45.75" customHeight="1" thickBot="1" x14ac:dyDescent="0.25">
      <c r="B16" s="67"/>
      <c r="C16" s="675" t="s">
        <v>11</v>
      </c>
      <c r="D16" s="676"/>
      <c r="E16" s="676"/>
      <c r="F16" s="676"/>
      <c r="G16" s="676"/>
      <c r="H16" s="677"/>
      <c r="I16" s="678" t="s">
        <v>170</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52.5" customHeight="1" thickBot="1" x14ac:dyDescent="0.25">
      <c r="B18" s="67"/>
      <c r="C18" s="675" t="s">
        <v>336</v>
      </c>
      <c r="D18" s="676"/>
      <c r="E18" s="676"/>
      <c r="F18" s="676"/>
      <c r="G18" s="676"/>
      <c r="H18" s="677"/>
      <c r="I18" s="678" t="s">
        <v>171</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1178</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310</v>
      </c>
      <c r="N21" s="713"/>
      <c r="O21" s="713"/>
      <c r="P21" s="713"/>
      <c r="Q21" s="713"/>
      <c r="R21" s="713"/>
      <c r="S21" s="714"/>
      <c r="T21" s="2275" t="s">
        <v>17</v>
      </c>
      <c r="U21" s="2276"/>
      <c r="V21" s="2276"/>
      <c r="W21" s="2276"/>
      <c r="X21" s="2276"/>
      <c r="Y21" s="2276"/>
      <c r="Z21" s="2276"/>
      <c r="AA21" s="2277"/>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32.25" customHeight="1" thickBot="1" x14ac:dyDescent="0.25">
      <c r="B24" s="67"/>
      <c r="C24" s="694" t="s">
        <v>1252</v>
      </c>
      <c r="D24" s="695"/>
      <c r="E24" s="695"/>
      <c r="F24" s="695"/>
      <c r="G24" s="695"/>
      <c r="H24" s="695"/>
      <c r="I24" s="696"/>
      <c r="J24" s="694" t="s">
        <v>1181</v>
      </c>
      <c r="K24" s="695"/>
      <c r="L24" s="695"/>
      <c r="M24" s="695"/>
      <c r="N24" s="695"/>
      <c r="O24" s="695"/>
      <c r="P24" s="696"/>
      <c r="Q24" s="697" t="s">
        <v>615</v>
      </c>
      <c r="R24" s="698"/>
      <c r="S24" s="698"/>
      <c r="T24" s="698"/>
      <c r="U24" s="698"/>
      <c r="V24" s="698"/>
      <c r="W24" s="698"/>
      <c r="X24" s="698"/>
      <c r="Y24" s="698"/>
      <c r="Z24" s="698"/>
      <c r="AA24" s="69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167</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681">
        <v>0.9</v>
      </c>
      <c r="J28" s="678"/>
      <c r="K28" s="682" t="s">
        <v>24</v>
      </c>
      <c r="L28" s="683"/>
      <c r="M28" s="683"/>
      <c r="N28" s="684"/>
      <c r="O28" s="685" t="s">
        <v>25</v>
      </c>
      <c r="P28" s="686"/>
      <c r="Q28" s="686"/>
      <c r="R28" s="687"/>
      <c r="S28" s="88" t="s">
        <v>28</v>
      </c>
      <c r="T28" s="686" t="s">
        <v>26</v>
      </c>
      <c r="U28" s="686"/>
      <c r="V28" s="687"/>
      <c r="W28" s="34"/>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777">
        <v>0</v>
      </c>
      <c r="L32" s="655"/>
      <c r="M32" s="655"/>
      <c r="N32" s="655"/>
      <c r="O32" s="656">
        <v>0.89</v>
      </c>
      <c r="P32" s="656"/>
      <c r="Q32" s="656"/>
      <c r="R32" s="656"/>
      <c r="S32" s="656">
        <v>0.9</v>
      </c>
      <c r="T32" s="656"/>
      <c r="U32" s="656">
        <v>0.99</v>
      </c>
      <c r="V32" s="656"/>
      <c r="W32" s="656"/>
      <c r="X32" s="656">
        <v>1</v>
      </c>
      <c r="Y32" s="656"/>
      <c r="Z32" s="656">
        <v>1</v>
      </c>
      <c r="AA32" s="2338"/>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75" customHeight="1" thickBot="1" x14ac:dyDescent="0.25">
      <c r="B35" s="69"/>
      <c r="C35" s="922" t="s">
        <v>30</v>
      </c>
      <c r="D35" s="923"/>
      <c r="E35" s="923"/>
      <c r="F35" s="923"/>
      <c r="G35" s="924"/>
      <c r="H35" s="380" t="s">
        <v>259</v>
      </c>
      <c r="I35" s="380" t="s">
        <v>1235</v>
      </c>
      <c r="J35" s="379"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ht="198" customHeight="1" x14ac:dyDescent="0.2">
      <c r="B36" s="69"/>
      <c r="C36" s="1061" t="s">
        <v>641</v>
      </c>
      <c r="D36" s="1062"/>
      <c r="E36" s="1062"/>
      <c r="F36" s="1062"/>
      <c r="G36" s="1063"/>
      <c r="H36" s="39">
        <v>44</v>
      </c>
      <c r="I36" s="39">
        <v>44</v>
      </c>
      <c r="J36" s="36">
        <f>+H36/I36</f>
        <v>1</v>
      </c>
      <c r="K36" s="1280" t="s">
        <v>1253</v>
      </c>
      <c r="L36" s="1281"/>
      <c r="M36" s="1281"/>
      <c r="N36" s="1281"/>
      <c r="O36" s="1281"/>
      <c r="P36" s="1281"/>
      <c r="Q36" s="1281"/>
      <c r="R36" s="1281"/>
      <c r="S36" s="1281"/>
      <c r="T36" s="1281"/>
      <c r="U36" s="1281"/>
      <c r="V36" s="1281"/>
      <c r="W36" s="1281"/>
      <c r="X36" s="1281"/>
      <c r="Y36" s="1281"/>
      <c r="Z36" s="1281"/>
      <c r="AA36" s="1282"/>
      <c r="AB36" s="66"/>
    </row>
    <row r="37" spans="2:28" s="68" customFormat="1" ht="273" customHeight="1" x14ac:dyDescent="0.2">
      <c r="B37" s="69"/>
      <c r="C37" s="1061" t="s">
        <v>640</v>
      </c>
      <c r="D37" s="1062"/>
      <c r="E37" s="1062"/>
      <c r="F37" s="1062"/>
      <c r="G37" s="1063"/>
      <c r="H37" s="39">
        <v>31</v>
      </c>
      <c r="I37" s="372">
        <v>35</v>
      </c>
      <c r="J37" s="36">
        <f t="shared" ref="J37:J39" si="0">+H37/I37</f>
        <v>0.88571428571428568</v>
      </c>
      <c r="K37" s="1152" t="s">
        <v>1254</v>
      </c>
      <c r="L37" s="1153"/>
      <c r="M37" s="1153"/>
      <c r="N37" s="1153"/>
      <c r="O37" s="1153"/>
      <c r="P37" s="1153"/>
      <c r="Q37" s="1153"/>
      <c r="R37" s="1153"/>
      <c r="S37" s="1153"/>
      <c r="T37" s="1153"/>
      <c r="U37" s="1153"/>
      <c r="V37" s="1153"/>
      <c r="W37" s="1153"/>
      <c r="X37" s="1153"/>
      <c r="Y37" s="1153"/>
      <c r="Z37" s="1153"/>
      <c r="AA37" s="1154"/>
      <c r="AB37" s="66"/>
    </row>
    <row r="38" spans="2:28" s="68" customFormat="1" ht="145.5" customHeight="1" x14ac:dyDescent="0.2">
      <c r="B38" s="69"/>
      <c r="C38" s="1061" t="s">
        <v>319</v>
      </c>
      <c r="D38" s="1062"/>
      <c r="E38" s="1062"/>
      <c r="F38" s="1062"/>
      <c r="G38" s="1063"/>
      <c r="H38" s="39">
        <v>41</v>
      </c>
      <c r="I38" s="372">
        <v>41</v>
      </c>
      <c r="J38" s="36">
        <f t="shared" si="0"/>
        <v>1</v>
      </c>
      <c r="K38" s="1152" t="s">
        <v>1255</v>
      </c>
      <c r="L38" s="1153"/>
      <c r="M38" s="1153"/>
      <c r="N38" s="1153"/>
      <c r="O38" s="1153"/>
      <c r="P38" s="1153"/>
      <c r="Q38" s="1153"/>
      <c r="R38" s="1153"/>
      <c r="S38" s="1153"/>
      <c r="T38" s="1153"/>
      <c r="U38" s="1153"/>
      <c r="V38" s="1153"/>
      <c r="W38" s="1153"/>
      <c r="X38" s="1153"/>
      <c r="Y38" s="1153"/>
      <c r="Z38" s="1153"/>
      <c r="AA38" s="1154"/>
      <c r="AB38" s="66"/>
    </row>
    <row r="39" spans="2:28" s="68" customFormat="1" ht="205.5" customHeight="1" thickBot="1" x14ac:dyDescent="0.25">
      <c r="B39" s="69"/>
      <c r="C39" s="1061" t="s">
        <v>318</v>
      </c>
      <c r="D39" s="1062"/>
      <c r="E39" s="1062"/>
      <c r="F39" s="1062"/>
      <c r="G39" s="1063"/>
      <c r="H39" s="372">
        <v>37</v>
      </c>
      <c r="I39" s="372">
        <v>37</v>
      </c>
      <c r="J39" s="485">
        <f t="shared" si="0"/>
        <v>1</v>
      </c>
      <c r="K39" s="2287" t="s">
        <v>1256</v>
      </c>
      <c r="L39" s="2288"/>
      <c r="M39" s="2288"/>
      <c r="N39" s="2288"/>
      <c r="O39" s="2288"/>
      <c r="P39" s="2288"/>
      <c r="Q39" s="2288"/>
      <c r="R39" s="2288"/>
      <c r="S39" s="2288"/>
      <c r="T39" s="2288"/>
      <c r="U39" s="2288"/>
      <c r="V39" s="2288"/>
      <c r="W39" s="2288"/>
      <c r="X39" s="2288"/>
      <c r="Y39" s="2288"/>
      <c r="Z39" s="2288"/>
      <c r="AA39" s="2289"/>
      <c r="AB39" s="66"/>
    </row>
    <row r="40" spans="2:28" s="68" customFormat="1" ht="15.75" customHeight="1" thickBot="1" x14ac:dyDescent="0.3">
      <c r="B40" s="69"/>
      <c r="C40" s="908" t="s">
        <v>35</v>
      </c>
      <c r="D40" s="909"/>
      <c r="E40" s="909"/>
      <c r="F40" s="909"/>
      <c r="G40" s="910"/>
      <c r="H40" s="37">
        <f>+SUM(H36:H39)</f>
        <v>153</v>
      </c>
      <c r="I40" s="37">
        <f>+SUM(I36:I39)</f>
        <v>157</v>
      </c>
      <c r="J40" s="176">
        <f>+SUM(J36:J39)/4</f>
        <v>0.97142857142857142</v>
      </c>
      <c r="K40" s="911"/>
      <c r="L40" s="912"/>
      <c r="M40" s="912"/>
      <c r="N40" s="912"/>
      <c r="O40" s="912"/>
      <c r="P40" s="912"/>
      <c r="Q40" s="912"/>
      <c r="R40" s="912"/>
      <c r="S40" s="912"/>
      <c r="T40" s="912"/>
      <c r="U40" s="912"/>
      <c r="V40" s="912"/>
      <c r="W40" s="912"/>
      <c r="X40" s="912"/>
      <c r="Y40" s="912"/>
      <c r="Z40" s="912"/>
      <c r="AA40" s="913"/>
      <c r="AB40" s="66"/>
    </row>
    <row r="41" spans="2:28" s="68" customFormat="1" ht="5.25" customHeight="1" x14ac:dyDescent="0.2">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28" s="68" customFormat="1" ht="15" thickBot="1" x14ac:dyDescent="0.25">
      <c r="B42" s="69"/>
      <c r="C42" s="72"/>
      <c r="D42" s="72"/>
      <c r="E42" s="72"/>
      <c r="F42" s="72"/>
      <c r="G42" s="72"/>
      <c r="H42" s="145"/>
      <c r="I42" s="145"/>
      <c r="J42" s="35"/>
      <c r="K42" s="72"/>
      <c r="L42" s="72"/>
      <c r="M42" s="72"/>
      <c r="N42" s="72"/>
      <c r="O42" s="72"/>
      <c r="P42" s="72"/>
      <c r="Q42" s="72"/>
      <c r="R42" s="72"/>
      <c r="S42" s="72"/>
      <c r="T42" s="72"/>
      <c r="U42" s="72"/>
      <c r="V42" s="72"/>
      <c r="W42" s="72"/>
      <c r="X42" s="72"/>
      <c r="Y42" s="72"/>
      <c r="Z42" s="72"/>
      <c r="AA42" s="72"/>
      <c r="AB42" s="66"/>
    </row>
    <row r="43" spans="2:28" s="68" customForma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row>
    <row r="44" spans="2:28" ht="15"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row>
    <row r="45" spans="2:28" ht="19.5" customHeight="1" x14ac:dyDescent="0.2">
      <c r="B45" s="67"/>
      <c r="C45" s="1171"/>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row>
    <row r="46" spans="2:28" ht="19.5" customHeight="1"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ht="19.5" customHeight="1"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ht="19.5" customHeight="1"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ht="19.5" customHeight="1"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ht="19.5" customHeight="1"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ht="19.5" customHeight="1"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ht="19.5" customHeight="1"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ht="19.5" customHeight="1"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ht="19.5" customHeight="1"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ht="19.5" customHeight="1"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ht="19.5" customHeight="1"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ht="19.5" customHeight="1"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row>
    <row r="58" spans="1:28"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row>
    <row r="59" spans="1:28" ht="15"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row>
    <row r="60" spans="1:28" ht="15.75" x14ac:dyDescent="0.2">
      <c r="B60" s="59"/>
      <c r="C60" s="1072" t="s">
        <v>30</v>
      </c>
      <c r="D60" s="1073"/>
      <c r="E60" s="1073"/>
      <c r="F60" s="1073"/>
      <c r="G60" s="1074"/>
      <c r="H60" s="1072" t="s">
        <v>37</v>
      </c>
      <c r="I60" s="1074"/>
      <c r="J60" s="1072" t="s">
        <v>38</v>
      </c>
      <c r="K60" s="1073"/>
      <c r="L60" s="1073"/>
      <c r="M60" s="1074"/>
      <c r="N60" s="1072" t="s">
        <v>39</v>
      </c>
      <c r="O60" s="1073"/>
      <c r="P60" s="1073"/>
      <c r="Q60" s="1073"/>
      <c r="R60" s="1073"/>
      <c r="S60" s="1073"/>
      <c r="T60" s="1073"/>
      <c r="U60" s="1074"/>
      <c r="V60" s="1165" t="s">
        <v>40</v>
      </c>
      <c r="W60" s="1165"/>
      <c r="X60" s="1165"/>
      <c r="Y60" s="1165"/>
      <c r="Z60" s="1165"/>
      <c r="AA60" s="1166"/>
      <c r="AB60" s="20"/>
    </row>
    <row r="61" spans="1:28" ht="15.75" x14ac:dyDescent="0.2">
      <c r="A61" s="60"/>
      <c r="B61" s="21"/>
      <c r="C61" s="1075"/>
      <c r="D61" s="1164"/>
      <c r="E61" s="1164"/>
      <c r="F61" s="1164"/>
      <c r="G61" s="1077"/>
      <c r="H61" s="1075"/>
      <c r="I61" s="1077"/>
      <c r="J61" s="1075"/>
      <c r="K61" s="1164"/>
      <c r="L61" s="1164"/>
      <c r="M61" s="1077"/>
      <c r="N61" s="1075"/>
      <c r="O61" s="1164"/>
      <c r="P61" s="1164"/>
      <c r="Q61" s="1164"/>
      <c r="R61" s="1164"/>
      <c r="S61" s="1164"/>
      <c r="T61" s="1164"/>
      <c r="U61" s="1077"/>
      <c r="V61" s="1167"/>
      <c r="W61" s="1167"/>
      <c r="X61" s="1167"/>
      <c r="Y61" s="1167"/>
      <c r="Z61" s="1167"/>
      <c r="AA61" s="1168"/>
      <c r="AB61" s="20"/>
    </row>
    <row r="62" spans="1:28" ht="16.5" thickBot="1" x14ac:dyDescent="0.25">
      <c r="A62" s="60"/>
      <c r="B62" s="21"/>
      <c r="C62" s="1075"/>
      <c r="D62" s="1164"/>
      <c r="E62" s="1164"/>
      <c r="F62" s="1164"/>
      <c r="G62" s="1077"/>
      <c r="H62" s="1075"/>
      <c r="I62" s="1077"/>
      <c r="J62" s="1075"/>
      <c r="K62" s="1164"/>
      <c r="L62" s="1164"/>
      <c r="M62" s="1077"/>
      <c r="N62" s="1078"/>
      <c r="O62" s="1079"/>
      <c r="P62" s="1079"/>
      <c r="Q62" s="1079"/>
      <c r="R62" s="1079"/>
      <c r="S62" s="1079"/>
      <c r="T62" s="1079"/>
      <c r="U62" s="1080"/>
      <c r="V62" s="1169"/>
      <c r="W62" s="1169"/>
      <c r="X62" s="1169"/>
      <c r="Y62" s="1169"/>
      <c r="Z62" s="1169"/>
      <c r="AA62" s="1170"/>
      <c r="AB62" s="20"/>
    </row>
    <row r="63" spans="1:28" ht="68.25" customHeight="1" x14ac:dyDescent="0.2">
      <c r="B63" s="59"/>
      <c r="C63" s="1108" t="s">
        <v>1240</v>
      </c>
      <c r="D63" s="851"/>
      <c r="E63" s="851"/>
      <c r="F63" s="851"/>
      <c r="G63" s="851"/>
      <c r="H63" s="850">
        <v>0.95</v>
      </c>
      <c r="I63" s="851"/>
      <c r="J63" s="850">
        <v>1</v>
      </c>
      <c r="K63" s="850"/>
      <c r="L63" s="850"/>
      <c r="M63" s="850"/>
      <c r="N63" s="1231" t="s">
        <v>1257</v>
      </c>
      <c r="O63" s="1231"/>
      <c r="P63" s="1231"/>
      <c r="Q63" s="1231"/>
      <c r="R63" s="1231"/>
      <c r="S63" s="1231"/>
      <c r="T63" s="1231"/>
      <c r="U63" s="1231"/>
      <c r="V63" s="2339"/>
      <c r="W63" s="2340"/>
      <c r="X63" s="2340"/>
      <c r="Y63" s="2340"/>
      <c r="Z63" s="2340"/>
      <c r="AA63" s="2341"/>
      <c r="AB63" s="58"/>
    </row>
    <row r="64" spans="1:28" ht="45" customHeight="1" x14ac:dyDescent="0.2">
      <c r="B64" s="59"/>
      <c r="C64" s="1808" t="s">
        <v>1243</v>
      </c>
      <c r="D64" s="1273"/>
      <c r="E64" s="1273"/>
      <c r="F64" s="1273"/>
      <c r="G64" s="1273"/>
      <c r="H64" s="1809">
        <v>1</v>
      </c>
      <c r="I64" s="1273"/>
      <c r="J64" s="1809">
        <v>0.89</v>
      </c>
      <c r="K64" s="1273"/>
      <c r="L64" s="1273"/>
      <c r="M64" s="1273"/>
      <c r="N64" s="1319" t="s">
        <v>1258</v>
      </c>
      <c r="O64" s="1320"/>
      <c r="P64" s="1320"/>
      <c r="Q64" s="1320"/>
      <c r="R64" s="1320"/>
      <c r="S64" s="1320"/>
      <c r="T64" s="1320"/>
      <c r="U64" s="1321"/>
      <c r="V64" s="1319" t="s">
        <v>1259</v>
      </c>
      <c r="W64" s="1320"/>
      <c r="X64" s="1320"/>
      <c r="Y64" s="1320"/>
      <c r="Z64" s="1320"/>
      <c r="AA64" s="2337"/>
      <c r="AB64" s="58"/>
    </row>
    <row r="65" spans="2:28" ht="42.75" customHeight="1" x14ac:dyDescent="0.2">
      <c r="B65" s="59"/>
      <c r="C65" s="1808" t="s">
        <v>1246</v>
      </c>
      <c r="D65" s="1273"/>
      <c r="E65" s="1273"/>
      <c r="F65" s="1273"/>
      <c r="G65" s="1273"/>
      <c r="H65" s="2304">
        <v>0.64290000000000003</v>
      </c>
      <c r="I65" s="1273"/>
      <c r="J65" s="1809">
        <v>1</v>
      </c>
      <c r="K65" s="1273"/>
      <c r="L65" s="1273"/>
      <c r="M65" s="1273"/>
      <c r="N65" s="1319" t="s">
        <v>1257</v>
      </c>
      <c r="O65" s="1320"/>
      <c r="P65" s="1320"/>
      <c r="Q65" s="1320"/>
      <c r="R65" s="1320"/>
      <c r="S65" s="1320"/>
      <c r="T65" s="1320"/>
      <c r="U65" s="1321"/>
      <c r="V65" s="1113"/>
      <c r="W65" s="1114"/>
      <c r="X65" s="1114"/>
      <c r="Y65" s="1114"/>
      <c r="Z65" s="1114"/>
      <c r="AA65" s="1116"/>
      <c r="AB65" s="58"/>
    </row>
    <row r="66" spans="2:28" s="474" customFormat="1" ht="52.5" customHeight="1" x14ac:dyDescent="0.25">
      <c r="B66" s="475"/>
      <c r="C66" s="1808" t="s">
        <v>1249</v>
      </c>
      <c r="D66" s="1273"/>
      <c r="E66" s="1273"/>
      <c r="F66" s="1273"/>
      <c r="G66" s="1273"/>
      <c r="H66" s="1809">
        <v>1</v>
      </c>
      <c r="I66" s="1273"/>
      <c r="J66" s="1809">
        <v>1</v>
      </c>
      <c r="K66" s="1273"/>
      <c r="L66" s="1273"/>
      <c r="M66" s="1273"/>
      <c r="N66" s="1319" t="s">
        <v>1257</v>
      </c>
      <c r="O66" s="1320"/>
      <c r="P66" s="1320"/>
      <c r="Q66" s="1320"/>
      <c r="R66" s="1320"/>
      <c r="S66" s="1320"/>
      <c r="T66" s="1320"/>
      <c r="U66" s="1321"/>
      <c r="V66" s="1304"/>
      <c r="W66" s="1305"/>
      <c r="X66" s="1305"/>
      <c r="Y66" s="1305"/>
      <c r="Z66" s="1305"/>
      <c r="AA66" s="1307"/>
      <c r="AB66" s="476"/>
    </row>
    <row r="67" spans="2:28" x14ac:dyDescent="0.2">
      <c r="B67" s="59"/>
      <c r="C67" s="752"/>
      <c r="D67" s="753"/>
      <c r="E67" s="753"/>
      <c r="F67" s="753"/>
      <c r="G67" s="753"/>
      <c r="H67" s="753"/>
      <c r="I67" s="753"/>
      <c r="J67" s="753"/>
      <c r="K67" s="753"/>
      <c r="L67" s="753"/>
      <c r="M67" s="753"/>
      <c r="N67" s="1113"/>
      <c r="O67" s="1114"/>
      <c r="P67" s="1114"/>
      <c r="Q67" s="1114"/>
      <c r="R67" s="1114"/>
      <c r="S67" s="1114"/>
      <c r="T67" s="1114"/>
      <c r="U67" s="1115"/>
      <c r="V67" s="1113"/>
      <c r="W67" s="1114"/>
      <c r="X67" s="1114"/>
      <c r="Y67" s="1114"/>
      <c r="Z67" s="1114"/>
      <c r="AA67" s="1116"/>
      <c r="AB67" s="58"/>
    </row>
    <row r="68" spans="2:28" x14ac:dyDescent="0.2">
      <c r="B68" s="59"/>
      <c r="C68" s="752"/>
      <c r="D68" s="753"/>
      <c r="E68" s="753"/>
      <c r="F68" s="753"/>
      <c r="G68" s="753"/>
      <c r="H68" s="753"/>
      <c r="I68" s="753"/>
      <c r="J68" s="753"/>
      <c r="K68" s="753"/>
      <c r="L68" s="753"/>
      <c r="M68" s="753"/>
      <c r="N68" s="1113"/>
      <c r="O68" s="1114"/>
      <c r="P68" s="1114"/>
      <c r="Q68" s="1114"/>
      <c r="R68" s="1114"/>
      <c r="S68" s="1114"/>
      <c r="T68" s="1114"/>
      <c r="U68" s="1115"/>
      <c r="V68" s="1113"/>
      <c r="W68" s="1114"/>
      <c r="X68" s="1114"/>
      <c r="Y68" s="1114"/>
      <c r="Z68" s="1114"/>
      <c r="AA68" s="1116"/>
      <c r="AB68" s="58"/>
    </row>
    <row r="69" spans="2:28" x14ac:dyDescent="0.2">
      <c r="B69" s="59"/>
      <c r="C69" s="752"/>
      <c r="D69" s="753"/>
      <c r="E69" s="753"/>
      <c r="F69" s="753"/>
      <c r="G69" s="753"/>
      <c r="H69" s="753"/>
      <c r="I69" s="753"/>
      <c r="J69" s="753"/>
      <c r="K69" s="753"/>
      <c r="L69" s="753"/>
      <c r="M69" s="753"/>
      <c r="N69" s="1113"/>
      <c r="O69" s="1114"/>
      <c r="P69" s="1114"/>
      <c r="Q69" s="1114"/>
      <c r="R69" s="1114"/>
      <c r="S69" s="1114"/>
      <c r="T69" s="1114"/>
      <c r="U69" s="1115"/>
      <c r="V69" s="1113"/>
      <c r="W69" s="1114"/>
      <c r="X69" s="1114"/>
      <c r="Y69" s="1114"/>
      <c r="Z69" s="1114"/>
      <c r="AA69" s="1116"/>
      <c r="AB69" s="58"/>
    </row>
    <row r="70" spans="2:28" x14ac:dyDescent="0.2">
      <c r="B70" s="59"/>
      <c r="C70" s="752"/>
      <c r="D70" s="753"/>
      <c r="E70" s="753"/>
      <c r="F70" s="753"/>
      <c r="G70" s="753"/>
      <c r="H70" s="753"/>
      <c r="I70" s="753"/>
      <c r="J70" s="753"/>
      <c r="K70" s="753"/>
      <c r="L70" s="753"/>
      <c r="M70" s="753"/>
      <c r="N70" s="1113"/>
      <c r="O70" s="1114"/>
      <c r="P70" s="1114"/>
      <c r="Q70" s="1114"/>
      <c r="R70" s="1114"/>
      <c r="S70" s="1114"/>
      <c r="T70" s="1114"/>
      <c r="U70" s="1115"/>
      <c r="V70" s="1113"/>
      <c r="W70" s="1114"/>
      <c r="X70" s="1114"/>
      <c r="Y70" s="1114"/>
      <c r="Z70" s="1114"/>
      <c r="AA70" s="1116"/>
      <c r="AB70" s="58"/>
    </row>
    <row r="71" spans="2:28" x14ac:dyDescent="0.2">
      <c r="B71" s="59"/>
      <c r="C71" s="752"/>
      <c r="D71" s="753"/>
      <c r="E71" s="753"/>
      <c r="F71" s="753"/>
      <c r="G71" s="753"/>
      <c r="H71" s="753"/>
      <c r="I71" s="753"/>
      <c r="J71" s="753"/>
      <c r="K71" s="753"/>
      <c r="L71" s="753"/>
      <c r="M71" s="753"/>
      <c r="N71" s="1113"/>
      <c r="O71" s="1114"/>
      <c r="P71" s="1114"/>
      <c r="Q71" s="1114"/>
      <c r="R71" s="1114"/>
      <c r="S71" s="1114"/>
      <c r="T71" s="1114"/>
      <c r="U71" s="1115"/>
      <c r="V71" s="1113"/>
      <c r="W71" s="1114"/>
      <c r="X71" s="1114"/>
      <c r="Y71" s="1114"/>
      <c r="Z71" s="1114"/>
      <c r="AA71" s="1116"/>
      <c r="AB71" s="58"/>
    </row>
    <row r="72" spans="2:28" x14ac:dyDescent="0.2">
      <c r="B72" s="59"/>
      <c r="C72" s="752"/>
      <c r="D72" s="753"/>
      <c r="E72" s="753"/>
      <c r="F72" s="753"/>
      <c r="G72" s="753"/>
      <c r="H72" s="753"/>
      <c r="I72" s="753"/>
      <c r="J72" s="753"/>
      <c r="K72" s="753"/>
      <c r="L72" s="753"/>
      <c r="M72" s="753"/>
      <c r="N72" s="1113"/>
      <c r="O72" s="1114"/>
      <c r="P72" s="1114"/>
      <c r="Q72" s="1114"/>
      <c r="R72" s="1114"/>
      <c r="S72" s="1114"/>
      <c r="T72" s="1114"/>
      <c r="U72" s="1115"/>
      <c r="V72" s="1113"/>
      <c r="W72" s="1114"/>
      <c r="X72" s="1114"/>
      <c r="Y72" s="1114"/>
      <c r="Z72" s="1114"/>
      <c r="AA72" s="1116"/>
      <c r="AB72" s="58"/>
    </row>
    <row r="73" spans="2:28" x14ac:dyDescent="0.2">
      <c r="B73" s="59"/>
      <c r="C73" s="752"/>
      <c r="D73" s="753"/>
      <c r="E73" s="753"/>
      <c r="F73" s="753"/>
      <c r="G73" s="753"/>
      <c r="H73" s="753"/>
      <c r="I73" s="753"/>
      <c r="J73" s="753"/>
      <c r="K73" s="753"/>
      <c r="L73" s="753"/>
      <c r="M73" s="753"/>
      <c r="N73" s="1113"/>
      <c r="O73" s="1114"/>
      <c r="P73" s="1114"/>
      <c r="Q73" s="1114"/>
      <c r="R73" s="1114"/>
      <c r="S73" s="1114"/>
      <c r="T73" s="1114"/>
      <c r="U73" s="1115"/>
      <c r="V73" s="1113"/>
      <c r="W73" s="1114"/>
      <c r="X73" s="1114"/>
      <c r="Y73" s="1114"/>
      <c r="Z73" s="1114"/>
      <c r="AA73" s="1116"/>
      <c r="AB73" s="58"/>
    </row>
    <row r="74" spans="2:28" ht="15.75" customHeight="1" thickBot="1" x14ac:dyDescent="0.25">
      <c r="B74" s="59"/>
      <c r="C74" s="754"/>
      <c r="D74" s="755"/>
      <c r="E74" s="755"/>
      <c r="F74" s="755"/>
      <c r="G74" s="755"/>
      <c r="H74" s="755"/>
      <c r="I74" s="755"/>
      <c r="J74" s="755"/>
      <c r="K74" s="755"/>
      <c r="L74" s="755"/>
      <c r="M74" s="755"/>
      <c r="N74" s="1104"/>
      <c r="O74" s="1105"/>
      <c r="P74" s="1105"/>
      <c r="Q74" s="1105"/>
      <c r="R74" s="1105"/>
      <c r="S74" s="1105"/>
      <c r="T74" s="1105"/>
      <c r="U74" s="1106"/>
      <c r="V74" s="1104"/>
      <c r="W74" s="1105"/>
      <c r="X74" s="1105"/>
      <c r="Y74" s="1105"/>
      <c r="Z74" s="1105"/>
      <c r="AA74" s="1107"/>
      <c r="AB74" s="58"/>
    </row>
    <row r="75" spans="2:28" x14ac:dyDescent="0.2">
      <c r="B75" s="129"/>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30"/>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44"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8"/>
  <sheetViews>
    <sheetView view="pageBreakPreview" topLeftCell="A15" zoomScale="80" zoomScaleNormal="100" zoomScaleSheetLayoutView="80" zoomScalePageLayoutView="70" workbookViewId="0">
      <selection activeCell="I36" sqref="I36:I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11" width="10.140625" style="131" customWidth="1"/>
    <col min="12"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11"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1176</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156</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172</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173</v>
      </c>
      <c r="S11" s="740"/>
      <c r="T11" s="740"/>
      <c r="U11" s="741"/>
      <c r="V11" s="715" t="s">
        <v>550</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1260</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50</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174</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52.5" customHeight="1" thickBot="1" x14ac:dyDescent="0.25">
      <c r="B18" s="67"/>
      <c r="C18" s="675" t="s">
        <v>336</v>
      </c>
      <c r="D18" s="676"/>
      <c r="E18" s="676"/>
      <c r="F18" s="676"/>
      <c r="G18" s="676"/>
      <c r="H18" s="677"/>
      <c r="I18" s="678" t="s">
        <v>175</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1178</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310</v>
      </c>
      <c r="N21" s="713"/>
      <c r="O21" s="713"/>
      <c r="P21" s="713"/>
      <c r="Q21" s="713"/>
      <c r="R21" s="713"/>
      <c r="S21" s="714"/>
      <c r="T21" s="2275" t="s">
        <v>17</v>
      </c>
      <c r="U21" s="2276"/>
      <c r="V21" s="2276"/>
      <c r="W21" s="2276"/>
      <c r="X21" s="2276"/>
      <c r="Y21" s="2276"/>
      <c r="Z21" s="2276"/>
      <c r="AA21" s="2277"/>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30" customHeight="1" thickBot="1" x14ac:dyDescent="0.25">
      <c r="B24" s="67"/>
      <c r="C24" s="694" t="s">
        <v>1261</v>
      </c>
      <c r="D24" s="695"/>
      <c r="E24" s="695"/>
      <c r="F24" s="695"/>
      <c r="G24" s="695"/>
      <c r="H24" s="695"/>
      <c r="I24" s="696"/>
      <c r="J24" s="694" t="s">
        <v>156</v>
      </c>
      <c r="K24" s="695"/>
      <c r="L24" s="695"/>
      <c r="M24" s="695"/>
      <c r="N24" s="695"/>
      <c r="O24" s="695"/>
      <c r="P24" s="696"/>
      <c r="Q24" s="697" t="s">
        <v>615</v>
      </c>
      <c r="R24" s="698"/>
      <c r="S24" s="698"/>
      <c r="T24" s="698"/>
      <c r="U24" s="698"/>
      <c r="V24" s="698"/>
      <c r="W24" s="698"/>
      <c r="X24" s="698"/>
      <c r="Y24" s="698"/>
      <c r="Z24" s="698"/>
      <c r="AA24" s="69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176</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681">
        <v>0.9</v>
      </c>
      <c r="J28" s="678"/>
      <c r="K28" s="682" t="s">
        <v>24</v>
      </c>
      <c r="L28" s="683"/>
      <c r="M28" s="683"/>
      <c r="N28" s="684"/>
      <c r="O28" s="685" t="s">
        <v>25</v>
      </c>
      <c r="P28" s="686"/>
      <c r="Q28" s="686"/>
      <c r="R28" s="687"/>
      <c r="S28" s="88" t="s">
        <v>28</v>
      </c>
      <c r="T28" s="686" t="s">
        <v>26</v>
      </c>
      <c r="U28" s="686"/>
      <c r="V28" s="687"/>
      <c r="W28" s="34"/>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777">
        <v>0</v>
      </c>
      <c r="L32" s="655"/>
      <c r="M32" s="655"/>
      <c r="N32" s="655"/>
      <c r="O32" s="656">
        <v>0.89</v>
      </c>
      <c r="P32" s="656"/>
      <c r="Q32" s="656"/>
      <c r="R32" s="656"/>
      <c r="S32" s="656">
        <v>0.9</v>
      </c>
      <c r="T32" s="656"/>
      <c r="U32" s="656">
        <v>0.99</v>
      </c>
      <c r="V32" s="656"/>
      <c r="W32" s="656"/>
      <c r="X32" s="656">
        <v>1</v>
      </c>
      <c r="Y32" s="656"/>
      <c r="Z32" s="656">
        <v>1</v>
      </c>
      <c r="AA32" s="657"/>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74.25" customHeight="1" thickBot="1" x14ac:dyDescent="0.25">
      <c r="B35" s="69"/>
      <c r="C35" s="922" t="s">
        <v>30</v>
      </c>
      <c r="D35" s="923"/>
      <c r="E35" s="923"/>
      <c r="F35" s="923"/>
      <c r="G35" s="924"/>
      <c r="H35" s="380" t="s">
        <v>259</v>
      </c>
      <c r="I35" s="380" t="s">
        <v>262</v>
      </c>
      <c r="J35" s="379"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ht="225" customHeight="1" x14ac:dyDescent="0.2">
      <c r="B36" s="69"/>
      <c r="C36" s="1061" t="s">
        <v>641</v>
      </c>
      <c r="D36" s="1062"/>
      <c r="E36" s="1062"/>
      <c r="F36" s="1062"/>
      <c r="G36" s="1063"/>
      <c r="H36" s="39">
        <v>1</v>
      </c>
      <c r="I36" s="486">
        <v>2</v>
      </c>
      <c r="J36" s="36">
        <f>+H36/I36</f>
        <v>0.5</v>
      </c>
      <c r="K36" s="1280" t="s">
        <v>1262</v>
      </c>
      <c r="L36" s="1281"/>
      <c r="M36" s="1281"/>
      <c r="N36" s="1281"/>
      <c r="O36" s="1281"/>
      <c r="P36" s="1281"/>
      <c r="Q36" s="1281"/>
      <c r="R36" s="1281"/>
      <c r="S36" s="1281"/>
      <c r="T36" s="1281"/>
      <c r="U36" s="1281"/>
      <c r="V36" s="1281"/>
      <c r="W36" s="1281"/>
      <c r="X36" s="1281"/>
      <c r="Y36" s="1281"/>
      <c r="Z36" s="1281"/>
      <c r="AA36" s="1282"/>
      <c r="AB36" s="66"/>
    </row>
    <row r="37" spans="2:28" s="68" customFormat="1" ht="157.5" customHeight="1" x14ac:dyDescent="0.2">
      <c r="B37" s="69"/>
      <c r="C37" s="1061" t="s">
        <v>640</v>
      </c>
      <c r="D37" s="1062"/>
      <c r="E37" s="1062"/>
      <c r="F37" s="1062"/>
      <c r="G37" s="1063"/>
      <c r="H37" s="372">
        <v>4</v>
      </c>
      <c r="I37" s="372">
        <v>5</v>
      </c>
      <c r="J37" s="485">
        <f t="shared" ref="J37:J40" si="0">+H37/I37</f>
        <v>0.8</v>
      </c>
      <c r="K37" s="2284" t="s">
        <v>1263</v>
      </c>
      <c r="L37" s="2285"/>
      <c r="M37" s="2285"/>
      <c r="N37" s="2285"/>
      <c r="O37" s="2285"/>
      <c r="P37" s="2285"/>
      <c r="Q37" s="2285"/>
      <c r="R37" s="2285"/>
      <c r="S37" s="2285"/>
      <c r="T37" s="2285"/>
      <c r="U37" s="2285"/>
      <c r="V37" s="2285"/>
      <c r="W37" s="2285"/>
      <c r="X37" s="2285"/>
      <c r="Y37" s="2285"/>
      <c r="Z37" s="2285"/>
      <c r="AA37" s="2286"/>
      <c r="AB37" s="66"/>
    </row>
    <row r="38" spans="2:28" s="68" customFormat="1" ht="207.75" customHeight="1" x14ac:dyDescent="0.2">
      <c r="B38" s="69"/>
      <c r="C38" s="1061" t="s">
        <v>319</v>
      </c>
      <c r="D38" s="1062"/>
      <c r="E38" s="1062"/>
      <c r="F38" s="1062"/>
      <c r="G38" s="1063"/>
      <c r="H38" s="39">
        <v>5</v>
      </c>
      <c r="I38" s="372">
        <v>7</v>
      </c>
      <c r="J38" s="36">
        <f t="shared" si="0"/>
        <v>0.7142857142857143</v>
      </c>
      <c r="K38" s="1152" t="s">
        <v>1264</v>
      </c>
      <c r="L38" s="1153"/>
      <c r="M38" s="1153"/>
      <c r="N38" s="1153"/>
      <c r="O38" s="1153"/>
      <c r="P38" s="1153"/>
      <c r="Q38" s="1153"/>
      <c r="R38" s="1153"/>
      <c r="S38" s="1153"/>
      <c r="T38" s="1153"/>
      <c r="U38" s="1153"/>
      <c r="V38" s="1153"/>
      <c r="W38" s="1153"/>
      <c r="X38" s="1153"/>
      <c r="Y38" s="1153"/>
      <c r="Z38" s="1153"/>
      <c r="AA38" s="1154"/>
      <c r="AB38" s="66"/>
    </row>
    <row r="39" spans="2:28" s="68" customFormat="1" ht="409.5" customHeight="1" thickBot="1" x14ac:dyDescent="0.25">
      <c r="B39" s="69"/>
      <c r="C39" s="1061" t="s">
        <v>318</v>
      </c>
      <c r="D39" s="1062"/>
      <c r="E39" s="1062"/>
      <c r="F39" s="1062"/>
      <c r="G39" s="1063"/>
      <c r="H39" s="372">
        <v>13</v>
      </c>
      <c r="I39" s="372">
        <v>12</v>
      </c>
      <c r="J39" s="485">
        <f t="shared" si="0"/>
        <v>1.0833333333333333</v>
      </c>
      <c r="K39" s="2287" t="s">
        <v>1265</v>
      </c>
      <c r="L39" s="2288"/>
      <c r="M39" s="2288"/>
      <c r="N39" s="2288"/>
      <c r="O39" s="2288"/>
      <c r="P39" s="2288"/>
      <c r="Q39" s="2288"/>
      <c r="R39" s="2288"/>
      <c r="S39" s="2288"/>
      <c r="T39" s="2288"/>
      <c r="U39" s="2288"/>
      <c r="V39" s="2288"/>
      <c r="W39" s="2288"/>
      <c r="X39" s="2288"/>
      <c r="Y39" s="2288"/>
      <c r="Z39" s="2288"/>
      <c r="AA39" s="2289"/>
      <c r="AB39" s="66"/>
    </row>
    <row r="40" spans="2:28" s="68" customFormat="1" ht="15.75" customHeight="1" thickBot="1" x14ac:dyDescent="0.3">
      <c r="B40" s="69"/>
      <c r="C40" s="908" t="s">
        <v>35</v>
      </c>
      <c r="D40" s="909"/>
      <c r="E40" s="909"/>
      <c r="F40" s="909"/>
      <c r="G40" s="910"/>
      <c r="H40" s="479">
        <f>+SUM(H36:H39)</f>
        <v>23</v>
      </c>
      <c r="I40" s="479">
        <f>+SUM(I36:I39)</f>
        <v>26</v>
      </c>
      <c r="J40" s="485">
        <f t="shared" si="0"/>
        <v>0.88461538461538458</v>
      </c>
      <c r="K40" s="911"/>
      <c r="L40" s="912"/>
      <c r="M40" s="912"/>
      <c r="N40" s="912"/>
      <c r="O40" s="912"/>
      <c r="P40" s="912"/>
      <c r="Q40" s="912"/>
      <c r="R40" s="912"/>
      <c r="S40" s="912"/>
      <c r="T40" s="912"/>
      <c r="U40" s="912"/>
      <c r="V40" s="912"/>
      <c r="W40" s="912"/>
      <c r="X40" s="912"/>
      <c r="Y40" s="912"/>
      <c r="Z40" s="912"/>
      <c r="AA40" s="913"/>
      <c r="AB40" s="66"/>
    </row>
    <row r="41" spans="2:28" s="68" customFormat="1" ht="5.25" customHeight="1" x14ac:dyDescent="0.2">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28" s="68" customFormat="1" ht="15" thickBot="1" x14ac:dyDescent="0.25">
      <c r="B42" s="69"/>
      <c r="C42" s="72"/>
      <c r="D42" s="72"/>
      <c r="E42" s="72"/>
      <c r="F42" s="72"/>
      <c r="G42" s="72"/>
      <c r="H42" s="145"/>
      <c r="I42" s="145"/>
      <c r="J42" s="35"/>
      <c r="K42" s="72"/>
      <c r="L42" s="72"/>
      <c r="M42" s="72"/>
      <c r="N42" s="72"/>
      <c r="O42" s="72"/>
      <c r="P42" s="72"/>
      <c r="Q42" s="72"/>
      <c r="R42" s="72"/>
      <c r="S42" s="72"/>
      <c r="T42" s="72"/>
      <c r="U42" s="72"/>
      <c r="V42" s="72"/>
      <c r="W42" s="72"/>
      <c r="X42" s="72"/>
      <c r="Y42" s="72"/>
      <c r="Z42" s="72"/>
      <c r="AA42" s="72"/>
      <c r="AB42" s="66"/>
    </row>
    <row r="43" spans="2:28" s="68" customForma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row>
    <row r="44" spans="2:28" ht="15"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row>
    <row r="45" spans="2:28" x14ac:dyDescent="0.2">
      <c r="B45" s="67"/>
      <c r="C45" s="1171"/>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row>
    <row r="46" spans="2:28"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ht="15"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row>
    <row r="58" spans="1:28"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row>
    <row r="59" spans="1:28" ht="15"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row>
    <row r="60" spans="1:28" ht="15.75" x14ac:dyDescent="0.2">
      <c r="B60" s="59"/>
      <c r="C60" s="1072" t="s">
        <v>30</v>
      </c>
      <c r="D60" s="1073"/>
      <c r="E60" s="1073"/>
      <c r="F60" s="1073"/>
      <c r="G60" s="1074"/>
      <c r="H60" s="1072" t="s">
        <v>37</v>
      </c>
      <c r="I60" s="1074"/>
      <c r="J60" s="1072" t="s">
        <v>38</v>
      </c>
      <c r="K60" s="1073"/>
      <c r="L60" s="1073"/>
      <c r="M60" s="1074"/>
      <c r="N60" s="1072" t="s">
        <v>39</v>
      </c>
      <c r="O60" s="1073"/>
      <c r="P60" s="1073"/>
      <c r="Q60" s="1073"/>
      <c r="R60" s="1073"/>
      <c r="S60" s="1073"/>
      <c r="T60" s="1073"/>
      <c r="U60" s="1074"/>
      <c r="V60" s="1165" t="s">
        <v>40</v>
      </c>
      <c r="W60" s="1165"/>
      <c r="X60" s="1165"/>
      <c r="Y60" s="1165"/>
      <c r="Z60" s="1165"/>
      <c r="AA60" s="1166"/>
      <c r="AB60" s="20"/>
    </row>
    <row r="61" spans="1:28" ht="15.75" x14ac:dyDescent="0.2">
      <c r="A61" s="60"/>
      <c r="B61" s="21"/>
      <c r="C61" s="1075"/>
      <c r="D61" s="1164"/>
      <c r="E61" s="1164"/>
      <c r="F61" s="1164"/>
      <c r="G61" s="1077"/>
      <c r="H61" s="1075"/>
      <c r="I61" s="1077"/>
      <c r="J61" s="1075"/>
      <c r="K61" s="1164"/>
      <c r="L61" s="1164"/>
      <c r="M61" s="1077"/>
      <c r="N61" s="1075"/>
      <c r="O61" s="1164"/>
      <c r="P61" s="1164"/>
      <c r="Q61" s="1164"/>
      <c r="R61" s="1164"/>
      <c r="S61" s="1164"/>
      <c r="T61" s="1164"/>
      <c r="U61" s="1077"/>
      <c r="V61" s="1167"/>
      <c r="W61" s="1167"/>
      <c r="X61" s="1167"/>
      <c r="Y61" s="1167"/>
      <c r="Z61" s="1167"/>
      <c r="AA61" s="1168"/>
      <c r="AB61" s="20"/>
    </row>
    <row r="62" spans="1:28" ht="16.5" thickBot="1" x14ac:dyDescent="0.25">
      <c r="A62" s="60"/>
      <c r="B62" s="21"/>
      <c r="C62" s="1075"/>
      <c r="D62" s="1164"/>
      <c r="E62" s="1164"/>
      <c r="F62" s="1164"/>
      <c r="G62" s="1077"/>
      <c r="H62" s="1075"/>
      <c r="I62" s="1077"/>
      <c r="J62" s="1075"/>
      <c r="K62" s="1164"/>
      <c r="L62" s="1164"/>
      <c r="M62" s="1077"/>
      <c r="N62" s="1078"/>
      <c r="O62" s="1079"/>
      <c r="P62" s="1079"/>
      <c r="Q62" s="1079"/>
      <c r="R62" s="1079"/>
      <c r="S62" s="1079"/>
      <c r="T62" s="1079"/>
      <c r="U62" s="1080"/>
      <c r="V62" s="1167"/>
      <c r="W62" s="1167"/>
      <c r="X62" s="1167"/>
      <c r="Y62" s="1167"/>
      <c r="Z62" s="1167"/>
      <c r="AA62" s="1168"/>
      <c r="AB62" s="20"/>
    </row>
    <row r="63" spans="1:28" ht="80.25" customHeight="1" x14ac:dyDescent="0.2">
      <c r="B63" s="59"/>
      <c r="C63" s="1061" t="s">
        <v>641</v>
      </c>
      <c r="D63" s="1062"/>
      <c r="E63" s="1062"/>
      <c r="F63" s="1062"/>
      <c r="G63" s="1063"/>
      <c r="H63" s="827">
        <v>1</v>
      </c>
      <c r="I63" s="828"/>
      <c r="J63" s="827">
        <v>0.5</v>
      </c>
      <c r="K63" s="828"/>
      <c r="L63" s="828"/>
      <c r="M63" s="828"/>
      <c r="N63" s="2342" t="s">
        <v>1266</v>
      </c>
      <c r="O63" s="2342"/>
      <c r="P63" s="2342"/>
      <c r="Q63" s="2342"/>
      <c r="R63" s="2342"/>
      <c r="S63" s="2342"/>
      <c r="T63" s="2342"/>
      <c r="U63" s="2342"/>
      <c r="V63" s="1221" t="s">
        <v>1242</v>
      </c>
      <c r="W63" s="1221"/>
      <c r="X63" s="1221"/>
      <c r="Y63" s="1221"/>
      <c r="Z63" s="1221"/>
      <c r="AA63" s="1221"/>
      <c r="AB63" s="58"/>
    </row>
    <row r="64" spans="1:28" ht="117.75" customHeight="1" x14ac:dyDescent="0.2">
      <c r="B64" s="59"/>
      <c r="C64" s="1061" t="s">
        <v>640</v>
      </c>
      <c r="D64" s="1062"/>
      <c r="E64" s="1062"/>
      <c r="F64" s="1062"/>
      <c r="G64" s="1063"/>
      <c r="H64" s="1809">
        <v>1</v>
      </c>
      <c r="I64" s="1273"/>
      <c r="J64" s="2294">
        <v>0.8</v>
      </c>
      <c r="K64" s="2295"/>
      <c r="L64" s="2295"/>
      <c r="M64" s="2295"/>
      <c r="N64" s="2298" t="s">
        <v>1267</v>
      </c>
      <c r="O64" s="2307"/>
      <c r="P64" s="2307"/>
      <c r="Q64" s="2307"/>
      <c r="R64" s="2307"/>
      <c r="S64" s="2307"/>
      <c r="T64" s="2307"/>
      <c r="U64" s="2308"/>
      <c r="V64" s="1221" t="s">
        <v>1242</v>
      </c>
      <c r="W64" s="1221"/>
      <c r="X64" s="1221"/>
      <c r="Y64" s="1221"/>
      <c r="Z64" s="1221"/>
      <c r="AA64" s="1221"/>
      <c r="AB64" s="58"/>
    </row>
    <row r="65" spans="2:28" ht="90" customHeight="1" x14ac:dyDescent="0.2">
      <c r="B65" s="59"/>
      <c r="C65" s="1061" t="s">
        <v>319</v>
      </c>
      <c r="D65" s="2343"/>
      <c r="E65" s="2343"/>
      <c r="F65" s="2343"/>
      <c r="G65" s="2344"/>
      <c r="H65" s="1809">
        <v>1</v>
      </c>
      <c r="I65" s="1273"/>
      <c r="J65" s="1809">
        <v>0.71</v>
      </c>
      <c r="K65" s="1273"/>
      <c r="L65" s="1273"/>
      <c r="M65" s="1273"/>
      <c r="N65" s="1319" t="s">
        <v>1268</v>
      </c>
      <c r="O65" s="1320"/>
      <c r="P65" s="1320"/>
      <c r="Q65" s="1320"/>
      <c r="R65" s="1320"/>
      <c r="S65" s="1320"/>
      <c r="T65" s="1320"/>
      <c r="U65" s="1321"/>
      <c r="V65" s="1221" t="s">
        <v>1242</v>
      </c>
      <c r="W65" s="1221"/>
      <c r="X65" s="1221"/>
      <c r="Y65" s="1221"/>
      <c r="Z65" s="1221"/>
      <c r="AA65" s="1221"/>
      <c r="AB65" s="58"/>
    </row>
    <row r="66" spans="2:28" s="474" customFormat="1" ht="80.25" customHeight="1" x14ac:dyDescent="0.25">
      <c r="B66" s="475"/>
      <c r="C66" s="1061" t="s">
        <v>318</v>
      </c>
      <c r="D66" s="2343"/>
      <c r="E66" s="2343"/>
      <c r="F66" s="2343"/>
      <c r="G66" s="2344"/>
      <c r="H66" s="1809">
        <v>1</v>
      </c>
      <c r="I66" s="1273"/>
      <c r="J66" s="2294">
        <v>1.08</v>
      </c>
      <c r="K66" s="2295"/>
      <c r="L66" s="2295"/>
      <c r="M66" s="2295"/>
      <c r="N66" s="2298" t="s">
        <v>1269</v>
      </c>
      <c r="O66" s="2307"/>
      <c r="P66" s="2307"/>
      <c r="Q66" s="2307"/>
      <c r="R66" s="2307"/>
      <c r="S66" s="2307"/>
      <c r="T66" s="2307"/>
      <c r="U66" s="2308"/>
      <c r="V66" s="2345"/>
      <c r="W66" s="2299"/>
      <c r="X66" s="2299"/>
      <c r="Y66" s="2299"/>
      <c r="Z66" s="2299"/>
      <c r="AA66" s="2300"/>
      <c r="AB66" s="476"/>
    </row>
    <row r="67" spans="2:28" x14ac:dyDescent="0.2">
      <c r="B67" s="59"/>
      <c r="C67" s="752"/>
      <c r="D67" s="753"/>
      <c r="E67" s="753"/>
      <c r="F67" s="753"/>
      <c r="G67" s="753"/>
      <c r="H67" s="753"/>
      <c r="I67" s="753"/>
      <c r="J67" s="753"/>
      <c r="K67" s="753"/>
      <c r="L67" s="753"/>
      <c r="M67" s="753"/>
      <c r="N67" s="1113"/>
      <c r="O67" s="1114"/>
      <c r="P67" s="1114"/>
      <c r="Q67" s="1114"/>
      <c r="R67" s="1114"/>
      <c r="S67" s="1114"/>
      <c r="T67" s="1114"/>
      <c r="U67" s="1115"/>
      <c r="V67" s="1113"/>
      <c r="W67" s="1114"/>
      <c r="X67" s="1114"/>
      <c r="Y67" s="1114"/>
      <c r="Z67" s="1114"/>
      <c r="AA67" s="1116"/>
      <c r="AB67" s="58"/>
    </row>
    <row r="68" spans="2:28" ht="15.75" customHeight="1" thickBot="1" x14ac:dyDescent="0.25">
      <c r="B68" s="59"/>
      <c r="C68" s="754"/>
      <c r="D68" s="755"/>
      <c r="E68" s="755"/>
      <c r="F68" s="755"/>
      <c r="G68" s="755"/>
      <c r="H68" s="755"/>
      <c r="I68" s="755"/>
      <c r="J68" s="755"/>
      <c r="K68" s="755"/>
      <c r="L68" s="755"/>
      <c r="M68" s="755"/>
      <c r="N68" s="1104"/>
      <c r="O68" s="1105"/>
      <c r="P68" s="1105"/>
      <c r="Q68" s="1105"/>
      <c r="R68" s="1105"/>
      <c r="S68" s="1105"/>
      <c r="T68" s="1105"/>
      <c r="U68" s="1106"/>
      <c r="V68" s="1104"/>
      <c r="W68" s="1105"/>
      <c r="X68" s="1105"/>
      <c r="Y68" s="1105"/>
      <c r="Z68" s="1105"/>
      <c r="AA68" s="1107"/>
      <c r="AB68" s="58"/>
    </row>
    <row r="69" spans="2:28" x14ac:dyDescent="0.2">
      <c r="B69" s="129"/>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c r="AA69" s="143"/>
      <c r="AB69" s="130"/>
    </row>
    <row r="108" ht="6" customHeight="1" x14ac:dyDescent="0.2"/>
  </sheetData>
  <mergeCells count="107">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22"/>
  <sheetViews>
    <sheetView view="pageBreakPreview" topLeftCell="D15" zoomScaleNormal="100" zoomScaleSheetLayoutView="100" zoomScalePageLayoutView="70" workbookViewId="0">
      <selection activeCell="I10" sqref="I10:Q11"/>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8"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1176</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156</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177</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178</v>
      </c>
      <c r="S11" s="740"/>
      <c r="T11" s="740"/>
      <c r="U11" s="741"/>
      <c r="V11" s="715" t="s">
        <v>322</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179</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50</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180</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52.5" customHeight="1" thickBot="1" x14ac:dyDescent="0.25">
      <c r="B18" s="67"/>
      <c r="C18" s="675" t="s">
        <v>336</v>
      </c>
      <c r="D18" s="676"/>
      <c r="E18" s="676"/>
      <c r="F18" s="676"/>
      <c r="G18" s="676"/>
      <c r="H18" s="677"/>
      <c r="I18" s="678" t="s">
        <v>1270</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1178</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1271</v>
      </c>
      <c r="N21" s="713"/>
      <c r="O21" s="713"/>
      <c r="P21" s="713"/>
      <c r="Q21" s="713"/>
      <c r="R21" s="713"/>
      <c r="S21" s="714"/>
      <c r="T21" s="2275" t="s">
        <v>17</v>
      </c>
      <c r="U21" s="2276"/>
      <c r="V21" s="2276"/>
      <c r="W21" s="2276"/>
      <c r="X21" s="2276"/>
      <c r="Y21" s="2276"/>
      <c r="Z21" s="2276"/>
      <c r="AA21" s="2277"/>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27" customHeight="1" thickBot="1" x14ac:dyDescent="0.25">
      <c r="B24" s="67"/>
      <c r="C24" s="694" t="s">
        <v>1180</v>
      </c>
      <c r="D24" s="695"/>
      <c r="E24" s="695"/>
      <c r="F24" s="695"/>
      <c r="G24" s="695"/>
      <c r="H24" s="695"/>
      <c r="I24" s="696"/>
      <c r="J24" s="694" t="s">
        <v>1181</v>
      </c>
      <c r="K24" s="695"/>
      <c r="L24" s="695"/>
      <c r="M24" s="695"/>
      <c r="N24" s="695"/>
      <c r="O24" s="695"/>
      <c r="P24" s="696"/>
      <c r="Q24" s="697" t="s">
        <v>615</v>
      </c>
      <c r="R24" s="698"/>
      <c r="S24" s="698"/>
      <c r="T24" s="698"/>
      <c r="U24" s="698"/>
      <c r="V24" s="698"/>
      <c r="W24" s="698"/>
      <c r="X24" s="698"/>
      <c r="Y24" s="698"/>
      <c r="Z24" s="698"/>
      <c r="AA24" s="69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181</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2346">
        <v>2.0999999999999999E-3</v>
      </c>
      <c r="J28" s="678"/>
      <c r="K28" s="682" t="s">
        <v>24</v>
      </c>
      <c r="L28" s="683"/>
      <c r="M28" s="683"/>
      <c r="N28" s="684"/>
      <c r="O28" s="685" t="s">
        <v>25</v>
      </c>
      <c r="P28" s="686"/>
      <c r="Q28" s="686"/>
      <c r="R28" s="687"/>
      <c r="S28" s="74"/>
      <c r="T28" s="686" t="s">
        <v>26</v>
      </c>
      <c r="U28" s="686"/>
      <c r="V28" s="687"/>
      <c r="W28" s="34" t="s">
        <v>28</v>
      </c>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2315">
        <v>6.0999999999999999E-2</v>
      </c>
      <c r="L32" s="655"/>
      <c r="M32" s="655"/>
      <c r="N32" s="655"/>
      <c r="O32" s="656">
        <v>7.0000000000000007E-2</v>
      </c>
      <c r="P32" s="655"/>
      <c r="Q32" s="655"/>
      <c r="R32" s="655"/>
      <c r="S32" s="2282">
        <v>5.0999999999999997E-2</v>
      </c>
      <c r="T32" s="2282"/>
      <c r="U32" s="656">
        <v>0.06</v>
      </c>
      <c r="V32" s="655"/>
      <c r="W32" s="655"/>
      <c r="X32" s="656">
        <v>0</v>
      </c>
      <c r="Y32" s="655"/>
      <c r="Z32" s="656">
        <v>0.05</v>
      </c>
      <c r="AA32" s="657"/>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63" customHeight="1" thickBot="1" x14ac:dyDescent="0.25">
      <c r="B35" s="69"/>
      <c r="C35" s="922" t="s">
        <v>30</v>
      </c>
      <c r="D35" s="923"/>
      <c r="E35" s="923"/>
      <c r="F35" s="923"/>
      <c r="G35" s="924"/>
      <c r="H35" s="380" t="s">
        <v>263</v>
      </c>
      <c r="I35" s="380" t="s">
        <v>257</v>
      </c>
      <c r="J35" s="379"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ht="77.25" customHeight="1" x14ac:dyDescent="0.2">
      <c r="B36" s="69"/>
      <c r="C36" s="1061" t="s">
        <v>837</v>
      </c>
      <c r="D36" s="1062"/>
      <c r="E36" s="1062"/>
      <c r="F36" s="1062"/>
      <c r="G36" s="1063"/>
      <c r="H36" s="39">
        <v>1</v>
      </c>
      <c r="I36" s="339">
        <v>332</v>
      </c>
      <c r="J36" s="36">
        <f>+H36/I36</f>
        <v>3.0120481927710845E-3</v>
      </c>
      <c r="K36" s="1280" t="s">
        <v>1272</v>
      </c>
      <c r="L36" s="1281"/>
      <c r="M36" s="1281"/>
      <c r="N36" s="1281"/>
      <c r="O36" s="1281"/>
      <c r="P36" s="1281"/>
      <c r="Q36" s="1281"/>
      <c r="R36" s="1281"/>
      <c r="S36" s="1281"/>
      <c r="T36" s="1281"/>
      <c r="U36" s="1281"/>
      <c r="V36" s="1281"/>
      <c r="W36" s="1281"/>
      <c r="X36" s="1281"/>
      <c r="Y36" s="1281"/>
      <c r="Z36" s="1281"/>
      <c r="AA36" s="1282"/>
      <c r="AB36" s="66"/>
    </row>
    <row r="37" spans="2:28" s="68" customFormat="1" ht="116.25" customHeight="1" x14ac:dyDescent="0.2">
      <c r="B37" s="69"/>
      <c r="C37" s="1061" t="s">
        <v>841</v>
      </c>
      <c r="D37" s="1062"/>
      <c r="E37" s="1062"/>
      <c r="F37" s="1062"/>
      <c r="G37" s="1063"/>
      <c r="H37" s="39">
        <v>1</v>
      </c>
      <c r="I37" s="339">
        <v>332</v>
      </c>
      <c r="J37" s="36">
        <f t="shared" ref="J37:J47" si="0">+H37/I37</f>
        <v>3.0120481927710845E-3</v>
      </c>
      <c r="K37" s="1152" t="s">
        <v>1183</v>
      </c>
      <c r="L37" s="1153"/>
      <c r="M37" s="1153"/>
      <c r="N37" s="1153"/>
      <c r="O37" s="1153"/>
      <c r="P37" s="1153"/>
      <c r="Q37" s="1153"/>
      <c r="R37" s="1153"/>
      <c r="S37" s="1153"/>
      <c r="T37" s="1153"/>
      <c r="U37" s="1153"/>
      <c r="V37" s="1153"/>
      <c r="W37" s="1153"/>
      <c r="X37" s="1153"/>
      <c r="Y37" s="1153"/>
      <c r="Z37" s="1153"/>
      <c r="AA37" s="1154"/>
      <c r="AB37" s="66"/>
    </row>
    <row r="38" spans="2:28" s="68" customFormat="1" ht="68.25" customHeight="1" x14ac:dyDescent="0.2">
      <c r="B38" s="69"/>
      <c r="C38" s="1061" t="s">
        <v>834</v>
      </c>
      <c r="D38" s="1062"/>
      <c r="E38" s="1062"/>
      <c r="F38" s="1062"/>
      <c r="G38" s="1063"/>
      <c r="H38" s="39">
        <v>0</v>
      </c>
      <c r="I38" s="339">
        <v>332</v>
      </c>
      <c r="J38" s="36">
        <f t="shared" si="0"/>
        <v>0</v>
      </c>
      <c r="K38" s="1280" t="s">
        <v>1273</v>
      </c>
      <c r="L38" s="1281"/>
      <c r="M38" s="1281"/>
      <c r="N38" s="1281"/>
      <c r="O38" s="1281"/>
      <c r="P38" s="1281"/>
      <c r="Q38" s="1281"/>
      <c r="R38" s="1281"/>
      <c r="S38" s="1281"/>
      <c r="T38" s="1281"/>
      <c r="U38" s="1281"/>
      <c r="V38" s="1281"/>
      <c r="W38" s="1281"/>
      <c r="X38" s="1281"/>
      <c r="Y38" s="1281"/>
      <c r="Z38" s="1281"/>
      <c r="AA38" s="1282"/>
      <c r="AB38" s="66"/>
    </row>
    <row r="39" spans="2:28" s="68" customFormat="1" ht="77.25" customHeight="1" x14ac:dyDescent="0.2">
      <c r="B39" s="69"/>
      <c r="C39" s="1061" t="s">
        <v>832</v>
      </c>
      <c r="D39" s="1062"/>
      <c r="E39" s="1062"/>
      <c r="F39" s="1062"/>
      <c r="G39" s="1063"/>
      <c r="H39" s="372">
        <v>0</v>
      </c>
      <c r="I39" s="487">
        <v>332</v>
      </c>
      <c r="J39" s="36">
        <f t="shared" si="0"/>
        <v>0</v>
      </c>
      <c r="K39" s="2317" t="s">
        <v>1274</v>
      </c>
      <c r="L39" s="2318"/>
      <c r="M39" s="2318"/>
      <c r="N39" s="2318"/>
      <c r="O39" s="2318"/>
      <c r="P39" s="2318"/>
      <c r="Q39" s="2318"/>
      <c r="R39" s="2318"/>
      <c r="S39" s="2318"/>
      <c r="T39" s="2318"/>
      <c r="U39" s="2318"/>
      <c r="V39" s="2318"/>
      <c r="W39" s="2318"/>
      <c r="X39" s="2318"/>
      <c r="Y39" s="2318"/>
      <c r="Z39" s="2318"/>
      <c r="AA39" s="2319"/>
      <c r="AB39" s="66"/>
    </row>
    <row r="40" spans="2:28" s="68" customFormat="1" ht="78.75" customHeight="1" x14ac:dyDescent="0.2">
      <c r="B40" s="69"/>
      <c r="C40" s="1061" t="s">
        <v>830</v>
      </c>
      <c r="D40" s="1062"/>
      <c r="E40" s="1062"/>
      <c r="F40" s="1062"/>
      <c r="G40" s="1063"/>
      <c r="H40" s="372">
        <v>1</v>
      </c>
      <c r="I40" s="372">
        <v>537</v>
      </c>
      <c r="J40" s="472">
        <f t="shared" si="0"/>
        <v>1.8621973929236499E-3</v>
      </c>
      <c r="K40" s="2284" t="s">
        <v>1186</v>
      </c>
      <c r="L40" s="2285"/>
      <c r="M40" s="2285"/>
      <c r="N40" s="2285"/>
      <c r="O40" s="2285"/>
      <c r="P40" s="2285"/>
      <c r="Q40" s="2285"/>
      <c r="R40" s="2285"/>
      <c r="S40" s="2285"/>
      <c r="T40" s="2285"/>
      <c r="U40" s="2285"/>
      <c r="V40" s="2285"/>
      <c r="W40" s="2285"/>
      <c r="X40" s="2285"/>
      <c r="Y40" s="2285"/>
      <c r="Z40" s="2285"/>
      <c r="AA40" s="2286"/>
      <c r="AB40" s="66"/>
    </row>
    <row r="41" spans="2:28" s="68" customFormat="1" ht="85.5" customHeight="1" x14ac:dyDescent="0.2">
      <c r="B41" s="69"/>
      <c r="C41" s="1061" t="s">
        <v>829</v>
      </c>
      <c r="D41" s="1062"/>
      <c r="E41" s="1062"/>
      <c r="F41" s="1062"/>
      <c r="G41" s="1063"/>
      <c r="H41" s="372">
        <v>1</v>
      </c>
      <c r="I41" s="372">
        <v>499</v>
      </c>
      <c r="J41" s="472">
        <f>+H41/I41</f>
        <v>2.004008016032064E-3</v>
      </c>
      <c r="K41" s="2284" t="s">
        <v>1187</v>
      </c>
      <c r="L41" s="2285"/>
      <c r="M41" s="2285"/>
      <c r="N41" s="2285"/>
      <c r="O41" s="2285"/>
      <c r="P41" s="2285"/>
      <c r="Q41" s="2285"/>
      <c r="R41" s="2285"/>
      <c r="S41" s="2285"/>
      <c r="T41" s="2285"/>
      <c r="U41" s="2285"/>
      <c r="V41" s="2285"/>
      <c r="W41" s="2285"/>
      <c r="X41" s="2285"/>
      <c r="Y41" s="2285"/>
      <c r="Z41" s="2285"/>
      <c r="AA41" s="2286"/>
      <c r="AB41" s="66"/>
    </row>
    <row r="42" spans="2:28" s="68" customFormat="1" ht="46.5" customHeight="1" x14ac:dyDescent="0.2">
      <c r="B42" s="69"/>
      <c r="C42" s="1061" t="s">
        <v>827</v>
      </c>
      <c r="D42" s="1062"/>
      <c r="E42" s="1062"/>
      <c r="F42" s="1062"/>
      <c r="G42" s="1063"/>
      <c r="H42" s="39">
        <v>0</v>
      </c>
      <c r="I42" s="39">
        <v>425</v>
      </c>
      <c r="J42" s="163">
        <f t="shared" si="0"/>
        <v>0</v>
      </c>
      <c r="K42" s="1152" t="s">
        <v>1188</v>
      </c>
      <c r="L42" s="1153"/>
      <c r="M42" s="1153"/>
      <c r="N42" s="1153"/>
      <c r="O42" s="1153"/>
      <c r="P42" s="1153"/>
      <c r="Q42" s="1153"/>
      <c r="R42" s="1153"/>
      <c r="S42" s="1153"/>
      <c r="T42" s="1153"/>
      <c r="U42" s="1153"/>
      <c r="V42" s="1153"/>
      <c r="W42" s="1153"/>
      <c r="X42" s="1153"/>
      <c r="Y42" s="1153"/>
      <c r="Z42" s="1153"/>
      <c r="AA42" s="1154"/>
      <c r="AB42" s="66"/>
    </row>
    <row r="43" spans="2:28" s="68" customFormat="1" ht="28.5" customHeight="1" x14ac:dyDescent="0.2">
      <c r="B43" s="69"/>
      <c r="C43" s="1061" t="s">
        <v>825</v>
      </c>
      <c r="D43" s="1062"/>
      <c r="E43" s="1062"/>
      <c r="F43" s="1062"/>
      <c r="G43" s="1063"/>
      <c r="H43" s="372">
        <v>0</v>
      </c>
      <c r="I43" s="372">
        <v>533</v>
      </c>
      <c r="J43" s="472">
        <f t="shared" si="0"/>
        <v>0</v>
      </c>
      <c r="K43" s="2284" t="s">
        <v>1189</v>
      </c>
      <c r="L43" s="2285"/>
      <c r="M43" s="2285"/>
      <c r="N43" s="2285"/>
      <c r="O43" s="2285"/>
      <c r="P43" s="2285"/>
      <c r="Q43" s="2285"/>
      <c r="R43" s="2285"/>
      <c r="S43" s="2285"/>
      <c r="T43" s="2285"/>
      <c r="U43" s="2285"/>
      <c r="V43" s="2285"/>
      <c r="W43" s="2285"/>
      <c r="X43" s="2285"/>
      <c r="Y43" s="2285"/>
      <c r="Z43" s="2285"/>
      <c r="AA43" s="2286"/>
      <c r="AB43" s="66"/>
    </row>
    <row r="44" spans="2:28" s="68" customFormat="1" ht="33" customHeight="1" x14ac:dyDescent="0.2">
      <c r="B44" s="69"/>
      <c r="C44" s="1061" t="s">
        <v>824</v>
      </c>
      <c r="D44" s="1062"/>
      <c r="E44" s="1062"/>
      <c r="F44" s="1062"/>
      <c r="G44" s="1063"/>
      <c r="H44" s="39">
        <v>0</v>
      </c>
      <c r="I44" s="39">
        <v>536</v>
      </c>
      <c r="J44" s="163">
        <f t="shared" si="0"/>
        <v>0</v>
      </c>
      <c r="K44" s="2284" t="s">
        <v>1190</v>
      </c>
      <c r="L44" s="2285"/>
      <c r="M44" s="2285"/>
      <c r="N44" s="2285"/>
      <c r="O44" s="2285"/>
      <c r="P44" s="2285"/>
      <c r="Q44" s="2285"/>
      <c r="R44" s="2285"/>
      <c r="S44" s="2285"/>
      <c r="T44" s="2285"/>
      <c r="U44" s="2285"/>
      <c r="V44" s="2285"/>
      <c r="W44" s="2285"/>
      <c r="X44" s="2285"/>
      <c r="Y44" s="2285"/>
      <c r="Z44" s="2285"/>
      <c r="AA44" s="2286"/>
      <c r="AB44" s="66"/>
    </row>
    <row r="45" spans="2:28" s="68" customFormat="1" ht="47.25" customHeight="1" x14ac:dyDescent="0.2">
      <c r="B45" s="69"/>
      <c r="C45" s="1061" t="s">
        <v>822</v>
      </c>
      <c r="D45" s="1062"/>
      <c r="E45" s="1062"/>
      <c r="F45" s="1062"/>
      <c r="G45" s="1063"/>
      <c r="H45" s="372">
        <f ca="1">H45:J47</f>
        <v>0</v>
      </c>
      <c r="I45" s="372">
        <v>540</v>
      </c>
      <c r="J45" s="163">
        <f t="shared" ca="1" si="0"/>
        <v>0</v>
      </c>
      <c r="K45" s="2284" t="s">
        <v>1191</v>
      </c>
      <c r="L45" s="2285"/>
      <c r="M45" s="2285"/>
      <c r="N45" s="2285"/>
      <c r="O45" s="2285"/>
      <c r="P45" s="2285"/>
      <c r="Q45" s="2285"/>
      <c r="R45" s="2285"/>
      <c r="S45" s="2285"/>
      <c r="T45" s="2285"/>
      <c r="U45" s="2285"/>
      <c r="V45" s="2285"/>
      <c r="W45" s="2285"/>
      <c r="X45" s="2285"/>
      <c r="Y45" s="2285"/>
      <c r="Z45" s="2285"/>
      <c r="AA45" s="2286"/>
      <c r="AB45" s="66"/>
    </row>
    <row r="46" spans="2:28" s="68" customFormat="1" ht="88.5" customHeight="1" x14ac:dyDescent="0.2">
      <c r="B46" s="69"/>
      <c r="C46" s="1061" t="s">
        <v>820</v>
      </c>
      <c r="D46" s="1062"/>
      <c r="E46" s="1062"/>
      <c r="F46" s="1062"/>
      <c r="G46" s="1063"/>
      <c r="H46" s="372">
        <v>1</v>
      </c>
      <c r="I46" s="372">
        <v>532</v>
      </c>
      <c r="J46" s="472">
        <f t="shared" si="0"/>
        <v>1.8796992481203006E-3</v>
      </c>
      <c r="K46" s="2284" t="s">
        <v>1275</v>
      </c>
      <c r="L46" s="2285"/>
      <c r="M46" s="2285"/>
      <c r="N46" s="2285"/>
      <c r="O46" s="2285"/>
      <c r="P46" s="2285"/>
      <c r="Q46" s="2285"/>
      <c r="R46" s="2285"/>
      <c r="S46" s="2285"/>
      <c r="T46" s="2285"/>
      <c r="U46" s="2285"/>
      <c r="V46" s="2285"/>
      <c r="W46" s="2285"/>
      <c r="X46" s="2285"/>
      <c r="Y46" s="2285"/>
      <c r="Z46" s="2285"/>
      <c r="AA46" s="2286"/>
      <c r="AB46" s="66"/>
    </row>
    <row r="47" spans="2:28" s="68" customFormat="1" ht="42" customHeight="1" thickBot="1" x14ac:dyDescent="0.25">
      <c r="B47" s="69"/>
      <c r="C47" s="1061" t="s">
        <v>819</v>
      </c>
      <c r="D47" s="1062"/>
      <c r="E47" s="1062"/>
      <c r="F47" s="1062"/>
      <c r="G47" s="1063"/>
      <c r="H47" s="39">
        <v>0</v>
      </c>
      <c r="I47" s="39">
        <v>529</v>
      </c>
      <c r="J47" s="163">
        <f t="shared" si="0"/>
        <v>0</v>
      </c>
      <c r="K47" s="1158" t="s">
        <v>1276</v>
      </c>
      <c r="L47" s="1159"/>
      <c r="M47" s="1159"/>
      <c r="N47" s="1159"/>
      <c r="O47" s="1159"/>
      <c r="P47" s="1159"/>
      <c r="Q47" s="1159"/>
      <c r="R47" s="1159"/>
      <c r="S47" s="1159"/>
      <c r="T47" s="1159"/>
      <c r="U47" s="1159"/>
      <c r="V47" s="1159"/>
      <c r="W47" s="1159"/>
      <c r="X47" s="1159"/>
      <c r="Y47" s="1159"/>
      <c r="Z47" s="1159"/>
      <c r="AA47" s="1160"/>
      <c r="AB47" s="66"/>
    </row>
    <row r="48" spans="2:28" s="68" customFormat="1" ht="15.75" customHeight="1" thickBot="1" x14ac:dyDescent="0.3">
      <c r="B48" s="69"/>
      <c r="C48" s="908" t="s">
        <v>35</v>
      </c>
      <c r="D48" s="909"/>
      <c r="E48" s="909"/>
      <c r="F48" s="909"/>
      <c r="G48" s="910"/>
      <c r="H48" s="479">
        <f ca="1">+SUM(H36:H47)</f>
        <v>5</v>
      </c>
      <c r="I48" s="479">
        <f>AVERAGE(I36:I47)</f>
        <v>454.91666666666669</v>
      </c>
      <c r="J48" s="483">
        <f ca="1">+AVERAGE(J36:J47)</f>
        <v>9.8083342021818205E-4</v>
      </c>
      <c r="K48" s="911"/>
      <c r="L48" s="912"/>
      <c r="M48" s="912"/>
      <c r="N48" s="912"/>
      <c r="O48" s="912"/>
      <c r="P48" s="912"/>
      <c r="Q48" s="912"/>
      <c r="R48" s="912"/>
      <c r="S48" s="912"/>
      <c r="T48" s="912"/>
      <c r="U48" s="912"/>
      <c r="V48" s="912"/>
      <c r="W48" s="912"/>
      <c r="X48" s="912"/>
      <c r="Y48" s="912"/>
      <c r="Z48" s="912"/>
      <c r="AA48" s="913"/>
      <c r="AB48" s="66"/>
    </row>
    <row r="49" spans="2:28" s="68" customFormat="1" ht="5.25" customHeight="1" x14ac:dyDescent="0.2">
      <c r="B49" s="69"/>
      <c r="C49" s="72"/>
      <c r="D49" s="72"/>
      <c r="E49" s="72"/>
      <c r="F49" s="72"/>
      <c r="G49" s="72"/>
      <c r="H49" s="145"/>
      <c r="I49" s="145"/>
      <c r="J49" s="35"/>
      <c r="K49" s="72"/>
      <c r="L49" s="72"/>
      <c r="M49" s="72"/>
      <c r="N49" s="72"/>
      <c r="O49" s="72"/>
      <c r="P49" s="72"/>
      <c r="Q49" s="72"/>
      <c r="R49" s="72"/>
      <c r="S49" s="72"/>
      <c r="T49" s="72"/>
      <c r="U49" s="72"/>
      <c r="V49" s="72"/>
      <c r="W49" s="72"/>
      <c r="X49" s="72"/>
      <c r="Y49" s="72"/>
      <c r="Z49" s="72"/>
      <c r="AA49" s="72"/>
      <c r="AB49" s="66"/>
    </row>
    <row r="50" spans="2:28" s="68" customFormat="1" ht="15" thickBot="1" x14ac:dyDescent="0.25">
      <c r="B50" s="69"/>
      <c r="C50" s="72"/>
      <c r="D50" s="72"/>
      <c r="E50" s="72"/>
      <c r="F50" s="72"/>
      <c r="G50" s="72"/>
      <c r="H50" s="145"/>
      <c r="I50" s="145"/>
      <c r="J50" s="35"/>
      <c r="K50" s="72"/>
      <c r="L50" s="72"/>
      <c r="M50" s="72"/>
      <c r="N50" s="72"/>
      <c r="O50" s="72"/>
      <c r="P50" s="72"/>
      <c r="Q50" s="72"/>
      <c r="R50" s="72"/>
      <c r="S50" s="72"/>
      <c r="T50" s="72"/>
      <c r="U50" s="72"/>
      <c r="V50" s="72"/>
      <c r="W50" s="72"/>
      <c r="X50" s="72"/>
      <c r="Y50" s="72"/>
      <c r="Z50" s="72"/>
      <c r="AA50" s="72"/>
      <c r="AB50" s="66"/>
    </row>
    <row r="51" spans="2:28" s="68" customFormat="1" x14ac:dyDescent="0.2">
      <c r="B51" s="69"/>
      <c r="C51" s="768" t="s">
        <v>36</v>
      </c>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70"/>
      <c r="AB51" s="66"/>
    </row>
    <row r="52" spans="2:28" ht="15" thickBot="1" x14ac:dyDescent="0.25">
      <c r="B52" s="67"/>
      <c r="C52" s="1161"/>
      <c r="D52" s="1162"/>
      <c r="E52" s="1162"/>
      <c r="F52" s="1162"/>
      <c r="G52" s="1162"/>
      <c r="H52" s="1162"/>
      <c r="I52" s="1162"/>
      <c r="J52" s="1162"/>
      <c r="K52" s="1162"/>
      <c r="L52" s="1162"/>
      <c r="M52" s="1162"/>
      <c r="N52" s="1162"/>
      <c r="O52" s="1162"/>
      <c r="P52" s="1162"/>
      <c r="Q52" s="1162"/>
      <c r="R52" s="1162"/>
      <c r="S52" s="1162"/>
      <c r="T52" s="1162"/>
      <c r="U52" s="1162"/>
      <c r="V52" s="1162"/>
      <c r="W52" s="1162"/>
      <c r="X52" s="1162"/>
      <c r="Y52" s="1162"/>
      <c r="Z52" s="1162"/>
      <c r="AA52" s="1163"/>
      <c r="AB52" s="66"/>
    </row>
    <row r="53" spans="2:28" ht="26.25" customHeight="1" x14ac:dyDescent="0.2">
      <c r="B53" s="67"/>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66"/>
    </row>
    <row r="54" spans="2:28" ht="26.25" customHeight="1"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2:28" ht="26.25" customHeight="1"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2:28" ht="26.25" customHeight="1"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2:28" ht="26.25" customHeight="1" x14ac:dyDescent="0.2">
      <c r="B57" s="67"/>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66"/>
    </row>
    <row r="58" spans="2:28" ht="26.25" customHeight="1" x14ac:dyDescent="0.2">
      <c r="B58" s="67"/>
      <c r="C58" s="1174"/>
      <c r="D58" s="1175"/>
      <c r="E58" s="1175"/>
      <c r="F58" s="1175"/>
      <c r="G58" s="1175"/>
      <c r="H58" s="1175"/>
      <c r="I58" s="1175"/>
      <c r="J58" s="1175"/>
      <c r="K58" s="1175"/>
      <c r="L58" s="1175"/>
      <c r="M58" s="1175"/>
      <c r="N58" s="1175"/>
      <c r="O58" s="1175"/>
      <c r="P58" s="1175"/>
      <c r="Q58" s="1175"/>
      <c r="R58" s="1175"/>
      <c r="S58" s="1175"/>
      <c r="T58" s="1175"/>
      <c r="U58" s="1175"/>
      <c r="V58" s="1175"/>
      <c r="W58" s="1175"/>
      <c r="X58" s="1175"/>
      <c r="Y58" s="1175"/>
      <c r="Z58" s="1175"/>
      <c r="AA58" s="1176"/>
      <c r="AB58" s="66"/>
    </row>
    <row r="59" spans="2:28" ht="26.25" customHeight="1" x14ac:dyDescent="0.2">
      <c r="B59" s="67"/>
      <c r="C59" s="1174"/>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5"/>
      <c r="Z59" s="1175"/>
      <c r="AA59" s="1176"/>
      <c r="AB59" s="66"/>
    </row>
    <row r="60" spans="2:28" ht="26.25" customHeight="1" x14ac:dyDescent="0.2">
      <c r="B60" s="67"/>
      <c r="C60" s="1174"/>
      <c r="D60" s="1175"/>
      <c r="E60" s="1175"/>
      <c r="F60" s="1175"/>
      <c r="G60" s="1175"/>
      <c r="H60" s="1175"/>
      <c r="I60" s="1175"/>
      <c r="J60" s="1175"/>
      <c r="K60" s="1175"/>
      <c r="L60" s="1175"/>
      <c r="M60" s="1175"/>
      <c r="N60" s="1175"/>
      <c r="O60" s="1175"/>
      <c r="P60" s="1175"/>
      <c r="Q60" s="1175"/>
      <c r="R60" s="1175"/>
      <c r="S60" s="1175"/>
      <c r="T60" s="1175"/>
      <c r="U60" s="1175"/>
      <c r="V60" s="1175"/>
      <c r="W60" s="1175"/>
      <c r="X60" s="1175"/>
      <c r="Y60" s="1175"/>
      <c r="Z60" s="1175"/>
      <c r="AA60" s="1176"/>
      <c r="AB60" s="66"/>
    </row>
    <row r="61" spans="2:28" ht="26.25" customHeight="1" x14ac:dyDescent="0.2">
      <c r="B61" s="67"/>
      <c r="C61" s="1174"/>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6"/>
      <c r="AB61" s="66"/>
    </row>
    <row r="62" spans="2:28" ht="26.25" customHeight="1" x14ac:dyDescent="0.2">
      <c r="B62" s="67"/>
      <c r="C62" s="1174"/>
      <c r="D62" s="1175"/>
      <c r="E62" s="1175"/>
      <c r="F62" s="1175"/>
      <c r="G62" s="1175"/>
      <c r="H62" s="1175"/>
      <c r="I62" s="1175"/>
      <c r="J62" s="1175"/>
      <c r="K62" s="1175"/>
      <c r="L62" s="1175"/>
      <c r="M62" s="1175"/>
      <c r="N62" s="1175"/>
      <c r="O62" s="1175"/>
      <c r="P62" s="1175"/>
      <c r="Q62" s="1175"/>
      <c r="R62" s="1175"/>
      <c r="S62" s="1175"/>
      <c r="T62" s="1175"/>
      <c r="U62" s="1175"/>
      <c r="V62" s="1175"/>
      <c r="W62" s="1175"/>
      <c r="X62" s="1175"/>
      <c r="Y62" s="1175"/>
      <c r="Z62" s="1175"/>
      <c r="AA62" s="1176"/>
      <c r="AB62" s="66"/>
    </row>
    <row r="63" spans="2:28" ht="26.25" customHeight="1" x14ac:dyDescent="0.2">
      <c r="B63" s="67"/>
      <c r="C63" s="1174"/>
      <c r="D63" s="1175"/>
      <c r="E63" s="1175"/>
      <c r="F63" s="1175"/>
      <c r="G63" s="1175"/>
      <c r="H63" s="1175"/>
      <c r="I63" s="1175"/>
      <c r="J63" s="1175"/>
      <c r="K63" s="1175"/>
      <c r="L63" s="1175"/>
      <c r="M63" s="1175"/>
      <c r="N63" s="1175"/>
      <c r="O63" s="1175"/>
      <c r="P63" s="1175"/>
      <c r="Q63" s="1175"/>
      <c r="R63" s="1175"/>
      <c r="S63" s="1175"/>
      <c r="T63" s="1175"/>
      <c r="U63" s="1175"/>
      <c r="V63" s="1175"/>
      <c r="W63" s="1175"/>
      <c r="X63" s="1175"/>
      <c r="Y63" s="1175"/>
      <c r="Z63" s="1175"/>
      <c r="AA63" s="1176"/>
      <c r="AB63" s="66"/>
    </row>
    <row r="64" spans="2:28" ht="26.25" customHeight="1" x14ac:dyDescent="0.2">
      <c r="B64" s="67"/>
      <c r="C64" s="1174"/>
      <c r="D64" s="1175"/>
      <c r="E64" s="1175"/>
      <c r="F64" s="1175"/>
      <c r="G64" s="1175"/>
      <c r="H64" s="1175"/>
      <c r="I64" s="1175"/>
      <c r="J64" s="1175"/>
      <c r="K64" s="1175"/>
      <c r="L64" s="1175"/>
      <c r="M64" s="1175"/>
      <c r="N64" s="1175"/>
      <c r="O64" s="1175"/>
      <c r="P64" s="1175"/>
      <c r="Q64" s="1175"/>
      <c r="R64" s="1175"/>
      <c r="S64" s="1175"/>
      <c r="T64" s="1175"/>
      <c r="U64" s="1175"/>
      <c r="V64" s="1175"/>
      <c r="W64" s="1175"/>
      <c r="X64" s="1175"/>
      <c r="Y64" s="1175"/>
      <c r="Z64" s="1175"/>
      <c r="AA64" s="1176"/>
      <c r="AB64" s="66"/>
    </row>
    <row r="65" spans="1:28" ht="26.25" customHeight="1" thickBot="1" x14ac:dyDescent="0.25">
      <c r="B65" s="67"/>
      <c r="C65" s="1177"/>
      <c r="D65" s="1178"/>
      <c r="E65" s="1178"/>
      <c r="F65" s="1178"/>
      <c r="G65" s="1178"/>
      <c r="H65" s="1178"/>
      <c r="I65" s="1178"/>
      <c r="J65" s="1178"/>
      <c r="K65" s="1178"/>
      <c r="L65" s="1178"/>
      <c r="M65" s="1178"/>
      <c r="N65" s="1178"/>
      <c r="O65" s="1178"/>
      <c r="P65" s="1178"/>
      <c r="Q65" s="1178"/>
      <c r="R65" s="1178"/>
      <c r="S65" s="1178"/>
      <c r="T65" s="1178"/>
      <c r="U65" s="1178"/>
      <c r="V65" s="1178"/>
      <c r="W65" s="1178"/>
      <c r="X65" s="1178"/>
      <c r="Y65" s="1178"/>
      <c r="Z65" s="1178"/>
      <c r="AA65" s="1179"/>
      <c r="AB65" s="66"/>
    </row>
    <row r="66" spans="1:28" x14ac:dyDescent="0.2">
      <c r="B66" s="65"/>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64"/>
    </row>
    <row r="67" spans="1:28" ht="15" thickBot="1" x14ac:dyDescent="0.25">
      <c r="B67" s="63"/>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61"/>
    </row>
    <row r="68" spans="1:28" ht="15.75" x14ac:dyDescent="0.2">
      <c r="B68" s="59"/>
      <c r="C68" s="1072" t="s">
        <v>30</v>
      </c>
      <c r="D68" s="1073"/>
      <c r="E68" s="1073"/>
      <c r="F68" s="1073"/>
      <c r="G68" s="1074"/>
      <c r="H68" s="1072" t="s">
        <v>37</v>
      </c>
      <c r="I68" s="1074"/>
      <c r="J68" s="1072" t="s">
        <v>38</v>
      </c>
      <c r="K68" s="1073"/>
      <c r="L68" s="1073"/>
      <c r="M68" s="1074"/>
      <c r="N68" s="1072" t="s">
        <v>39</v>
      </c>
      <c r="O68" s="1073"/>
      <c r="P68" s="1073"/>
      <c r="Q68" s="1073"/>
      <c r="R68" s="1073"/>
      <c r="S68" s="1073"/>
      <c r="T68" s="1073"/>
      <c r="U68" s="1074"/>
      <c r="V68" s="1165" t="s">
        <v>40</v>
      </c>
      <c r="W68" s="1165"/>
      <c r="X68" s="1165"/>
      <c r="Y68" s="1165"/>
      <c r="Z68" s="1165"/>
      <c r="AA68" s="1166"/>
      <c r="AB68" s="20"/>
    </row>
    <row r="69" spans="1:28" ht="15.75" x14ac:dyDescent="0.2">
      <c r="A69" s="60"/>
      <c r="B69" s="21"/>
      <c r="C69" s="1075"/>
      <c r="D69" s="1164"/>
      <c r="E69" s="1164"/>
      <c r="F69" s="1164"/>
      <c r="G69" s="1077"/>
      <c r="H69" s="1075"/>
      <c r="I69" s="1077"/>
      <c r="J69" s="1075"/>
      <c r="K69" s="1164"/>
      <c r="L69" s="1164"/>
      <c r="M69" s="1077"/>
      <c r="N69" s="1075"/>
      <c r="O69" s="1164"/>
      <c r="P69" s="1164"/>
      <c r="Q69" s="1164"/>
      <c r="R69" s="1164"/>
      <c r="S69" s="1164"/>
      <c r="T69" s="1164"/>
      <c r="U69" s="1077"/>
      <c r="V69" s="1167"/>
      <c r="W69" s="1167"/>
      <c r="X69" s="1167"/>
      <c r="Y69" s="1167"/>
      <c r="Z69" s="1167"/>
      <c r="AA69" s="1168"/>
      <c r="AB69" s="20"/>
    </row>
    <row r="70" spans="1:28" ht="16.5" thickBot="1" x14ac:dyDescent="0.25">
      <c r="A70" s="60"/>
      <c r="B70" s="21"/>
      <c r="C70" s="1075"/>
      <c r="D70" s="1164"/>
      <c r="E70" s="1164"/>
      <c r="F70" s="1164"/>
      <c r="G70" s="1077"/>
      <c r="H70" s="1075"/>
      <c r="I70" s="1077"/>
      <c r="J70" s="1075"/>
      <c r="K70" s="1164"/>
      <c r="L70" s="1164"/>
      <c r="M70" s="1077"/>
      <c r="N70" s="1078"/>
      <c r="O70" s="1079"/>
      <c r="P70" s="1079"/>
      <c r="Q70" s="1079"/>
      <c r="R70" s="1079"/>
      <c r="S70" s="1079"/>
      <c r="T70" s="1079"/>
      <c r="U70" s="1080"/>
      <c r="V70" s="1169"/>
      <c r="W70" s="1169"/>
      <c r="X70" s="1169"/>
      <c r="Y70" s="1169"/>
      <c r="Z70" s="1169"/>
      <c r="AA70" s="1170"/>
      <c r="AB70" s="20"/>
    </row>
    <row r="71" spans="1:28" ht="113.25" customHeight="1" x14ac:dyDescent="0.2">
      <c r="B71" s="59"/>
      <c r="C71" s="1108" t="s">
        <v>837</v>
      </c>
      <c r="D71" s="851"/>
      <c r="E71" s="851"/>
      <c r="F71" s="851"/>
      <c r="G71" s="851"/>
      <c r="H71" s="1273" t="s">
        <v>739</v>
      </c>
      <c r="I71" s="1273"/>
      <c r="J71" s="2347">
        <v>3.0000000000000001E-3</v>
      </c>
      <c r="K71" s="851"/>
      <c r="L71" s="851"/>
      <c r="M71" s="851"/>
      <c r="N71" s="2348"/>
      <c r="O71" s="2349"/>
      <c r="P71" s="2349"/>
      <c r="Q71" s="2349"/>
      <c r="R71" s="2349"/>
      <c r="S71" s="2349"/>
      <c r="T71" s="2349"/>
      <c r="U71" s="2350"/>
      <c r="V71" s="2291" t="s">
        <v>1277</v>
      </c>
      <c r="W71" s="2291"/>
      <c r="X71" s="2291"/>
      <c r="Y71" s="2291"/>
      <c r="Z71" s="2291"/>
      <c r="AA71" s="2292"/>
      <c r="AB71" s="58"/>
    </row>
    <row r="72" spans="1:28" ht="114" customHeight="1" x14ac:dyDescent="0.2">
      <c r="B72" s="59"/>
      <c r="C72" s="1808" t="s">
        <v>841</v>
      </c>
      <c r="D72" s="1273"/>
      <c r="E72" s="1273"/>
      <c r="F72" s="1273"/>
      <c r="G72" s="1273"/>
      <c r="H72" s="1809">
        <v>0</v>
      </c>
      <c r="I72" s="1273"/>
      <c r="J72" s="2304">
        <v>3.0000000000000001E-3</v>
      </c>
      <c r="K72" s="1273"/>
      <c r="L72" s="1273"/>
      <c r="M72" s="1273"/>
      <c r="N72" s="1755" t="s">
        <v>1278</v>
      </c>
      <c r="O72" s="1756"/>
      <c r="P72" s="1756"/>
      <c r="Q72" s="1756"/>
      <c r="R72" s="1756"/>
      <c r="S72" s="1756"/>
      <c r="T72" s="1756"/>
      <c r="U72" s="1757"/>
      <c r="V72" s="1755" t="s">
        <v>1197</v>
      </c>
      <c r="W72" s="2351"/>
      <c r="X72" s="2351"/>
      <c r="Y72" s="2351"/>
      <c r="Z72" s="2351"/>
      <c r="AA72" s="2352"/>
      <c r="AB72" s="58"/>
    </row>
    <row r="73" spans="1:28" ht="122.25" customHeight="1" x14ac:dyDescent="0.2">
      <c r="B73" s="59"/>
      <c r="C73" s="1808" t="s">
        <v>834</v>
      </c>
      <c r="D73" s="1273"/>
      <c r="E73" s="1273"/>
      <c r="F73" s="1273"/>
      <c r="G73" s="1273"/>
      <c r="H73" s="2353">
        <v>1.0000000000000001E-5</v>
      </c>
      <c r="I73" s="2353"/>
      <c r="J73" s="2244">
        <v>0</v>
      </c>
      <c r="K73" s="2245"/>
      <c r="L73" s="2245"/>
      <c r="M73" s="2246"/>
      <c r="N73" s="1755" t="s">
        <v>1279</v>
      </c>
      <c r="O73" s="1756"/>
      <c r="P73" s="1756"/>
      <c r="Q73" s="1756"/>
      <c r="R73" s="1756"/>
      <c r="S73" s="1756"/>
      <c r="T73" s="1756"/>
      <c r="U73" s="1757"/>
      <c r="V73" s="2354"/>
      <c r="W73" s="2355"/>
      <c r="X73" s="2355"/>
      <c r="Y73" s="2355"/>
      <c r="Z73" s="2355"/>
      <c r="AA73" s="2356"/>
      <c r="AB73" s="58"/>
    </row>
    <row r="74" spans="1:28" ht="70.5" customHeight="1" x14ac:dyDescent="0.2">
      <c r="B74" s="59"/>
      <c r="C74" s="1808" t="s">
        <v>832</v>
      </c>
      <c r="D74" s="1273"/>
      <c r="E74" s="1273"/>
      <c r="F74" s="1273"/>
      <c r="G74" s="1273"/>
      <c r="H74" s="2295" t="s">
        <v>739</v>
      </c>
      <c r="I74" s="2295"/>
      <c r="J74" s="2294">
        <v>0</v>
      </c>
      <c r="K74" s="2295"/>
      <c r="L74" s="2295"/>
      <c r="M74" s="2295"/>
      <c r="N74" s="2357" t="s">
        <v>1280</v>
      </c>
      <c r="O74" s="2358"/>
      <c r="P74" s="2358"/>
      <c r="Q74" s="2358"/>
      <c r="R74" s="2358"/>
      <c r="S74" s="2358"/>
      <c r="T74" s="2358"/>
      <c r="U74" s="2359"/>
      <c r="V74" s="2360"/>
      <c r="W74" s="2361"/>
      <c r="X74" s="2361"/>
      <c r="Y74" s="2361"/>
      <c r="Z74" s="2361"/>
      <c r="AA74" s="2362"/>
      <c r="AB74" s="58"/>
    </row>
    <row r="75" spans="1:28" s="474" customFormat="1" ht="127.5" customHeight="1" x14ac:dyDescent="0.25">
      <c r="B75" s="475"/>
      <c r="C75" s="1808" t="s">
        <v>830</v>
      </c>
      <c r="D75" s="1273"/>
      <c r="E75" s="1273"/>
      <c r="F75" s="1273"/>
      <c r="G75" s="1273"/>
      <c r="H75" s="2295" t="s">
        <v>739</v>
      </c>
      <c r="I75" s="2295"/>
      <c r="J75" s="2297">
        <v>1.8621973929236499E-3</v>
      </c>
      <c r="K75" s="2297"/>
      <c r="L75" s="2297"/>
      <c r="M75" s="2297"/>
      <c r="N75" s="2298" t="s">
        <v>1281</v>
      </c>
      <c r="O75" s="2307"/>
      <c r="P75" s="2307"/>
      <c r="Q75" s="2307"/>
      <c r="R75" s="2307"/>
      <c r="S75" s="2307"/>
      <c r="T75" s="2307"/>
      <c r="U75" s="2308"/>
      <c r="V75" s="2298" t="s">
        <v>1203</v>
      </c>
      <c r="W75" s="2299"/>
      <c r="X75" s="2299"/>
      <c r="Y75" s="2299"/>
      <c r="Z75" s="2299"/>
      <c r="AA75" s="2300"/>
      <c r="AB75" s="476"/>
    </row>
    <row r="76" spans="1:28" ht="72.75" customHeight="1" x14ac:dyDescent="0.2">
      <c r="B76" s="59"/>
      <c r="C76" s="1808" t="s">
        <v>829</v>
      </c>
      <c r="D76" s="1273"/>
      <c r="E76" s="1273"/>
      <c r="F76" s="1273"/>
      <c r="G76" s="1273"/>
      <c r="H76" s="2353">
        <v>3.0000000000000001E-5</v>
      </c>
      <c r="I76" s="2353"/>
      <c r="J76" s="2297">
        <v>1.9E-3</v>
      </c>
      <c r="K76" s="2295"/>
      <c r="L76" s="2295"/>
      <c r="M76" s="2295"/>
      <c r="N76" s="2298" t="s">
        <v>1282</v>
      </c>
      <c r="O76" s="2307"/>
      <c r="P76" s="2307"/>
      <c r="Q76" s="2307"/>
      <c r="R76" s="2307"/>
      <c r="S76" s="2307"/>
      <c r="T76" s="2307"/>
      <c r="U76" s="2308"/>
      <c r="V76" s="2301" t="s">
        <v>1205</v>
      </c>
      <c r="W76" s="2302"/>
      <c r="X76" s="2302"/>
      <c r="Y76" s="2302"/>
      <c r="Z76" s="2302"/>
      <c r="AA76" s="2303"/>
      <c r="AB76" s="58"/>
    </row>
    <row r="77" spans="1:28" ht="64.5" customHeight="1" x14ac:dyDescent="0.2">
      <c r="B77" s="59"/>
      <c r="C77" s="1808" t="s">
        <v>827</v>
      </c>
      <c r="D77" s="1273"/>
      <c r="E77" s="1273"/>
      <c r="F77" s="1273"/>
      <c r="G77" s="1273"/>
      <c r="H77" s="2295" t="s">
        <v>739</v>
      </c>
      <c r="I77" s="2295"/>
      <c r="J77" s="1809">
        <v>0</v>
      </c>
      <c r="K77" s="1273"/>
      <c r="L77" s="1273"/>
      <c r="M77" s="1273"/>
      <c r="N77" s="1319" t="s">
        <v>1283</v>
      </c>
      <c r="O77" s="1320"/>
      <c r="P77" s="1320"/>
      <c r="Q77" s="1320"/>
      <c r="R77" s="1320"/>
      <c r="S77" s="1320"/>
      <c r="T77" s="1320"/>
      <c r="U77" s="1321"/>
      <c r="V77" s="1113"/>
      <c r="W77" s="1114"/>
      <c r="X77" s="1114"/>
      <c r="Y77" s="1114"/>
      <c r="Z77" s="1114"/>
      <c r="AA77" s="1116"/>
      <c r="AB77" s="58"/>
    </row>
    <row r="78" spans="1:28" ht="45.75" customHeight="1" x14ac:dyDescent="0.2">
      <c r="B78" s="59"/>
      <c r="C78" s="1808" t="s">
        <v>825</v>
      </c>
      <c r="D78" s="1273"/>
      <c r="E78" s="1273"/>
      <c r="F78" s="1273"/>
      <c r="G78" s="1273"/>
      <c r="H78" s="2295" t="s">
        <v>739</v>
      </c>
      <c r="I78" s="2295"/>
      <c r="J78" s="1809">
        <v>0</v>
      </c>
      <c r="K78" s="1273"/>
      <c r="L78" s="1273"/>
      <c r="M78" s="1273"/>
      <c r="N78" s="1319" t="s">
        <v>1283</v>
      </c>
      <c r="O78" s="1320"/>
      <c r="P78" s="1320"/>
      <c r="Q78" s="1320"/>
      <c r="R78" s="1320"/>
      <c r="S78" s="1320"/>
      <c r="T78" s="1320"/>
      <c r="U78" s="1321"/>
      <c r="V78" s="2363"/>
      <c r="W78" s="2335"/>
      <c r="X78" s="2335"/>
      <c r="Y78" s="2335"/>
      <c r="Z78" s="2335"/>
      <c r="AA78" s="2336"/>
      <c r="AB78" s="58"/>
    </row>
    <row r="79" spans="1:28" ht="70.5" customHeight="1" x14ac:dyDescent="0.2">
      <c r="B79" s="59"/>
      <c r="C79" s="1808" t="s">
        <v>824</v>
      </c>
      <c r="D79" s="1273"/>
      <c r="E79" s="1273"/>
      <c r="F79" s="1273"/>
      <c r="G79" s="1273"/>
      <c r="H79" s="2304">
        <v>1.6999999999999999E-3</v>
      </c>
      <c r="I79" s="1273"/>
      <c r="J79" s="2294">
        <v>0</v>
      </c>
      <c r="K79" s="2295"/>
      <c r="L79" s="2295"/>
      <c r="M79" s="2295"/>
      <c r="N79" s="1291" t="s">
        <v>1284</v>
      </c>
      <c r="O79" s="1292"/>
      <c r="P79" s="1292"/>
      <c r="Q79" s="1292"/>
      <c r="R79" s="1292"/>
      <c r="S79" s="1292"/>
      <c r="T79" s="1292"/>
      <c r="U79" s="1293"/>
      <c r="V79" s="1113"/>
      <c r="W79" s="1114"/>
      <c r="X79" s="1114"/>
      <c r="Y79" s="1114"/>
      <c r="Z79" s="1114"/>
      <c r="AA79" s="1116"/>
      <c r="AB79" s="58"/>
    </row>
    <row r="80" spans="1:28" ht="102" customHeight="1" x14ac:dyDescent="0.2">
      <c r="B80" s="59"/>
      <c r="C80" s="1808" t="s">
        <v>822</v>
      </c>
      <c r="D80" s="1273"/>
      <c r="E80" s="1273"/>
      <c r="F80" s="1273"/>
      <c r="G80" s="1273"/>
      <c r="H80" s="2304">
        <v>3.3999999999999998E-3</v>
      </c>
      <c r="I80" s="1273"/>
      <c r="J80" s="2294">
        <v>0</v>
      </c>
      <c r="K80" s="2295"/>
      <c r="L80" s="2295"/>
      <c r="M80" s="2295"/>
      <c r="N80" s="1319" t="s">
        <v>1285</v>
      </c>
      <c r="O80" s="1320"/>
      <c r="P80" s="1320"/>
      <c r="Q80" s="1320"/>
      <c r="R80" s="1320"/>
      <c r="S80" s="1320"/>
      <c r="T80" s="1320"/>
      <c r="U80" s="1321"/>
      <c r="V80" s="1113"/>
      <c r="W80" s="1114"/>
      <c r="X80" s="1114"/>
      <c r="Y80" s="1114"/>
      <c r="Z80" s="1114"/>
      <c r="AA80" s="1116"/>
      <c r="AB80" s="58"/>
    </row>
    <row r="81" spans="2:28" ht="116.25" customHeight="1" x14ac:dyDescent="0.2">
      <c r="B81" s="59"/>
      <c r="C81" s="1808" t="s">
        <v>820</v>
      </c>
      <c r="D81" s="1273"/>
      <c r="E81" s="1273"/>
      <c r="F81" s="1273"/>
      <c r="G81" s="1273"/>
      <c r="H81" s="2304">
        <v>1.6999999999999999E-3</v>
      </c>
      <c r="I81" s="1273"/>
      <c r="J81" s="2294">
        <v>1.9E-3</v>
      </c>
      <c r="K81" s="2295"/>
      <c r="L81" s="2295"/>
      <c r="M81" s="2295"/>
      <c r="N81" s="1319" t="s">
        <v>1286</v>
      </c>
      <c r="O81" s="1320"/>
      <c r="P81" s="1320"/>
      <c r="Q81" s="1320"/>
      <c r="R81" s="1320"/>
      <c r="S81" s="1320"/>
      <c r="T81" s="1320"/>
      <c r="U81" s="1321"/>
      <c r="V81" s="2334" t="s">
        <v>1215</v>
      </c>
      <c r="W81" s="2335"/>
      <c r="X81" s="2335"/>
      <c r="Y81" s="2335"/>
      <c r="Z81" s="2335"/>
      <c r="AA81" s="2336"/>
      <c r="AB81" s="58"/>
    </row>
    <row r="82" spans="2:28" ht="123" customHeight="1" thickBot="1" x14ac:dyDescent="0.25">
      <c r="B82" s="59"/>
      <c r="C82" s="2364" t="s">
        <v>819</v>
      </c>
      <c r="D82" s="2196"/>
      <c r="E82" s="2196"/>
      <c r="F82" s="2196"/>
      <c r="G82" s="2196"/>
      <c r="H82" s="2365">
        <v>1.6999999999999999E-3</v>
      </c>
      <c r="I82" s="2196"/>
      <c r="J82" s="2305">
        <v>0</v>
      </c>
      <c r="K82" s="2306"/>
      <c r="L82" s="2306"/>
      <c r="M82" s="2306"/>
      <c r="N82" s="2366" t="s">
        <v>1287</v>
      </c>
      <c r="O82" s="2367"/>
      <c r="P82" s="2367"/>
      <c r="Q82" s="2367"/>
      <c r="R82" s="2367"/>
      <c r="S82" s="2367"/>
      <c r="T82" s="2367"/>
      <c r="U82" s="2368"/>
      <c r="V82" s="2369"/>
      <c r="W82" s="2370"/>
      <c r="X82" s="2370"/>
      <c r="Y82" s="2370"/>
      <c r="Z82" s="2370"/>
      <c r="AA82" s="2371"/>
      <c r="AB82" s="58"/>
    </row>
    <row r="83" spans="2:28" x14ac:dyDescent="0.2">
      <c r="B83" s="129"/>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c r="AA83" s="143"/>
      <c r="AB83" s="130"/>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5"/>
  <sheetViews>
    <sheetView view="pageBreakPreview" topLeftCell="C18" zoomScaleNormal="100" zoomScaleSheetLayoutView="100" zoomScalePageLayoutView="70" workbookViewId="0">
      <selection activeCell="I36" sqref="I36:I37"/>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1176</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156</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1288</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1289</v>
      </c>
      <c r="S11" s="740"/>
      <c r="T11" s="740"/>
      <c r="U11" s="741"/>
      <c r="V11" s="715" t="s">
        <v>550</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1290</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50</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1291</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72.75" customHeight="1" thickBot="1" x14ac:dyDescent="0.25">
      <c r="B18" s="67"/>
      <c r="C18" s="675" t="s">
        <v>336</v>
      </c>
      <c r="D18" s="676"/>
      <c r="E18" s="676"/>
      <c r="F18" s="676"/>
      <c r="G18" s="676"/>
      <c r="H18" s="677"/>
      <c r="I18" s="678" t="s">
        <v>1292</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1178</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749</v>
      </c>
      <c r="N21" s="713"/>
      <c r="O21" s="713"/>
      <c r="P21" s="713"/>
      <c r="Q21" s="713"/>
      <c r="R21" s="713"/>
      <c r="S21" s="714"/>
      <c r="T21" s="715" t="s">
        <v>1293</v>
      </c>
      <c r="U21" s="713"/>
      <c r="V21" s="713"/>
      <c r="W21" s="713"/>
      <c r="X21" s="713"/>
      <c r="Y21" s="713"/>
      <c r="Z21" s="713"/>
      <c r="AA21" s="714"/>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30.75" customHeight="1" thickBot="1" x14ac:dyDescent="0.25">
      <c r="B24" s="67"/>
      <c r="C24" s="694" t="s">
        <v>1180</v>
      </c>
      <c r="D24" s="695"/>
      <c r="E24" s="695"/>
      <c r="F24" s="695"/>
      <c r="G24" s="695"/>
      <c r="H24" s="695"/>
      <c r="I24" s="696"/>
      <c r="J24" s="694" t="s">
        <v>1181</v>
      </c>
      <c r="K24" s="695"/>
      <c r="L24" s="695"/>
      <c r="M24" s="695"/>
      <c r="N24" s="695"/>
      <c r="O24" s="695"/>
      <c r="P24" s="696"/>
      <c r="Q24" s="697" t="s">
        <v>615</v>
      </c>
      <c r="R24" s="698"/>
      <c r="S24" s="698"/>
      <c r="T24" s="698"/>
      <c r="U24" s="698"/>
      <c r="V24" s="698"/>
      <c r="W24" s="698"/>
      <c r="X24" s="698"/>
      <c r="Y24" s="698"/>
      <c r="Z24" s="698"/>
      <c r="AA24" s="69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1294</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1568">
        <v>1000</v>
      </c>
      <c r="J28" s="678"/>
      <c r="K28" s="682" t="s">
        <v>24</v>
      </c>
      <c r="L28" s="683"/>
      <c r="M28" s="683"/>
      <c r="N28" s="684"/>
      <c r="O28" s="685" t="s">
        <v>25</v>
      </c>
      <c r="P28" s="686"/>
      <c r="Q28" s="686"/>
      <c r="R28" s="687"/>
      <c r="S28" s="74"/>
      <c r="T28" s="686" t="s">
        <v>26</v>
      </c>
      <c r="U28" s="686"/>
      <c r="V28" s="687"/>
      <c r="W28" s="34" t="s">
        <v>28</v>
      </c>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654">
        <v>1251</v>
      </c>
      <c r="L32" s="655"/>
      <c r="M32" s="655"/>
      <c r="N32" s="655"/>
      <c r="O32" s="655">
        <v>1500</v>
      </c>
      <c r="P32" s="655"/>
      <c r="Q32" s="655"/>
      <c r="R32" s="655"/>
      <c r="S32" s="655">
        <v>1001</v>
      </c>
      <c r="T32" s="655"/>
      <c r="U32" s="655">
        <v>1250</v>
      </c>
      <c r="V32" s="655"/>
      <c r="W32" s="655"/>
      <c r="X32" s="655">
        <v>0</v>
      </c>
      <c r="Y32" s="655"/>
      <c r="Z32" s="655">
        <v>1000</v>
      </c>
      <c r="AA32" s="657"/>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76.5" customHeight="1" thickBot="1" x14ac:dyDescent="0.25">
      <c r="B35" s="69"/>
      <c r="C35" s="922" t="s">
        <v>30</v>
      </c>
      <c r="D35" s="923"/>
      <c r="E35" s="923"/>
      <c r="F35" s="923"/>
      <c r="G35" s="924"/>
      <c r="H35" s="380" t="s">
        <v>1295</v>
      </c>
      <c r="I35" s="380" t="s">
        <v>1296</v>
      </c>
      <c r="J35" s="379"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ht="55.5" customHeight="1" x14ac:dyDescent="0.2">
      <c r="B36" s="69"/>
      <c r="C36" s="1061" t="s">
        <v>1226</v>
      </c>
      <c r="D36" s="1062"/>
      <c r="E36" s="1062"/>
      <c r="F36" s="1062"/>
      <c r="G36" s="1063"/>
      <c r="H36" s="372">
        <v>1</v>
      </c>
      <c r="I36" s="372">
        <v>499</v>
      </c>
      <c r="J36" s="372">
        <f>+(H36/I36)*100000</f>
        <v>200.40080160320639</v>
      </c>
      <c r="K36" s="2317" t="s">
        <v>1299</v>
      </c>
      <c r="L36" s="2318"/>
      <c r="M36" s="2318"/>
      <c r="N36" s="2318"/>
      <c r="O36" s="2318"/>
      <c r="P36" s="2318"/>
      <c r="Q36" s="2318"/>
      <c r="R36" s="2318"/>
      <c r="S36" s="2318"/>
      <c r="T36" s="2318"/>
      <c r="U36" s="2318"/>
      <c r="V36" s="2318"/>
      <c r="W36" s="2318"/>
      <c r="X36" s="2318"/>
      <c r="Y36" s="2318"/>
      <c r="Z36" s="2318"/>
      <c r="AA36" s="2319"/>
      <c r="AB36" s="66"/>
    </row>
    <row r="37" spans="2:28" s="68" customFormat="1" ht="51" customHeight="1" thickBot="1" x14ac:dyDescent="0.25">
      <c r="B37" s="69"/>
      <c r="C37" s="1061" t="s">
        <v>1228</v>
      </c>
      <c r="D37" s="1062"/>
      <c r="E37" s="1062"/>
      <c r="F37" s="1062"/>
      <c r="G37" s="1063"/>
      <c r="H37" s="478">
        <v>1</v>
      </c>
      <c r="I37" s="478">
        <v>529</v>
      </c>
      <c r="J37" s="372">
        <f>+(H37/I37)*100000</f>
        <v>189.03591682419659</v>
      </c>
      <c r="K37" s="2287" t="s">
        <v>1300</v>
      </c>
      <c r="L37" s="2288"/>
      <c r="M37" s="2288"/>
      <c r="N37" s="2288"/>
      <c r="O37" s="2288"/>
      <c r="P37" s="2288"/>
      <c r="Q37" s="2288"/>
      <c r="R37" s="2288"/>
      <c r="S37" s="2288"/>
      <c r="T37" s="2288"/>
      <c r="U37" s="2288"/>
      <c r="V37" s="2288"/>
      <c r="W37" s="2288"/>
      <c r="X37" s="2288"/>
      <c r="Y37" s="2288"/>
      <c r="Z37" s="2288"/>
      <c r="AA37" s="2289"/>
      <c r="AB37" s="66"/>
    </row>
    <row r="38" spans="2:28" s="68" customFormat="1" ht="15.75" customHeight="1" thickBot="1" x14ac:dyDescent="0.3">
      <c r="B38" s="69"/>
      <c r="C38" s="908" t="s">
        <v>35</v>
      </c>
      <c r="D38" s="909"/>
      <c r="E38" s="909"/>
      <c r="F38" s="909"/>
      <c r="G38" s="910"/>
      <c r="H38" s="479">
        <f>+SUM(H36:H37)</f>
        <v>2</v>
      </c>
      <c r="I38" s="479">
        <f>+AVERAGE(I36:I37)</f>
        <v>514</v>
      </c>
      <c r="J38" s="479">
        <f>+AVERAGE(J36:J37)</f>
        <v>194.71835921370149</v>
      </c>
      <c r="K38" s="911"/>
      <c r="L38" s="912"/>
      <c r="M38" s="912"/>
      <c r="N38" s="912"/>
      <c r="O38" s="912"/>
      <c r="P38" s="912"/>
      <c r="Q38" s="912"/>
      <c r="R38" s="912"/>
      <c r="S38" s="912"/>
      <c r="T38" s="912"/>
      <c r="U38" s="912"/>
      <c r="V38" s="912"/>
      <c r="W38" s="912"/>
      <c r="X38" s="912"/>
      <c r="Y38" s="912"/>
      <c r="Z38" s="912"/>
      <c r="AA38" s="913"/>
      <c r="AB38" s="66"/>
    </row>
    <row r="39" spans="2:28" s="68" customFormat="1" ht="5.25" customHeight="1" x14ac:dyDescent="0.2">
      <c r="B39" s="69"/>
      <c r="C39" s="72"/>
      <c r="D39" s="72"/>
      <c r="E39" s="72"/>
      <c r="F39" s="72"/>
      <c r="G39" s="72"/>
      <c r="H39" s="145"/>
      <c r="I39" s="145"/>
      <c r="J39" s="35"/>
      <c r="K39" s="72"/>
      <c r="L39" s="72"/>
      <c r="M39" s="72"/>
      <c r="N39" s="72"/>
      <c r="O39" s="72"/>
      <c r="P39" s="72"/>
      <c r="Q39" s="72"/>
      <c r="R39" s="72"/>
      <c r="S39" s="72"/>
      <c r="T39" s="72"/>
      <c r="U39" s="72"/>
      <c r="V39" s="72"/>
      <c r="W39" s="72"/>
      <c r="X39" s="72"/>
      <c r="Y39" s="72"/>
      <c r="Z39" s="72"/>
      <c r="AA39" s="72"/>
      <c r="AB39" s="66"/>
    </row>
    <row r="40" spans="2:28" s="68" customFormat="1" ht="15" thickBot="1" x14ac:dyDescent="0.25">
      <c r="B40" s="69"/>
      <c r="C40" s="72"/>
      <c r="D40" s="72"/>
      <c r="E40" s="72"/>
      <c r="F40" s="72"/>
      <c r="G40" s="72"/>
      <c r="H40" s="145"/>
      <c r="I40" s="145"/>
      <c r="J40" s="35"/>
      <c r="K40" s="72"/>
      <c r="L40" s="72"/>
      <c r="M40" s="72"/>
      <c r="N40" s="72"/>
      <c r="O40" s="72"/>
      <c r="P40" s="72"/>
      <c r="Q40" s="72"/>
      <c r="R40" s="72"/>
      <c r="S40" s="72"/>
      <c r="T40" s="72"/>
      <c r="U40" s="72"/>
      <c r="V40" s="72"/>
      <c r="W40" s="72"/>
      <c r="X40" s="72"/>
      <c r="Y40" s="72"/>
      <c r="Z40" s="72"/>
      <c r="AA40" s="72"/>
      <c r="AB40" s="66"/>
    </row>
    <row r="41" spans="2:28" s="68" customFormat="1" x14ac:dyDescent="0.2">
      <c r="B41" s="69"/>
      <c r="C41" s="768" t="s">
        <v>36</v>
      </c>
      <c r="D41" s="769"/>
      <c r="E41" s="769"/>
      <c r="F41" s="769"/>
      <c r="G41" s="769"/>
      <c r="H41" s="769"/>
      <c r="I41" s="769"/>
      <c r="J41" s="769"/>
      <c r="K41" s="769"/>
      <c r="L41" s="769"/>
      <c r="M41" s="769"/>
      <c r="N41" s="769"/>
      <c r="O41" s="769"/>
      <c r="P41" s="769"/>
      <c r="Q41" s="769"/>
      <c r="R41" s="769"/>
      <c r="S41" s="769"/>
      <c r="T41" s="769"/>
      <c r="U41" s="769"/>
      <c r="V41" s="769"/>
      <c r="W41" s="769"/>
      <c r="X41" s="769"/>
      <c r="Y41" s="769"/>
      <c r="Z41" s="769"/>
      <c r="AA41" s="770"/>
      <c r="AB41" s="66"/>
    </row>
    <row r="42" spans="2:28" ht="15" thickBot="1" x14ac:dyDescent="0.25">
      <c r="B42" s="67"/>
      <c r="C42" s="1161"/>
      <c r="D42" s="1162"/>
      <c r="E42" s="1162"/>
      <c r="F42" s="1162"/>
      <c r="G42" s="1162"/>
      <c r="H42" s="1162"/>
      <c r="I42" s="1162"/>
      <c r="J42" s="1162"/>
      <c r="K42" s="1162"/>
      <c r="L42" s="1162"/>
      <c r="M42" s="1162"/>
      <c r="N42" s="1162"/>
      <c r="O42" s="1162"/>
      <c r="P42" s="1162"/>
      <c r="Q42" s="1162"/>
      <c r="R42" s="1162"/>
      <c r="S42" s="1162"/>
      <c r="T42" s="1162"/>
      <c r="U42" s="1162"/>
      <c r="V42" s="1162"/>
      <c r="W42" s="1162"/>
      <c r="X42" s="1162"/>
      <c r="Y42" s="1162"/>
      <c r="Z42" s="1162"/>
      <c r="AA42" s="1163"/>
      <c r="AB42" s="66"/>
    </row>
    <row r="43" spans="2:28" ht="18.75" customHeight="1" x14ac:dyDescent="0.2">
      <c r="B43" s="67"/>
      <c r="C43" s="1171"/>
      <c r="D43" s="1172"/>
      <c r="E43" s="1172"/>
      <c r="F43" s="1172"/>
      <c r="G43" s="1172"/>
      <c r="H43" s="1172"/>
      <c r="I43" s="1172"/>
      <c r="J43" s="1172"/>
      <c r="K43" s="1172"/>
      <c r="L43" s="1172"/>
      <c r="M43" s="1172"/>
      <c r="N43" s="1172"/>
      <c r="O43" s="1172"/>
      <c r="P43" s="1172"/>
      <c r="Q43" s="1172"/>
      <c r="R43" s="1172"/>
      <c r="S43" s="1172"/>
      <c r="T43" s="1172"/>
      <c r="U43" s="1172"/>
      <c r="V43" s="1172"/>
      <c r="W43" s="1172"/>
      <c r="X43" s="1172"/>
      <c r="Y43" s="1172"/>
      <c r="Z43" s="1172"/>
      <c r="AA43" s="1173"/>
      <c r="AB43" s="66"/>
    </row>
    <row r="44" spans="2:28" ht="18.75" customHeight="1" x14ac:dyDescent="0.2">
      <c r="B44" s="67"/>
      <c r="C44" s="1174"/>
      <c r="D44" s="1175"/>
      <c r="E44" s="1175"/>
      <c r="F44" s="1175"/>
      <c r="G44" s="1175"/>
      <c r="H44" s="1175"/>
      <c r="I44" s="1175"/>
      <c r="J44" s="1175"/>
      <c r="K44" s="1175"/>
      <c r="L44" s="1175"/>
      <c r="M44" s="1175"/>
      <c r="N44" s="1175"/>
      <c r="O44" s="1175"/>
      <c r="P44" s="1175"/>
      <c r="Q44" s="1175"/>
      <c r="R44" s="1175"/>
      <c r="S44" s="1175"/>
      <c r="T44" s="1175"/>
      <c r="U44" s="1175"/>
      <c r="V44" s="1175"/>
      <c r="W44" s="1175"/>
      <c r="X44" s="1175"/>
      <c r="Y44" s="1175"/>
      <c r="Z44" s="1175"/>
      <c r="AA44" s="1176"/>
      <c r="AB44" s="66"/>
    </row>
    <row r="45" spans="2:28" ht="18.75" customHeight="1" x14ac:dyDescent="0.2">
      <c r="B45" s="67"/>
      <c r="C45" s="1174"/>
      <c r="D45" s="1175"/>
      <c r="E45" s="1175"/>
      <c r="F45" s="1175"/>
      <c r="G45" s="1175"/>
      <c r="H45" s="1175"/>
      <c r="I45" s="1175"/>
      <c r="J45" s="1175"/>
      <c r="K45" s="1175"/>
      <c r="L45" s="1175"/>
      <c r="M45" s="1175"/>
      <c r="N45" s="1175"/>
      <c r="O45" s="1175"/>
      <c r="P45" s="1175"/>
      <c r="Q45" s="1175"/>
      <c r="R45" s="1175"/>
      <c r="S45" s="1175"/>
      <c r="T45" s="1175"/>
      <c r="U45" s="1175"/>
      <c r="V45" s="1175"/>
      <c r="W45" s="1175"/>
      <c r="X45" s="1175"/>
      <c r="Y45" s="1175"/>
      <c r="Z45" s="1175"/>
      <c r="AA45" s="1176"/>
      <c r="AB45" s="66"/>
    </row>
    <row r="46" spans="2:28" ht="18.75" customHeight="1"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ht="18.75" customHeight="1"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ht="18.75" customHeight="1"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ht="18.75" customHeight="1"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ht="18.75" customHeight="1"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ht="18.75" customHeight="1"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ht="18.75" customHeight="1"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ht="18.75" customHeight="1"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ht="18.75" customHeight="1"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ht="18.75" customHeight="1" thickBot="1" x14ac:dyDescent="0.25">
      <c r="B55" s="67"/>
      <c r="C55" s="1177"/>
      <c r="D55" s="1178"/>
      <c r="E55" s="1178"/>
      <c r="F55" s="1178"/>
      <c r="G55" s="1178"/>
      <c r="H55" s="1178"/>
      <c r="I55" s="1178"/>
      <c r="J55" s="1178"/>
      <c r="K55" s="1178"/>
      <c r="L55" s="1178"/>
      <c r="M55" s="1178"/>
      <c r="N55" s="1178"/>
      <c r="O55" s="1178"/>
      <c r="P55" s="1178"/>
      <c r="Q55" s="1178"/>
      <c r="R55" s="1178"/>
      <c r="S55" s="1178"/>
      <c r="T55" s="1178"/>
      <c r="U55" s="1178"/>
      <c r="V55" s="1178"/>
      <c r="W55" s="1178"/>
      <c r="X55" s="1178"/>
      <c r="Y55" s="1178"/>
      <c r="Z55" s="1178"/>
      <c r="AA55" s="1179"/>
      <c r="AB55" s="66"/>
    </row>
    <row r="56" spans="1:28" x14ac:dyDescent="0.2">
      <c r="B56" s="65"/>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143"/>
      <c r="AB56" s="64"/>
    </row>
    <row r="57" spans="1:28" ht="15" thickBot="1" x14ac:dyDescent="0.25">
      <c r="B57" s="6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61"/>
    </row>
    <row r="58" spans="1:28" ht="15.75" x14ac:dyDescent="0.2">
      <c r="B58" s="59"/>
      <c r="C58" s="1072" t="s">
        <v>30</v>
      </c>
      <c r="D58" s="1073"/>
      <c r="E58" s="1073"/>
      <c r="F58" s="1073"/>
      <c r="G58" s="1074"/>
      <c r="H58" s="1072" t="s">
        <v>37</v>
      </c>
      <c r="I58" s="1074"/>
      <c r="J58" s="1072" t="s">
        <v>38</v>
      </c>
      <c r="K58" s="1073"/>
      <c r="L58" s="1073"/>
      <c r="M58" s="1074"/>
      <c r="N58" s="1072" t="s">
        <v>39</v>
      </c>
      <c r="O58" s="1073"/>
      <c r="P58" s="1073"/>
      <c r="Q58" s="1073"/>
      <c r="R58" s="1073"/>
      <c r="S58" s="1073"/>
      <c r="T58" s="1073"/>
      <c r="U58" s="1074"/>
      <c r="V58" s="1165" t="s">
        <v>40</v>
      </c>
      <c r="W58" s="1165"/>
      <c r="X58" s="1165"/>
      <c r="Y58" s="1165"/>
      <c r="Z58" s="1165"/>
      <c r="AA58" s="1166"/>
      <c r="AB58" s="20"/>
    </row>
    <row r="59" spans="1:28" ht="15.75" x14ac:dyDescent="0.2">
      <c r="A59" s="60"/>
      <c r="B59" s="21"/>
      <c r="C59" s="1075"/>
      <c r="D59" s="1164"/>
      <c r="E59" s="1164"/>
      <c r="F59" s="1164"/>
      <c r="G59" s="1077"/>
      <c r="H59" s="1075"/>
      <c r="I59" s="1077"/>
      <c r="J59" s="1075"/>
      <c r="K59" s="1164"/>
      <c r="L59" s="1164"/>
      <c r="M59" s="1077"/>
      <c r="N59" s="1075"/>
      <c r="O59" s="1164"/>
      <c r="P59" s="1164"/>
      <c r="Q59" s="1164"/>
      <c r="R59" s="1164"/>
      <c r="S59" s="1164"/>
      <c r="T59" s="1164"/>
      <c r="U59" s="1077"/>
      <c r="V59" s="1167"/>
      <c r="W59" s="1167"/>
      <c r="X59" s="1167"/>
      <c r="Y59" s="1167"/>
      <c r="Z59" s="1167"/>
      <c r="AA59" s="1168"/>
      <c r="AB59" s="20"/>
    </row>
    <row r="60" spans="1:28" ht="16.5" thickBot="1" x14ac:dyDescent="0.25">
      <c r="A60" s="60"/>
      <c r="B60" s="21"/>
      <c r="C60" s="1075"/>
      <c r="D60" s="1164"/>
      <c r="E60" s="1164"/>
      <c r="F60" s="1164"/>
      <c r="G60" s="1077"/>
      <c r="H60" s="1075"/>
      <c r="I60" s="1077"/>
      <c r="J60" s="1075"/>
      <c r="K60" s="1164"/>
      <c r="L60" s="1164"/>
      <c r="M60" s="1077"/>
      <c r="N60" s="1078"/>
      <c r="O60" s="1079"/>
      <c r="P60" s="1079"/>
      <c r="Q60" s="1079"/>
      <c r="R60" s="1079"/>
      <c r="S60" s="1079"/>
      <c r="T60" s="1079"/>
      <c r="U60" s="1080"/>
      <c r="V60" s="1169"/>
      <c r="W60" s="1169"/>
      <c r="X60" s="1169"/>
      <c r="Y60" s="1169"/>
      <c r="Z60" s="1169"/>
      <c r="AA60" s="1170"/>
      <c r="AB60" s="20"/>
    </row>
    <row r="61" spans="1:28" ht="87.75" customHeight="1" thickBot="1" x14ac:dyDescent="0.25">
      <c r="C61" s="2376" t="s">
        <v>1226</v>
      </c>
      <c r="D61" s="2377"/>
      <c r="E61" s="2377"/>
      <c r="F61" s="2377"/>
      <c r="G61" s="2378"/>
      <c r="H61" s="851" t="s">
        <v>739</v>
      </c>
      <c r="I61" s="851"/>
      <c r="J61" s="2379">
        <v>200</v>
      </c>
      <c r="K61" s="2379"/>
      <c r="L61" s="2379"/>
      <c r="M61" s="2379"/>
      <c r="N61" s="2372" t="s">
        <v>1204</v>
      </c>
      <c r="O61" s="2373"/>
      <c r="P61" s="2373"/>
      <c r="Q61" s="2373"/>
      <c r="R61" s="2373"/>
      <c r="S61" s="2373"/>
      <c r="T61" s="2373"/>
      <c r="U61" s="2374"/>
      <c r="V61" s="2372" t="s">
        <v>1297</v>
      </c>
      <c r="W61" s="2373"/>
      <c r="X61" s="2373"/>
      <c r="Y61" s="2373"/>
      <c r="Z61" s="2373"/>
      <c r="AA61" s="2375"/>
      <c r="AB61" s="58"/>
    </row>
    <row r="62" spans="1:28" ht="65.25" customHeight="1" x14ac:dyDescent="0.2">
      <c r="B62" s="59"/>
      <c r="C62" s="1061" t="s">
        <v>1228</v>
      </c>
      <c r="D62" s="1062"/>
      <c r="E62" s="1062"/>
      <c r="F62" s="1062"/>
      <c r="G62" s="1063"/>
      <c r="H62" s="1273">
        <v>170</v>
      </c>
      <c r="I62" s="1273"/>
      <c r="J62" s="2295">
        <v>189</v>
      </c>
      <c r="K62" s="2295"/>
      <c r="L62" s="2295"/>
      <c r="M62" s="2295"/>
      <c r="N62" s="2372" t="s">
        <v>1298</v>
      </c>
      <c r="O62" s="2373"/>
      <c r="P62" s="2373"/>
      <c r="Q62" s="2373"/>
      <c r="R62" s="2373"/>
      <c r="S62" s="2373"/>
      <c r="T62" s="2373"/>
      <c r="U62" s="2374"/>
      <c r="V62" s="2372" t="s">
        <v>1297</v>
      </c>
      <c r="W62" s="2373"/>
      <c r="X62" s="2373"/>
      <c r="Y62" s="2373"/>
      <c r="Z62" s="2373"/>
      <c r="AA62" s="2375"/>
      <c r="AB62" s="58"/>
    </row>
    <row r="63" spans="1:28" x14ac:dyDescent="0.2">
      <c r="B63" s="59"/>
      <c r="C63" s="752"/>
      <c r="D63" s="753"/>
      <c r="E63" s="753"/>
      <c r="F63" s="753"/>
      <c r="G63" s="753"/>
      <c r="H63" s="753"/>
      <c r="I63" s="753"/>
      <c r="J63" s="753"/>
      <c r="K63" s="753"/>
      <c r="L63" s="753"/>
      <c r="M63" s="753"/>
      <c r="N63" s="1113"/>
      <c r="O63" s="1114"/>
      <c r="P63" s="1114"/>
      <c r="Q63" s="1114"/>
      <c r="R63" s="1114"/>
      <c r="S63" s="1114"/>
      <c r="T63" s="1114"/>
      <c r="U63" s="1115"/>
      <c r="V63" s="1113"/>
      <c r="W63" s="1114"/>
      <c r="X63" s="1114"/>
      <c r="Y63" s="1114"/>
      <c r="Z63" s="1114"/>
      <c r="AA63" s="1116"/>
      <c r="AB63" s="58"/>
    </row>
    <row r="64" spans="1:28" x14ac:dyDescent="0.2">
      <c r="B64" s="59"/>
      <c r="C64" s="752"/>
      <c r="D64" s="753"/>
      <c r="E64" s="753"/>
      <c r="F64" s="753"/>
      <c r="G64" s="753"/>
      <c r="H64" s="753"/>
      <c r="I64" s="753"/>
      <c r="J64" s="753"/>
      <c r="K64" s="753"/>
      <c r="L64" s="753"/>
      <c r="M64" s="753"/>
      <c r="N64" s="1113"/>
      <c r="O64" s="1114"/>
      <c r="P64" s="1114"/>
      <c r="Q64" s="1114"/>
      <c r="R64" s="1114"/>
      <c r="S64" s="1114"/>
      <c r="T64" s="1114"/>
      <c r="U64" s="1115"/>
      <c r="V64" s="1113"/>
      <c r="W64" s="1114"/>
      <c r="X64" s="1114"/>
      <c r="Y64" s="1114"/>
      <c r="Z64" s="1114"/>
      <c r="AA64" s="1116"/>
      <c r="AB64" s="58"/>
    </row>
    <row r="65" spans="2:28" ht="15.75" customHeight="1" thickBot="1" x14ac:dyDescent="0.25">
      <c r="B65" s="59"/>
      <c r="C65" s="754"/>
      <c r="D65" s="755"/>
      <c r="E65" s="755"/>
      <c r="F65" s="755"/>
      <c r="G65" s="755"/>
      <c r="H65" s="755"/>
      <c r="I65" s="755"/>
      <c r="J65" s="755"/>
      <c r="K65" s="755"/>
      <c r="L65" s="755"/>
      <c r="M65" s="755"/>
      <c r="N65" s="1104"/>
      <c r="O65" s="1105"/>
      <c r="P65" s="1105"/>
      <c r="Q65" s="1105"/>
      <c r="R65" s="1105"/>
      <c r="S65" s="1105"/>
      <c r="T65" s="1105"/>
      <c r="U65" s="1106"/>
      <c r="V65" s="1104"/>
      <c r="W65" s="1105"/>
      <c r="X65" s="1105"/>
      <c r="Y65" s="1105"/>
      <c r="Z65" s="1105"/>
      <c r="AA65" s="1107"/>
      <c r="AB65" s="58"/>
    </row>
    <row r="66" spans="2:28" x14ac:dyDescent="0.2">
      <c r="B66" s="129"/>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30"/>
    </row>
    <row r="105" ht="6" customHeight="1" x14ac:dyDescent="0.2"/>
  </sheetData>
  <mergeCells count="98">
    <mergeCell ref="C65:G65"/>
    <mergeCell ref="H65:I65"/>
    <mergeCell ref="J65:M65"/>
    <mergeCell ref="N65:U65"/>
    <mergeCell ref="V65:AA65"/>
    <mergeCell ref="C63:G63"/>
    <mergeCell ref="H63:I63"/>
    <mergeCell ref="J63:M63"/>
    <mergeCell ref="N63:U63"/>
    <mergeCell ref="V63:AA63"/>
    <mergeCell ref="C64:G64"/>
    <mergeCell ref="H64:I64"/>
    <mergeCell ref="J64:M64"/>
    <mergeCell ref="N64:U64"/>
    <mergeCell ref="V64:AA64"/>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12"/>
  <sheetViews>
    <sheetView view="pageBreakPreview" topLeftCell="C19" zoomScaleNormal="100" zoomScaleSheetLayoutView="100" zoomScalePageLayoutView="70" workbookViewId="0">
      <selection activeCell="I10" sqref="I10:Q11"/>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1176</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156</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1301</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1302</v>
      </c>
      <c r="S11" s="740"/>
      <c r="T11" s="740"/>
      <c r="U11" s="741"/>
      <c r="V11" s="715" t="s">
        <v>550</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1303</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50</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1304</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72" customHeight="1" thickBot="1" x14ac:dyDescent="0.25">
      <c r="B18" s="67"/>
      <c r="C18" s="675" t="s">
        <v>336</v>
      </c>
      <c r="D18" s="676"/>
      <c r="E18" s="676"/>
      <c r="F18" s="676"/>
      <c r="G18" s="676"/>
      <c r="H18" s="677"/>
      <c r="I18" s="678" t="s">
        <v>1305</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1178</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749</v>
      </c>
      <c r="N21" s="713"/>
      <c r="O21" s="713"/>
      <c r="P21" s="713"/>
      <c r="Q21" s="713"/>
      <c r="R21" s="713"/>
      <c r="S21" s="714"/>
      <c r="T21" s="715" t="s">
        <v>1293</v>
      </c>
      <c r="U21" s="713"/>
      <c r="V21" s="713"/>
      <c r="W21" s="713"/>
      <c r="X21" s="713"/>
      <c r="Y21" s="713"/>
      <c r="Z21" s="713"/>
      <c r="AA21" s="714"/>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27" customHeight="1" thickBot="1" x14ac:dyDescent="0.25">
      <c r="B24" s="67"/>
      <c r="C24" s="694" t="s">
        <v>1180</v>
      </c>
      <c r="D24" s="695"/>
      <c r="E24" s="695"/>
      <c r="F24" s="695"/>
      <c r="G24" s="695"/>
      <c r="H24" s="695"/>
      <c r="I24" s="696"/>
      <c r="J24" s="694" t="s">
        <v>1181</v>
      </c>
      <c r="K24" s="695"/>
      <c r="L24" s="695"/>
      <c r="M24" s="695"/>
      <c r="N24" s="695"/>
      <c r="O24" s="695"/>
      <c r="P24" s="696"/>
      <c r="Q24" s="697" t="s">
        <v>615</v>
      </c>
      <c r="R24" s="698"/>
      <c r="S24" s="698"/>
      <c r="T24" s="698"/>
      <c r="U24" s="698"/>
      <c r="V24" s="698"/>
      <c r="W24" s="698"/>
      <c r="X24" s="698"/>
      <c r="Y24" s="698"/>
      <c r="Z24" s="698"/>
      <c r="AA24" s="69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1306</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2380"/>
      <c r="I28" s="2381">
        <v>0</v>
      </c>
      <c r="J28" s="2382"/>
      <c r="K28" s="683" t="s">
        <v>24</v>
      </c>
      <c r="L28" s="683"/>
      <c r="M28" s="683"/>
      <c r="N28" s="684"/>
      <c r="O28" s="685" t="s">
        <v>25</v>
      </c>
      <c r="P28" s="686"/>
      <c r="Q28" s="686"/>
      <c r="R28" s="687"/>
      <c r="S28" s="74"/>
      <c r="T28" s="686" t="s">
        <v>26</v>
      </c>
      <c r="U28" s="686"/>
      <c r="V28" s="687"/>
      <c r="W28" s="34" t="s">
        <v>28</v>
      </c>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2383">
        <v>250</v>
      </c>
      <c r="L32" s="2384"/>
      <c r="M32" s="2384"/>
      <c r="N32" s="2384"/>
      <c r="O32" s="2384">
        <v>500</v>
      </c>
      <c r="P32" s="2384"/>
      <c r="Q32" s="2384"/>
      <c r="R32" s="2384"/>
      <c r="S32" s="2384">
        <v>1</v>
      </c>
      <c r="T32" s="2384"/>
      <c r="U32" s="2384">
        <v>250</v>
      </c>
      <c r="V32" s="2384"/>
      <c r="W32" s="2384"/>
      <c r="X32" s="2384">
        <v>0</v>
      </c>
      <c r="Y32" s="2384"/>
      <c r="Z32" s="2384">
        <v>0</v>
      </c>
      <c r="AA32" s="2385"/>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81" customHeight="1" thickBot="1" x14ac:dyDescent="0.25">
      <c r="B35" s="69"/>
      <c r="C35" s="922" t="s">
        <v>30</v>
      </c>
      <c r="D35" s="923"/>
      <c r="E35" s="923"/>
      <c r="F35" s="923"/>
      <c r="G35" s="924"/>
      <c r="H35" s="380" t="s">
        <v>1307</v>
      </c>
      <c r="I35" s="380" t="s">
        <v>1296</v>
      </c>
      <c r="J35" s="379"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ht="39.75" customHeight="1" x14ac:dyDescent="0.2">
      <c r="B36" s="69"/>
      <c r="C36" s="1061" t="s">
        <v>1226</v>
      </c>
      <c r="D36" s="1062"/>
      <c r="E36" s="1062"/>
      <c r="F36" s="1062"/>
      <c r="G36" s="1063"/>
      <c r="H36" s="372">
        <v>0</v>
      </c>
      <c r="I36" s="372">
        <v>499</v>
      </c>
      <c r="J36" s="372">
        <f>+(H36/I36)*100000</f>
        <v>0</v>
      </c>
      <c r="K36" s="2317" t="s">
        <v>1308</v>
      </c>
      <c r="L36" s="2318"/>
      <c r="M36" s="2318"/>
      <c r="N36" s="2318"/>
      <c r="O36" s="2318"/>
      <c r="P36" s="2318"/>
      <c r="Q36" s="2318"/>
      <c r="R36" s="2318"/>
      <c r="S36" s="2318"/>
      <c r="T36" s="2318"/>
      <c r="U36" s="2318"/>
      <c r="V36" s="2318"/>
      <c r="W36" s="2318"/>
      <c r="X36" s="2318"/>
      <c r="Y36" s="2318"/>
      <c r="Z36" s="2318"/>
      <c r="AA36" s="2319"/>
      <c r="AB36" s="66"/>
    </row>
    <row r="37" spans="2:28" s="68" customFormat="1" ht="39.75" customHeight="1" thickBot="1" x14ac:dyDescent="0.25">
      <c r="B37" s="69"/>
      <c r="C37" s="1061" t="s">
        <v>1228</v>
      </c>
      <c r="D37" s="1062"/>
      <c r="E37" s="1062"/>
      <c r="F37" s="1062"/>
      <c r="G37" s="1063"/>
      <c r="H37" s="478">
        <v>0</v>
      </c>
      <c r="I37" s="478">
        <v>529</v>
      </c>
      <c r="J37" s="372">
        <f>+(H37/I37)*100000</f>
        <v>0</v>
      </c>
      <c r="K37" s="2287" t="s">
        <v>1309</v>
      </c>
      <c r="L37" s="2288"/>
      <c r="M37" s="2288"/>
      <c r="N37" s="2288"/>
      <c r="O37" s="2288"/>
      <c r="P37" s="2288"/>
      <c r="Q37" s="2288"/>
      <c r="R37" s="2288"/>
      <c r="S37" s="2288"/>
      <c r="T37" s="2288"/>
      <c r="U37" s="2288"/>
      <c r="V37" s="2288"/>
      <c r="W37" s="2288"/>
      <c r="X37" s="2288"/>
      <c r="Y37" s="2288"/>
      <c r="Z37" s="2288"/>
      <c r="AA37" s="2289"/>
      <c r="AB37" s="66"/>
    </row>
    <row r="38" spans="2:28" s="68" customFormat="1" ht="15.75" customHeight="1" thickBot="1" x14ac:dyDescent="0.3">
      <c r="B38" s="69"/>
      <c r="C38" s="908" t="s">
        <v>35</v>
      </c>
      <c r="D38" s="909"/>
      <c r="E38" s="909"/>
      <c r="F38" s="909"/>
      <c r="G38" s="910"/>
      <c r="H38" s="479">
        <f>+SUM(H36:H37)</f>
        <v>0</v>
      </c>
      <c r="I38" s="479">
        <f>+AVERAGE(I36:I37)</f>
        <v>514</v>
      </c>
      <c r="J38" s="482">
        <f>+AVERAGE(J36:J37)</f>
        <v>0</v>
      </c>
      <c r="K38" s="911"/>
      <c r="L38" s="912"/>
      <c r="M38" s="912"/>
      <c r="N38" s="912"/>
      <c r="O38" s="912"/>
      <c r="P38" s="912"/>
      <c r="Q38" s="912"/>
      <c r="R38" s="912"/>
      <c r="S38" s="912"/>
      <c r="T38" s="912"/>
      <c r="U38" s="912"/>
      <c r="V38" s="912"/>
      <c r="W38" s="912"/>
      <c r="X38" s="912"/>
      <c r="Y38" s="912"/>
      <c r="Z38" s="912"/>
      <c r="AA38" s="913"/>
      <c r="AB38" s="66"/>
    </row>
    <row r="39" spans="2:28" s="68" customFormat="1" ht="5.25" customHeight="1" x14ac:dyDescent="0.2">
      <c r="B39" s="69"/>
      <c r="C39" s="72"/>
      <c r="D39" s="72"/>
      <c r="E39" s="72"/>
      <c r="F39" s="72"/>
      <c r="G39" s="72"/>
      <c r="H39" s="145"/>
      <c r="I39" s="145"/>
      <c r="J39" s="35"/>
      <c r="K39" s="72"/>
      <c r="L39" s="72"/>
      <c r="M39" s="72"/>
      <c r="N39" s="72"/>
      <c r="O39" s="72"/>
      <c r="P39" s="72"/>
      <c r="Q39" s="72"/>
      <c r="R39" s="72"/>
      <c r="S39" s="72"/>
      <c r="T39" s="72"/>
      <c r="U39" s="72"/>
      <c r="V39" s="72"/>
      <c r="W39" s="72"/>
      <c r="X39" s="72"/>
      <c r="Y39" s="72"/>
      <c r="Z39" s="72"/>
      <c r="AA39" s="72"/>
      <c r="AB39" s="66"/>
    </row>
    <row r="40" spans="2:28" s="68" customFormat="1" ht="15" thickBot="1" x14ac:dyDescent="0.25">
      <c r="B40" s="69"/>
      <c r="C40" s="72"/>
      <c r="D40" s="72"/>
      <c r="E40" s="72"/>
      <c r="F40" s="72"/>
      <c r="G40" s="72"/>
      <c r="H40" s="145"/>
      <c r="I40" s="145"/>
      <c r="J40" s="35"/>
      <c r="K40" s="72"/>
      <c r="L40" s="72"/>
      <c r="M40" s="72"/>
      <c r="N40" s="72"/>
      <c r="O40" s="72"/>
      <c r="P40" s="72"/>
      <c r="Q40" s="72"/>
      <c r="R40" s="72"/>
      <c r="S40" s="72"/>
      <c r="T40" s="72"/>
      <c r="U40" s="72"/>
      <c r="V40" s="72"/>
      <c r="W40" s="72"/>
      <c r="X40" s="72"/>
      <c r="Y40" s="72"/>
      <c r="Z40" s="72"/>
      <c r="AA40" s="72"/>
      <c r="AB40" s="66"/>
    </row>
    <row r="41" spans="2:28" s="68" customFormat="1" x14ac:dyDescent="0.2">
      <c r="B41" s="69"/>
      <c r="C41" s="768" t="s">
        <v>36</v>
      </c>
      <c r="D41" s="769"/>
      <c r="E41" s="769"/>
      <c r="F41" s="769"/>
      <c r="G41" s="769"/>
      <c r="H41" s="769"/>
      <c r="I41" s="769"/>
      <c r="J41" s="769"/>
      <c r="K41" s="769"/>
      <c r="L41" s="769"/>
      <c r="M41" s="769"/>
      <c r="N41" s="769"/>
      <c r="O41" s="769"/>
      <c r="P41" s="769"/>
      <c r="Q41" s="769"/>
      <c r="R41" s="769"/>
      <c r="S41" s="769"/>
      <c r="T41" s="769"/>
      <c r="U41" s="769"/>
      <c r="V41" s="769"/>
      <c r="W41" s="769"/>
      <c r="X41" s="769"/>
      <c r="Y41" s="769"/>
      <c r="Z41" s="769"/>
      <c r="AA41" s="770"/>
      <c r="AB41" s="66"/>
    </row>
    <row r="42" spans="2:28" ht="15" thickBot="1" x14ac:dyDescent="0.25">
      <c r="B42" s="67"/>
      <c r="C42" s="1161"/>
      <c r="D42" s="1162"/>
      <c r="E42" s="1162"/>
      <c r="F42" s="1162"/>
      <c r="G42" s="1162"/>
      <c r="H42" s="1162"/>
      <c r="I42" s="1162"/>
      <c r="J42" s="1162"/>
      <c r="K42" s="1162"/>
      <c r="L42" s="1162"/>
      <c r="M42" s="1162"/>
      <c r="N42" s="1162"/>
      <c r="O42" s="1162"/>
      <c r="P42" s="1162"/>
      <c r="Q42" s="1162"/>
      <c r="R42" s="1162"/>
      <c r="S42" s="1162"/>
      <c r="T42" s="1162"/>
      <c r="U42" s="1162"/>
      <c r="V42" s="1162"/>
      <c r="W42" s="1162"/>
      <c r="X42" s="1162"/>
      <c r="Y42" s="1162"/>
      <c r="Z42" s="1162"/>
      <c r="AA42" s="1163"/>
      <c r="AB42" s="66"/>
    </row>
    <row r="43" spans="2:28" x14ac:dyDescent="0.2">
      <c r="B43" s="67"/>
      <c r="C43" s="1171"/>
      <c r="D43" s="1172"/>
      <c r="E43" s="1172"/>
      <c r="F43" s="1172"/>
      <c r="G43" s="1172"/>
      <c r="H43" s="1172"/>
      <c r="I43" s="1172"/>
      <c r="J43" s="1172"/>
      <c r="K43" s="1172"/>
      <c r="L43" s="1172"/>
      <c r="M43" s="1172"/>
      <c r="N43" s="1172"/>
      <c r="O43" s="1172"/>
      <c r="P43" s="1172"/>
      <c r="Q43" s="1172"/>
      <c r="R43" s="1172"/>
      <c r="S43" s="1172"/>
      <c r="T43" s="1172"/>
      <c r="U43" s="1172"/>
      <c r="V43" s="1172"/>
      <c r="W43" s="1172"/>
      <c r="X43" s="1172"/>
      <c r="Y43" s="1172"/>
      <c r="Z43" s="1172"/>
      <c r="AA43" s="1173"/>
      <c r="AB43" s="66"/>
    </row>
    <row r="44" spans="2:28" x14ac:dyDescent="0.2">
      <c r="B44" s="67"/>
      <c r="C44" s="1174"/>
      <c r="D44" s="1175"/>
      <c r="E44" s="1175"/>
      <c r="F44" s="1175"/>
      <c r="G44" s="1175"/>
      <c r="H44" s="1175"/>
      <c r="I44" s="1175"/>
      <c r="J44" s="1175"/>
      <c r="K44" s="1175"/>
      <c r="L44" s="1175"/>
      <c r="M44" s="1175"/>
      <c r="N44" s="1175"/>
      <c r="O44" s="1175"/>
      <c r="P44" s="1175"/>
      <c r="Q44" s="1175"/>
      <c r="R44" s="1175"/>
      <c r="S44" s="1175"/>
      <c r="T44" s="1175"/>
      <c r="U44" s="1175"/>
      <c r="V44" s="1175"/>
      <c r="W44" s="1175"/>
      <c r="X44" s="1175"/>
      <c r="Y44" s="1175"/>
      <c r="Z44" s="1175"/>
      <c r="AA44" s="1176"/>
      <c r="AB44" s="66"/>
    </row>
    <row r="45" spans="2:28" x14ac:dyDescent="0.2">
      <c r="B45" s="67"/>
      <c r="C45" s="1174"/>
      <c r="D45" s="1175"/>
      <c r="E45" s="1175"/>
      <c r="F45" s="1175"/>
      <c r="G45" s="1175"/>
      <c r="H45" s="1175"/>
      <c r="I45" s="1175"/>
      <c r="J45" s="1175"/>
      <c r="K45" s="1175"/>
      <c r="L45" s="1175"/>
      <c r="M45" s="1175"/>
      <c r="N45" s="1175"/>
      <c r="O45" s="1175"/>
      <c r="P45" s="1175"/>
      <c r="Q45" s="1175"/>
      <c r="R45" s="1175"/>
      <c r="S45" s="1175"/>
      <c r="T45" s="1175"/>
      <c r="U45" s="1175"/>
      <c r="V45" s="1175"/>
      <c r="W45" s="1175"/>
      <c r="X45" s="1175"/>
      <c r="Y45" s="1175"/>
      <c r="Z45" s="1175"/>
      <c r="AA45" s="1176"/>
      <c r="AB45" s="66"/>
    </row>
    <row r="46" spans="2:28"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ht="15" thickBot="1" x14ac:dyDescent="0.25">
      <c r="B55" s="67"/>
      <c r="C55" s="1177"/>
      <c r="D55" s="1178"/>
      <c r="E55" s="1178"/>
      <c r="F55" s="1178"/>
      <c r="G55" s="1178"/>
      <c r="H55" s="1178"/>
      <c r="I55" s="1178"/>
      <c r="J55" s="1178"/>
      <c r="K55" s="1178"/>
      <c r="L55" s="1178"/>
      <c r="M55" s="1178"/>
      <c r="N55" s="1178"/>
      <c r="O55" s="1178"/>
      <c r="P55" s="1178"/>
      <c r="Q55" s="1178"/>
      <c r="R55" s="1178"/>
      <c r="S55" s="1178"/>
      <c r="T55" s="1178"/>
      <c r="U55" s="1178"/>
      <c r="V55" s="1178"/>
      <c r="W55" s="1178"/>
      <c r="X55" s="1178"/>
      <c r="Y55" s="1178"/>
      <c r="Z55" s="1178"/>
      <c r="AA55" s="1179"/>
      <c r="AB55" s="66"/>
    </row>
    <row r="56" spans="1:28" x14ac:dyDescent="0.2">
      <c r="B56" s="65"/>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143"/>
      <c r="AB56" s="64"/>
    </row>
    <row r="57" spans="1:28" ht="15" thickBot="1" x14ac:dyDescent="0.25">
      <c r="B57" s="6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61"/>
    </row>
    <row r="58" spans="1:28" ht="15.75" x14ac:dyDescent="0.2">
      <c r="B58" s="59"/>
      <c r="C58" s="1072" t="s">
        <v>30</v>
      </c>
      <c r="D58" s="1073"/>
      <c r="E58" s="1073"/>
      <c r="F58" s="1073"/>
      <c r="G58" s="1074"/>
      <c r="H58" s="1072" t="s">
        <v>37</v>
      </c>
      <c r="I58" s="1074"/>
      <c r="J58" s="1072" t="s">
        <v>38</v>
      </c>
      <c r="K58" s="1073"/>
      <c r="L58" s="1073"/>
      <c r="M58" s="1074"/>
      <c r="N58" s="1072" t="s">
        <v>39</v>
      </c>
      <c r="O58" s="1073"/>
      <c r="P58" s="1073"/>
      <c r="Q58" s="1073"/>
      <c r="R58" s="1073"/>
      <c r="S58" s="1073"/>
      <c r="T58" s="1073"/>
      <c r="U58" s="1074"/>
      <c r="V58" s="1165" t="s">
        <v>40</v>
      </c>
      <c r="W58" s="1165"/>
      <c r="X58" s="1165"/>
      <c r="Y58" s="1165"/>
      <c r="Z58" s="1165"/>
      <c r="AA58" s="1166"/>
      <c r="AB58" s="20"/>
    </row>
    <row r="59" spans="1:28" ht="15.75" x14ac:dyDescent="0.2">
      <c r="A59" s="60"/>
      <c r="B59" s="21"/>
      <c r="C59" s="1075"/>
      <c r="D59" s="1164"/>
      <c r="E59" s="1164"/>
      <c r="F59" s="1164"/>
      <c r="G59" s="1077"/>
      <c r="H59" s="1075"/>
      <c r="I59" s="1077"/>
      <c r="J59" s="1075"/>
      <c r="K59" s="1164"/>
      <c r="L59" s="1164"/>
      <c r="M59" s="1077"/>
      <c r="N59" s="1075"/>
      <c r="O59" s="1164"/>
      <c r="P59" s="1164"/>
      <c r="Q59" s="1164"/>
      <c r="R59" s="1164"/>
      <c r="S59" s="1164"/>
      <c r="T59" s="1164"/>
      <c r="U59" s="1077"/>
      <c r="V59" s="1167"/>
      <c r="W59" s="1167"/>
      <c r="X59" s="1167"/>
      <c r="Y59" s="1167"/>
      <c r="Z59" s="1167"/>
      <c r="AA59" s="1168"/>
      <c r="AB59" s="20"/>
    </row>
    <row r="60" spans="1:28" ht="15.75" x14ac:dyDescent="0.2">
      <c r="A60" s="60"/>
      <c r="B60" s="21"/>
      <c r="C60" s="1075"/>
      <c r="D60" s="1164"/>
      <c r="E60" s="1164"/>
      <c r="F60" s="1164"/>
      <c r="G60" s="1077"/>
      <c r="H60" s="1075"/>
      <c r="I60" s="1077"/>
      <c r="J60" s="1075"/>
      <c r="K60" s="1164"/>
      <c r="L60" s="1164"/>
      <c r="M60" s="1077"/>
      <c r="N60" s="1075"/>
      <c r="O60" s="1164"/>
      <c r="P60" s="1164"/>
      <c r="Q60" s="1164"/>
      <c r="R60" s="1164"/>
      <c r="S60" s="1164"/>
      <c r="T60" s="1164"/>
      <c r="U60" s="1077"/>
      <c r="V60" s="1167"/>
      <c r="W60" s="1167"/>
      <c r="X60" s="1167"/>
      <c r="Y60" s="1167"/>
      <c r="Z60" s="1167"/>
      <c r="AA60" s="1168"/>
      <c r="AB60" s="20"/>
    </row>
    <row r="61" spans="1:28" ht="84" customHeight="1" x14ac:dyDescent="0.2">
      <c r="B61" s="59"/>
      <c r="C61" s="1061" t="s">
        <v>1226</v>
      </c>
      <c r="D61" s="1062"/>
      <c r="E61" s="1062"/>
      <c r="F61" s="1062"/>
      <c r="G61" s="2320"/>
      <c r="H61" s="1273" t="s">
        <v>739</v>
      </c>
      <c r="I61" s="1273"/>
      <c r="J61" s="2386">
        <v>0</v>
      </c>
      <c r="K61" s="2386"/>
      <c r="L61" s="2386"/>
      <c r="M61" s="2386"/>
      <c r="N61" s="2322" t="s">
        <v>1204</v>
      </c>
      <c r="O61" s="2322"/>
      <c r="P61" s="2322"/>
      <c r="Q61" s="2322"/>
      <c r="R61" s="2322"/>
      <c r="S61" s="2322"/>
      <c r="T61" s="2322"/>
      <c r="U61" s="2322"/>
      <c r="V61" s="2322" t="s">
        <v>1297</v>
      </c>
      <c r="W61" s="2322"/>
      <c r="X61" s="2322"/>
      <c r="Y61" s="2322"/>
      <c r="Z61" s="2322"/>
      <c r="AA61" s="2322"/>
      <c r="AB61" s="58"/>
    </row>
    <row r="62" spans="1:28" s="474" customFormat="1" ht="51.75" customHeight="1" x14ac:dyDescent="0.25">
      <c r="B62" s="475"/>
      <c r="C62" s="1061" t="s">
        <v>1228</v>
      </c>
      <c r="D62" s="2343"/>
      <c r="E62" s="2343"/>
      <c r="F62" s="2343"/>
      <c r="G62" s="2387"/>
      <c r="H62" s="1273">
        <v>0</v>
      </c>
      <c r="I62" s="1273"/>
      <c r="J62" s="2386">
        <v>0</v>
      </c>
      <c r="K62" s="2386"/>
      <c r="L62" s="2386"/>
      <c r="M62" s="2386"/>
      <c r="N62" s="2322" t="s">
        <v>1310</v>
      </c>
      <c r="O62" s="2322"/>
      <c r="P62" s="2322"/>
      <c r="Q62" s="2322"/>
      <c r="R62" s="2322"/>
      <c r="S62" s="2322"/>
      <c r="T62" s="2322"/>
      <c r="U62" s="2322"/>
      <c r="V62" s="2295" t="s">
        <v>1311</v>
      </c>
      <c r="W62" s="2295"/>
      <c r="X62" s="2295"/>
      <c r="Y62" s="2295"/>
      <c r="Z62" s="2295"/>
      <c r="AA62" s="2295"/>
      <c r="AB62" s="476"/>
    </row>
    <row r="63" spans="1:28" x14ac:dyDescent="0.2">
      <c r="B63" s="59"/>
      <c r="C63" s="752"/>
      <c r="D63" s="753"/>
      <c r="E63" s="753"/>
      <c r="F63" s="753"/>
      <c r="G63" s="753"/>
      <c r="H63" s="753"/>
      <c r="I63" s="753"/>
      <c r="J63" s="753"/>
      <c r="K63" s="753"/>
      <c r="L63" s="753"/>
      <c r="M63" s="753"/>
      <c r="N63" s="1113"/>
      <c r="O63" s="1114"/>
      <c r="P63" s="1114"/>
      <c r="Q63" s="1114"/>
      <c r="R63" s="1114"/>
      <c r="S63" s="1114"/>
      <c r="T63" s="1114"/>
      <c r="U63" s="1115"/>
      <c r="V63" s="1113"/>
      <c r="W63" s="1114"/>
      <c r="X63" s="1114"/>
      <c r="Y63" s="1114"/>
      <c r="Z63" s="1114"/>
      <c r="AA63" s="1116"/>
      <c r="AB63" s="58"/>
    </row>
    <row r="64" spans="1:28" x14ac:dyDescent="0.2">
      <c r="B64" s="59"/>
      <c r="C64" s="752"/>
      <c r="D64" s="753"/>
      <c r="E64" s="753"/>
      <c r="F64" s="753"/>
      <c r="G64" s="753"/>
      <c r="H64" s="753"/>
      <c r="I64" s="753"/>
      <c r="J64" s="753"/>
      <c r="K64" s="753"/>
      <c r="L64" s="753"/>
      <c r="M64" s="753"/>
      <c r="N64" s="1113"/>
      <c r="O64" s="1114"/>
      <c r="P64" s="1114"/>
      <c r="Q64" s="1114"/>
      <c r="R64" s="1114"/>
      <c r="S64" s="1114"/>
      <c r="T64" s="1114"/>
      <c r="U64" s="1115"/>
      <c r="V64" s="1113"/>
      <c r="W64" s="1114"/>
      <c r="X64" s="1114"/>
      <c r="Y64" s="1114"/>
      <c r="Z64" s="1114"/>
      <c r="AA64" s="1116"/>
      <c r="AB64" s="58"/>
    </row>
    <row r="65" spans="2:28" x14ac:dyDescent="0.2">
      <c r="B65" s="59"/>
      <c r="C65" s="752"/>
      <c r="D65" s="753"/>
      <c r="E65" s="753"/>
      <c r="F65" s="753"/>
      <c r="G65" s="753"/>
      <c r="H65" s="753"/>
      <c r="I65" s="753"/>
      <c r="J65" s="753"/>
      <c r="K65" s="753"/>
      <c r="L65" s="753"/>
      <c r="M65" s="753"/>
      <c r="N65" s="1113"/>
      <c r="O65" s="1114"/>
      <c r="P65" s="1114"/>
      <c r="Q65" s="1114"/>
      <c r="R65" s="1114"/>
      <c r="S65" s="1114"/>
      <c r="T65" s="1114"/>
      <c r="U65" s="1115"/>
      <c r="V65" s="1113"/>
      <c r="W65" s="1114"/>
      <c r="X65" s="1114"/>
      <c r="Y65" s="1114"/>
      <c r="Z65" s="1114"/>
      <c r="AA65" s="1116"/>
      <c r="AB65" s="58"/>
    </row>
    <row r="66" spans="2:28" x14ac:dyDescent="0.2">
      <c r="B66" s="59"/>
      <c r="C66" s="752"/>
      <c r="D66" s="753"/>
      <c r="E66" s="753"/>
      <c r="F66" s="753"/>
      <c r="G66" s="753"/>
      <c r="H66" s="753"/>
      <c r="I66" s="753"/>
      <c r="J66" s="753"/>
      <c r="K66" s="753"/>
      <c r="L66" s="753"/>
      <c r="M66" s="753"/>
      <c r="N66" s="1113"/>
      <c r="O66" s="1114"/>
      <c r="P66" s="1114"/>
      <c r="Q66" s="1114"/>
      <c r="R66" s="1114"/>
      <c r="S66" s="1114"/>
      <c r="T66" s="1114"/>
      <c r="U66" s="1115"/>
      <c r="V66" s="1113"/>
      <c r="W66" s="1114"/>
      <c r="X66" s="1114"/>
      <c r="Y66" s="1114"/>
      <c r="Z66" s="1114"/>
      <c r="AA66" s="1116"/>
      <c r="AB66" s="58"/>
    </row>
    <row r="67" spans="2:28" x14ac:dyDescent="0.2">
      <c r="B67" s="59"/>
      <c r="C67" s="752"/>
      <c r="D67" s="753"/>
      <c r="E67" s="753"/>
      <c r="F67" s="753"/>
      <c r="G67" s="753"/>
      <c r="H67" s="753"/>
      <c r="I67" s="753"/>
      <c r="J67" s="753"/>
      <c r="K67" s="753"/>
      <c r="L67" s="753"/>
      <c r="M67" s="753"/>
      <c r="N67" s="1113"/>
      <c r="O67" s="1114"/>
      <c r="P67" s="1114"/>
      <c r="Q67" s="1114"/>
      <c r="R67" s="1114"/>
      <c r="S67" s="1114"/>
      <c r="T67" s="1114"/>
      <c r="U67" s="1115"/>
      <c r="V67" s="1113"/>
      <c r="W67" s="1114"/>
      <c r="X67" s="1114"/>
      <c r="Y67" s="1114"/>
      <c r="Z67" s="1114"/>
      <c r="AA67" s="1116"/>
      <c r="AB67" s="58"/>
    </row>
    <row r="68" spans="2:28" x14ac:dyDescent="0.2">
      <c r="B68" s="59"/>
      <c r="C68" s="752"/>
      <c r="D68" s="753"/>
      <c r="E68" s="753"/>
      <c r="F68" s="753"/>
      <c r="G68" s="753"/>
      <c r="H68" s="753"/>
      <c r="I68" s="753"/>
      <c r="J68" s="753"/>
      <c r="K68" s="753"/>
      <c r="L68" s="753"/>
      <c r="M68" s="753"/>
      <c r="N68" s="1113"/>
      <c r="O68" s="1114"/>
      <c r="P68" s="1114"/>
      <c r="Q68" s="1114"/>
      <c r="R68" s="1114"/>
      <c r="S68" s="1114"/>
      <c r="T68" s="1114"/>
      <c r="U68" s="1115"/>
      <c r="V68" s="1113"/>
      <c r="W68" s="1114"/>
      <c r="X68" s="1114"/>
      <c r="Y68" s="1114"/>
      <c r="Z68" s="1114"/>
      <c r="AA68" s="1116"/>
      <c r="AB68" s="58"/>
    </row>
    <row r="69" spans="2:28" x14ac:dyDescent="0.2">
      <c r="B69" s="59"/>
      <c r="C69" s="752"/>
      <c r="D69" s="753"/>
      <c r="E69" s="753"/>
      <c r="F69" s="753"/>
      <c r="G69" s="753"/>
      <c r="H69" s="753"/>
      <c r="I69" s="753"/>
      <c r="J69" s="753"/>
      <c r="K69" s="753"/>
      <c r="L69" s="753"/>
      <c r="M69" s="753"/>
      <c r="N69" s="1113"/>
      <c r="O69" s="1114"/>
      <c r="P69" s="1114"/>
      <c r="Q69" s="1114"/>
      <c r="R69" s="1114"/>
      <c r="S69" s="1114"/>
      <c r="T69" s="1114"/>
      <c r="U69" s="1115"/>
      <c r="V69" s="1113"/>
      <c r="W69" s="1114"/>
      <c r="X69" s="1114"/>
      <c r="Y69" s="1114"/>
      <c r="Z69" s="1114"/>
      <c r="AA69" s="1116"/>
      <c r="AB69" s="58"/>
    </row>
    <row r="70" spans="2:28" x14ac:dyDescent="0.2">
      <c r="B70" s="59"/>
      <c r="C70" s="752"/>
      <c r="D70" s="753"/>
      <c r="E70" s="753"/>
      <c r="F70" s="753"/>
      <c r="G70" s="753"/>
      <c r="H70" s="753"/>
      <c r="I70" s="753"/>
      <c r="J70" s="753"/>
      <c r="K70" s="753"/>
      <c r="L70" s="753"/>
      <c r="M70" s="753"/>
      <c r="N70" s="1113"/>
      <c r="O70" s="1114"/>
      <c r="P70" s="1114"/>
      <c r="Q70" s="1114"/>
      <c r="R70" s="1114"/>
      <c r="S70" s="1114"/>
      <c r="T70" s="1114"/>
      <c r="U70" s="1115"/>
      <c r="V70" s="1113"/>
      <c r="W70" s="1114"/>
      <c r="X70" s="1114"/>
      <c r="Y70" s="1114"/>
      <c r="Z70" s="1114"/>
      <c r="AA70" s="1116"/>
      <c r="AB70" s="58"/>
    </row>
    <row r="71" spans="2:28" x14ac:dyDescent="0.2">
      <c r="B71" s="59"/>
      <c r="C71" s="752"/>
      <c r="D71" s="753"/>
      <c r="E71" s="753"/>
      <c r="F71" s="753"/>
      <c r="G71" s="753"/>
      <c r="H71" s="753"/>
      <c r="I71" s="753"/>
      <c r="J71" s="753"/>
      <c r="K71" s="753"/>
      <c r="L71" s="753"/>
      <c r="M71" s="753"/>
      <c r="N71" s="1113"/>
      <c r="O71" s="1114"/>
      <c r="P71" s="1114"/>
      <c r="Q71" s="1114"/>
      <c r="R71" s="1114"/>
      <c r="S71" s="1114"/>
      <c r="T71" s="1114"/>
      <c r="U71" s="1115"/>
      <c r="V71" s="1113"/>
      <c r="W71" s="1114"/>
      <c r="X71" s="1114"/>
      <c r="Y71" s="1114"/>
      <c r="Z71" s="1114"/>
      <c r="AA71" s="1116"/>
      <c r="AB71" s="58"/>
    </row>
    <row r="72" spans="2:28" ht="15.75" customHeight="1" thickBot="1" x14ac:dyDescent="0.25">
      <c r="B72" s="59"/>
      <c r="C72" s="754"/>
      <c r="D72" s="755"/>
      <c r="E72" s="755"/>
      <c r="F72" s="755"/>
      <c r="G72" s="755"/>
      <c r="H72" s="755"/>
      <c r="I72" s="755"/>
      <c r="J72" s="755"/>
      <c r="K72" s="755"/>
      <c r="L72" s="755"/>
      <c r="M72" s="755"/>
      <c r="N72" s="1104"/>
      <c r="O72" s="1105"/>
      <c r="P72" s="1105"/>
      <c r="Q72" s="1105"/>
      <c r="R72" s="1105"/>
      <c r="S72" s="1105"/>
      <c r="T72" s="1105"/>
      <c r="U72" s="1106"/>
      <c r="V72" s="1104"/>
      <c r="W72" s="1105"/>
      <c r="X72" s="1105"/>
      <c r="Y72" s="1105"/>
      <c r="Z72" s="1105"/>
      <c r="AA72" s="1107"/>
      <c r="AB72" s="58"/>
    </row>
    <row r="73" spans="2:28" x14ac:dyDescent="0.2">
      <c r="B73" s="129"/>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c r="AA73" s="143"/>
      <c r="AB73" s="130"/>
    </row>
    <row r="112" ht="6" customHeight="1" x14ac:dyDescent="0.2"/>
  </sheetData>
  <mergeCells count="133">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22"/>
  <sheetViews>
    <sheetView view="pageBreakPreview" topLeftCell="C16" zoomScaleNormal="100" zoomScaleSheetLayoutView="100" zoomScalePageLayoutView="70" workbookViewId="0">
      <selection activeCell="I10" sqref="I10:Q11"/>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1176</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156</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182</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183</v>
      </c>
      <c r="S11" s="740"/>
      <c r="T11" s="740"/>
      <c r="U11" s="741"/>
      <c r="V11" s="715" t="s">
        <v>550</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184</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50</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30.75" customHeight="1" thickBot="1" x14ac:dyDescent="0.25">
      <c r="B16" s="67"/>
      <c r="C16" s="675" t="s">
        <v>11</v>
      </c>
      <c r="D16" s="676"/>
      <c r="E16" s="676"/>
      <c r="F16" s="676"/>
      <c r="G16" s="676"/>
      <c r="H16" s="677"/>
      <c r="I16" s="678" t="s">
        <v>185</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66.75" customHeight="1" thickBot="1" x14ac:dyDescent="0.25">
      <c r="B18" s="67"/>
      <c r="C18" s="675" t="s">
        <v>336</v>
      </c>
      <c r="D18" s="676"/>
      <c r="E18" s="676"/>
      <c r="F18" s="676"/>
      <c r="G18" s="676"/>
      <c r="H18" s="677"/>
      <c r="I18" s="678" t="s">
        <v>186</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1178</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851</v>
      </c>
      <c r="N21" s="713"/>
      <c r="O21" s="713"/>
      <c r="P21" s="713"/>
      <c r="Q21" s="713"/>
      <c r="R21" s="713"/>
      <c r="S21" s="714"/>
      <c r="T21" s="2275" t="s">
        <v>17</v>
      </c>
      <c r="U21" s="2276"/>
      <c r="V21" s="2276"/>
      <c r="W21" s="2276"/>
      <c r="X21" s="2276"/>
      <c r="Y21" s="2276"/>
      <c r="Z21" s="2276"/>
      <c r="AA21" s="2277"/>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27.75" customHeight="1" thickBot="1" x14ac:dyDescent="0.25">
      <c r="B24" s="67"/>
      <c r="C24" s="694" t="s">
        <v>1180</v>
      </c>
      <c r="D24" s="695"/>
      <c r="E24" s="695"/>
      <c r="F24" s="695"/>
      <c r="G24" s="695"/>
      <c r="H24" s="695"/>
      <c r="I24" s="696"/>
      <c r="J24" s="694" t="s">
        <v>1181</v>
      </c>
      <c r="K24" s="695"/>
      <c r="L24" s="695"/>
      <c r="M24" s="695"/>
      <c r="N24" s="695"/>
      <c r="O24" s="695"/>
      <c r="P24" s="696"/>
      <c r="Q24" s="697" t="s">
        <v>615</v>
      </c>
      <c r="R24" s="698"/>
      <c r="S24" s="698"/>
      <c r="T24" s="698"/>
      <c r="U24" s="698"/>
      <c r="V24" s="698"/>
      <c r="W24" s="698"/>
      <c r="X24" s="698"/>
      <c r="Y24" s="698"/>
      <c r="Z24" s="698"/>
      <c r="AA24" s="69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187</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681">
        <v>0.05</v>
      </c>
      <c r="J28" s="678"/>
      <c r="K28" s="682" t="s">
        <v>24</v>
      </c>
      <c r="L28" s="683"/>
      <c r="M28" s="683"/>
      <c r="N28" s="684"/>
      <c r="O28" s="685" t="s">
        <v>25</v>
      </c>
      <c r="P28" s="686"/>
      <c r="Q28" s="686"/>
      <c r="R28" s="687"/>
      <c r="S28" s="74"/>
      <c r="T28" s="686" t="s">
        <v>26</v>
      </c>
      <c r="U28" s="686"/>
      <c r="V28" s="687"/>
      <c r="W28" s="34" t="s">
        <v>28</v>
      </c>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777" t="s">
        <v>1312</v>
      </c>
      <c r="L32" s="655"/>
      <c r="M32" s="655"/>
      <c r="N32" s="655"/>
      <c r="O32" s="656">
        <v>0.06</v>
      </c>
      <c r="P32" s="655"/>
      <c r="Q32" s="655"/>
      <c r="R32" s="655"/>
      <c r="S32" s="2316">
        <v>5.0999999999999997E-2</v>
      </c>
      <c r="T32" s="655"/>
      <c r="U32" s="656" t="s">
        <v>1313</v>
      </c>
      <c r="V32" s="655"/>
      <c r="W32" s="655"/>
      <c r="X32" s="656">
        <v>0</v>
      </c>
      <c r="Y32" s="655"/>
      <c r="Z32" s="656">
        <v>0.05</v>
      </c>
      <c r="AA32" s="657"/>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92.25" customHeight="1" thickBot="1" x14ac:dyDescent="0.25">
      <c r="B35" s="69"/>
      <c r="C35" s="922" t="s">
        <v>30</v>
      </c>
      <c r="D35" s="923"/>
      <c r="E35" s="923"/>
      <c r="F35" s="923"/>
      <c r="G35" s="924"/>
      <c r="H35" s="380" t="s">
        <v>1314</v>
      </c>
      <c r="I35" s="380" t="s">
        <v>1315</v>
      </c>
      <c r="J35" s="379"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ht="47.25" customHeight="1" x14ac:dyDescent="0.2">
      <c r="B36" s="69"/>
      <c r="C36" s="1061" t="s">
        <v>837</v>
      </c>
      <c r="D36" s="1062"/>
      <c r="E36" s="1062"/>
      <c r="F36" s="1062"/>
      <c r="G36" s="1063"/>
      <c r="H36" s="39">
        <v>61</v>
      </c>
      <c r="I36" s="39">
        <v>9960</v>
      </c>
      <c r="J36" s="163">
        <f>+H36/I36</f>
        <v>6.1244979919678711E-3</v>
      </c>
      <c r="K36" s="1280" t="s">
        <v>1316</v>
      </c>
      <c r="L36" s="1281"/>
      <c r="M36" s="1281"/>
      <c r="N36" s="1281"/>
      <c r="O36" s="1281"/>
      <c r="P36" s="1281"/>
      <c r="Q36" s="1281"/>
      <c r="R36" s="1281"/>
      <c r="S36" s="1281"/>
      <c r="T36" s="1281"/>
      <c r="U36" s="1281"/>
      <c r="V36" s="1281"/>
      <c r="W36" s="1281"/>
      <c r="X36" s="1281"/>
      <c r="Y36" s="1281"/>
      <c r="Z36" s="1281"/>
      <c r="AA36" s="1282"/>
      <c r="AB36" s="66"/>
    </row>
    <row r="37" spans="2:28" s="68" customFormat="1" ht="57" customHeight="1" x14ac:dyDescent="0.2">
      <c r="B37" s="69"/>
      <c r="C37" s="1061" t="s">
        <v>841</v>
      </c>
      <c r="D37" s="1062"/>
      <c r="E37" s="1062"/>
      <c r="F37" s="1062"/>
      <c r="G37" s="1063"/>
      <c r="H37" s="39">
        <v>152</v>
      </c>
      <c r="I37" s="39">
        <v>9960</v>
      </c>
      <c r="J37" s="163">
        <f t="shared" ref="J37:J47" si="0">+H37/I37</f>
        <v>1.5261044176706828E-2</v>
      </c>
      <c r="K37" s="1280" t="s">
        <v>1317</v>
      </c>
      <c r="L37" s="1281"/>
      <c r="M37" s="1281"/>
      <c r="N37" s="1281"/>
      <c r="O37" s="1281"/>
      <c r="P37" s="1281"/>
      <c r="Q37" s="1281"/>
      <c r="R37" s="1281"/>
      <c r="S37" s="1281"/>
      <c r="T37" s="1281"/>
      <c r="U37" s="1281"/>
      <c r="V37" s="1281"/>
      <c r="W37" s="1281"/>
      <c r="X37" s="1281"/>
      <c r="Y37" s="1281"/>
      <c r="Z37" s="1281"/>
      <c r="AA37" s="1282"/>
      <c r="AB37" s="66"/>
    </row>
    <row r="38" spans="2:28" s="68" customFormat="1" ht="57" customHeight="1" x14ac:dyDescent="0.2">
      <c r="B38" s="69"/>
      <c r="C38" s="1061" t="s">
        <v>834</v>
      </c>
      <c r="D38" s="1062"/>
      <c r="E38" s="1062"/>
      <c r="F38" s="1062"/>
      <c r="G38" s="1063"/>
      <c r="H38" s="39">
        <v>72</v>
      </c>
      <c r="I38" s="39">
        <v>9960</v>
      </c>
      <c r="J38" s="163">
        <f t="shared" si="0"/>
        <v>7.2289156626506026E-3</v>
      </c>
      <c r="K38" s="1280" t="s">
        <v>1318</v>
      </c>
      <c r="L38" s="1281"/>
      <c r="M38" s="1281"/>
      <c r="N38" s="1281"/>
      <c r="O38" s="1281"/>
      <c r="P38" s="1281"/>
      <c r="Q38" s="1281"/>
      <c r="R38" s="1281"/>
      <c r="S38" s="1281"/>
      <c r="T38" s="1281"/>
      <c r="U38" s="1281"/>
      <c r="V38" s="1281"/>
      <c r="W38" s="1281"/>
      <c r="X38" s="1281"/>
      <c r="Y38" s="1281"/>
      <c r="Z38" s="1281"/>
      <c r="AA38" s="1282"/>
      <c r="AB38" s="66"/>
    </row>
    <row r="39" spans="2:28" s="68" customFormat="1" ht="57" customHeight="1" x14ac:dyDescent="0.2">
      <c r="B39" s="69"/>
      <c r="C39" s="1061" t="s">
        <v>832</v>
      </c>
      <c r="D39" s="1062"/>
      <c r="E39" s="1062"/>
      <c r="F39" s="1062"/>
      <c r="G39" s="1063"/>
      <c r="H39" s="372">
        <v>34</v>
      </c>
      <c r="I39" s="372">
        <v>9960</v>
      </c>
      <c r="J39" s="163">
        <f t="shared" si="0"/>
        <v>3.4136546184738957E-3</v>
      </c>
      <c r="K39" s="2317" t="s">
        <v>1319</v>
      </c>
      <c r="L39" s="2318"/>
      <c r="M39" s="2318"/>
      <c r="N39" s="2318"/>
      <c r="O39" s="2318"/>
      <c r="P39" s="2318"/>
      <c r="Q39" s="2318"/>
      <c r="R39" s="2318"/>
      <c r="S39" s="2318"/>
      <c r="T39" s="2318"/>
      <c r="U39" s="2318"/>
      <c r="V39" s="2318"/>
      <c r="W39" s="2318"/>
      <c r="X39" s="2318"/>
      <c r="Y39" s="2318"/>
      <c r="Z39" s="2318"/>
      <c r="AA39" s="2319"/>
      <c r="AB39" s="66"/>
    </row>
    <row r="40" spans="2:28" s="68" customFormat="1" ht="90" customHeight="1" x14ac:dyDescent="0.2">
      <c r="B40" s="69"/>
      <c r="C40" s="1061" t="s">
        <v>830</v>
      </c>
      <c r="D40" s="1062"/>
      <c r="E40" s="1062"/>
      <c r="F40" s="1062"/>
      <c r="G40" s="1063"/>
      <c r="H40" s="372">
        <v>134</v>
      </c>
      <c r="I40" s="372">
        <f>537*30</f>
        <v>16110</v>
      </c>
      <c r="J40" s="472">
        <f t="shared" si="0"/>
        <v>8.3178150217256362E-3</v>
      </c>
      <c r="K40" s="2284" t="s">
        <v>1320</v>
      </c>
      <c r="L40" s="2285"/>
      <c r="M40" s="2285"/>
      <c r="N40" s="2285"/>
      <c r="O40" s="2285"/>
      <c r="P40" s="2285"/>
      <c r="Q40" s="2285"/>
      <c r="R40" s="2285"/>
      <c r="S40" s="2285"/>
      <c r="T40" s="2285"/>
      <c r="U40" s="2285"/>
      <c r="V40" s="2285"/>
      <c r="W40" s="2285"/>
      <c r="X40" s="2285"/>
      <c r="Y40" s="2285"/>
      <c r="Z40" s="2285"/>
      <c r="AA40" s="2286"/>
      <c r="AB40" s="66"/>
    </row>
    <row r="41" spans="2:28" s="68" customFormat="1" ht="78.75" customHeight="1" x14ac:dyDescent="0.2">
      <c r="B41" s="69"/>
      <c r="C41" s="1061" t="s">
        <v>829</v>
      </c>
      <c r="D41" s="1062"/>
      <c r="E41" s="1062"/>
      <c r="F41" s="1062"/>
      <c r="G41" s="1063"/>
      <c r="H41" s="372">
        <v>65</v>
      </c>
      <c r="I41" s="372">
        <v>14970</v>
      </c>
      <c r="J41" s="472">
        <f t="shared" si="0"/>
        <v>4.3420173680694726E-3</v>
      </c>
      <c r="K41" s="2284" t="s">
        <v>1321</v>
      </c>
      <c r="L41" s="2285"/>
      <c r="M41" s="2285"/>
      <c r="N41" s="2285"/>
      <c r="O41" s="2285"/>
      <c r="P41" s="2285"/>
      <c r="Q41" s="2285"/>
      <c r="R41" s="2285"/>
      <c r="S41" s="2285"/>
      <c r="T41" s="2285"/>
      <c r="U41" s="2285"/>
      <c r="V41" s="2285"/>
      <c r="W41" s="2285"/>
      <c r="X41" s="2285"/>
      <c r="Y41" s="2285"/>
      <c r="Z41" s="2285"/>
      <c r="AA41" s="2286"/>
      <c r="AB41" s="66"/>
    </row>
    <row r="42" spans="2:28" s="68" customFormat="1" ht="68.25" customHeight="1" x14ac:dyDescent="0.2">
      <c r="B42" s="69"/>
      <c r="C42" s="1061" t="s">
        <v>827</v>
      </c>
      <c r="D42" s="1062"/>
      <c r="E42" s="1062"/>
      <c r="F42" s="1062"/>
      <c r="G42" s="1063"/>
      <c r="H42" s="39">
        <v>6</v>
      </c>
      <c r="I42" s="39">
        <v>12750</v>
      </c>
      <c r="J42" s="163">
        <f t="shared" si="0"/>
        <v>4.7058823529411766E-4</v>
      </c>
      <c r="K42" s="1152" t="s">
        <v>1322</v>
      </c>
      <c r="L42" s="1153"/>
      <c r="M42" s="1153"/>
      <c r="N42" s="1153"/>
      <c r="O42" s="1153"/>
      <c r="P42" s="1153"/>
      <c r="Q42" s="1153"/>
      <c r="R42" s="1153"/>
      <c r="S42" s="1153"/>
      <c r="T42" s="1153"/>
      <c r="U42" s="1153"/>
      <c r="V42" s="1153"/>
      <c r="W42" s="1153"/>
      <c r="X42" s="1153"/>
      <c r="Y42" s="1153"/>
      <c r="Z42" s="1153"/>
      <c r="AA42" s="1154"/>
      <c r="AB42" s="66"/>
    </row>
    <row r="43" spans="2:28" s="68" customFormat="1" ht="75" customHeight="1" x14ac:dyDescent="0.2">
      <c r="B43" s="69"/>
      <c r="C43" s="1061" t="s">
        <v>825</v>
      </c>
      <c r="D43" s="1062"/>
      <c r="E43" s="1062"/>
      <c r="F43" s="1062"/>
      <c r="G43" s="1063"/>
      <c r="H43" s="372">
        <v>13</v>
      </c>
      <c r="I43" s="372">
        <v>15990</v>
      </c>
      <c r="J43" s="472">
        <f t="shared" si="0"/>
        <v>8.1300813008130081E-4</v>
      </c>
      <c r="K43" s="2284" t="s">
        <v>1323</v>
      </c>
      <c r="L43" s="2285"/>
      <c r="M43" s="2285"/>
      <c r="N43" s="2285"/>
      <c r="O43" s="2285"/>
      <c r="P43" s="2285"/>
      <c r="Q43" s="2285"/>
      <c r="R43" s="2285"/>
      <c r="S43" s="2285"/>
      <c r="T43" s="2285"/>
      <c r="U43" s="2285"/>
      <c r="V43" s="2285"/>
      <c r="W43" s="2285"/>
      <c r="X43" s="2285"/>
      <c r="Y43" s="2285"/>
      <c r="Z43" s="2285"/>
      <c r="AA43" s="2286"/>
      <c r="AB43" s="66"/>
    </row>
    <row r="44" spans="2:28" s="68" customFormat="1" ht="78" customHeight="1" x14ac:dyDescent="0.2">
      <c r="B44" s="69"/>
      <c r="C44" s="1061" t="s">
        <v>824</v>
      </c>
      <c r="D44" s="1062"/>
      <c r="E44" s="1062"/>
      <c r="F44" s="1062"/>
      <c r="G44" s="1063"/>
      <c r="H44" s="39">
        <v>44</v>
      </c>
      <c r="I44" s="39">
        <v>16080</v>
      </c>
      <c r="J44" s="163">
        <f t="shared" si="0"/>
        <v>2.7363184079601992E-3</v>
      </c>
      <c r="K44" s="2388" t="s">
        <v>1324</v>
      </c>
      <c r="L44" s="2389"/>
      <c r="M44" s="2389"/>
      <c r="N44" s="2389"/>
      <c r="O44" s="2389"/>
      <c r="P44" s="2389"/>
      <c r="Q44" s="2389"/>
      <c r="R44" s="2389"/>
      <c r="S44" s="2389"/>
      <c r="T44" s="2389"/>
      <c r="U44" s="2389"/>
      <c r="V44" s="2389"/>
      <c r="W44" s="2389"/>
      <c r="X44" s="2389"/>
      <c r="Y44" s="2389"/>
      <c r="Z44" s="2389"/>
      <c r="AA44" s="2390"/>
      <c r="AB44" s="66"/>
    </row>
    <row r="45" spans="2:28" s="68" customFormat="1" ht="101.25" customHeight="1" x14ac:dyDescent="0.2">
      <c r="B45" s="69"/>
      <c r="C45" s="1061" t="s">
        <v>822</v>
      </c>
      <c r="D45" s="1062"/>
      <c r="E45" s="1062"/>
      <c r="F45" s="1062"/>
      <c r="G45" s="1063"/>
      <c r="H45" s="372">
        <v>91</v>
      </c>
      <c r="I45" s="372">
        <v>16200</v>
      </c>
      <c r="J45" s="163">
        <f t="shared" si="0"/>
        <v>5.6172839506172844E-3</v>
      </c>
      <c r="K45" s="1152" t="s">
        <v>1325</v>
      </c>
      <c r="L45" s="1153"/>
      <c r="M45" s="1153"/>
      <c r="N45" s="1153"/>
      <c r="O45" s="1153"/>
      <c r="P45" s="1153"/>
      <c r="Q45" s="1153"/>
      <c r="R45" s="1153"/>
      <c r="S45" s="1153"/>
      <c r="T45" s="1153"/>
      <c r="U45" s="1153"/>
      <c r="V45" s="1153"/>
      <c r="W45" s="1153"/>
      <c r="X45" s="1153"/>
      <c r="Y45" s="1153"/>
      <c r="Z45" s="1153"/>
      <c r="AA45" s="1154"/>
      <c r="AB45" s="66"/>
    </row>
    <row r="46" spans="2:28" s="68" customFormat="1" ht="74.25" customHeight="1" x14ac:dyDescent="0.2">
      <c r="B46" s="69"/>
      <c r="C46" s="1061" t="s">
        <v>820</v>
      </c>
      <c r="D46" s="1062"/>
      <c r="E46" s="1062"/>
      <c r="F46" s="1062"/>
      <c r="G46" s="1063"/>
      <c r="H46" s="372">
        <v>65</v>
      </c>
      <c r="I46" s="372">
        <v>16040</v>
      </c>
      <c r="J46" s="472">
        <f t="shared" si="0"/>
        <v>4.0523690773067332E-3</v>
      </c>
      <c r="K46" s="2284" t="s">
        <v>1326</v>
      </c>
      <c r="L46" s="2285"/>
      <c r="M46" s="2285"/>
      <c r="N46" s="2285"/>
      <c r="O46" s="2285"/>
      <c r="P46" s="2285"/>
      <c r="Q46" s="2285"/>
      <c r="R46" s="2285"/>
      <c r="S46" s="2285"/>
      <c r="T46" s="2285"/>
      <c r="U46" s="2285"/>
      <c r="V46" s="2285"/>
      <c r="W46" s="2285"/>
      <c r="X46" s="2285"/>
      <c r="Y46" s="2285"/>
      <c r="Z46" s="2285"/>
      <c r="AA46" s="2286"/>
      <c r="AB46" s="66"/>
    </row>
    <row r="47" spans="2:28" s="68" customFormat="1" ht="99.75" customHeight="1" thickBot="1" x14ac:dyDescent="0.25">
      <c r="B47" s="69"/>
      <c r="C47" s="1061" t="s">
        <v>819</v>
      </c>
      <c r="D47" s="1062"/>
      <c r="E47" s="1062"/>
      <c r="F47" s="1062"/>
      <c r="G47" s="1063"/>
      <c r="H47" s="372">
        <v>40</v>
      </c>
      <c r="I47" s="372">
        <v>15870</v>
      </c>
      <c r="J47" s="488">
        <f t="shared" si="0"/>
        <v>2.520478890989288E-3</v>
      </c>
      <c r="K47" s="2287" t="s">
        <v>1327</v>
      </c>
      <c r="L47" s="2288"/>
      <c r="M47" s="2288"/>
      <c r="N47" s="2288"/>
      <c r="O47" s="2288"/>
      <c r="P47" s="2288"/>
      <c r="Q47" s="2288"/>
      <c r="R47" s="2288"/>
      <c r="S47" s="2288"/>
      <c r="T47" s="2288"/>
      <c r="U47" s="2288"/>
      <c r="V47" s="2288"/>
      <c r="W47" s="2288"/>
      <c r="X47" s="2288"/>
      <c r="Y47" s="2288"/>
      <c r="Z47" s="2288"/>
      <c r="AA47" s="2289"/>
      <c r="AB47" s="66"/>
    </row>
    <row r="48" spans="2:28" s="68" customFormat="1" ht="15.75" customHeight="1" thickBot="1" x14ac:dyDescent="0.3">
      <c r="B48" s="69"/>
      <c r="C48" s="908" t="s">
        <v>35</v>
      </c>
      <c r="D48" s="909"/>
      <c r="E48" s="909"/>
      <c r="F48" s="909"/>
      <c r="G48" s="910"/>
      <c r="H48" s="479">
        <f>+SUM(H36:H47)</f>
        <v>777</v>
      </c>
      <c r="I48" s="479">
        <f>+AVERAGE(I36:I47)</f>
        <v>13654.166666666666</v>
      </c>
      <c r="J48" s="483">
        <f>+AVERAGE(J36:J47)</f>
        <v>5.0748326276536032E-3</v>
      </c>
      <c r="K48" s="911"/>
      <c r="L48" s="912"/>
      <c r="M48" s="912"/>
      <c r="N48" s="912"/>
      <c r="O48" s="912"/>
      <c r="P48" s="912"/>
      <c r="Q48" s="912"/>
      <c r="R48" s="912"/>
      <c r="S48" s="912"/>
      <c r="T48" s="912"/>
      <c r="U48" s="912"/>
      <c r="V48" s="912"/>
      <c r="W48" s="912"/>
      <c r="X48" s="912"/>
      <c r="Y48" s="912"/>
      <c r="Z48" s="912"/>
      <c r="AA48" s="913"/>
      <c r="AB48" s="66"/>
    </row>
    <row r="49" spans="2:28" s="68" customFormat="1" ht="5.25" customHeight="1" x14ac:dyDescent="0.2">
      <c r="B49" s="69"/>
      <c r="C49" s="72"/>
      <c r="D49" s="72"/>
      <c r="E49" s="72"/>
      <c r="F49" s="72"/>
      <c r="G49" s="72"/>
      <c r="H49" s="145"/>
      <c r="I49" s="145"/>
      <c r="J49" s="35"/>
      <c r="K49" s="72"/>
      <c r="L49" s="72"/>
      <c r="M49" s="72"/>
      <c r="N49" s="72"/>
      <c r="O49" s="72"/>
      <c r="P49" s="72"/>
      <c r="Q49" s="72"/>
      <c r="R49" s="72"/>
      <c r="S49" s="72"/>
      <c r="T49" s="72"/>
      <c r="U49" s="72"/>
      <c r="V49" s="72"/>
      <c r="W49" s="72"/>
      <c r="X49" s="72"/>
      <c r="Y49" s="72"/>
      <c r="Z49" s="72"/>
      <c r="AA49" s="72"/>
      <c r="AB49" s="66"/>
    </row>
    <row r="50" spans="2:28" s="68" customFormat="1" ht="15" thickBot="1" x14ac:dyDescent="0.25">
      <c r="B50" s="69"/>
      <c r="C50" s="72"/>
      <c r="D50" s="72"/>
      <c r="E50" s="72"/>
      <c r="F50" s="72"/>
      <c r="G50" s="72"/>
      <c r="H50" s="145"/>
      <c r="I50" s="145"/>
      <c r="J50" s="35"/>
      <c r="K50" s="72"/>
      <c r="L50" s="72"/>
      <c r="M50" s="72"/>
      <c r="N50" s="72"/>
      <c r="O50" s="72"/>
      <c r="P50" s="72"/>
      <c r="Q50" s="72"/>
      <c r="R50" s="72"/>
      <c r="S50" s="72"/>
      <c r="T50" s="72"/>
      <c r="U50" s="72"/>
      <c r="V50" s="72"/>
      <c r="W50" s="72"/>
      <c r="X50" s="72"/>
      <c r="Y50" s="72"/>
      <c r="Z50" s="72"/>
      <c r="AA50" s="72"/>
      <c r="AB50" s="66"/>
    </row>
    <row r="51" spans="2:28" s="68" customFormat="1" x14ac:dyDescent="0.2">
      <c r="B51" s="69"/>
      <c r="C51" s="768" t="s">
        <v>36</v>
      </c>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70"/>
      <c r="AB51" s="66"/>
    </row>
    <row r="52" spans="2:28" ht="15" thickBot="1" x14ac:dyDescent="0.25">
      <c r="B52" s="67"/>
      <c r="C52" s="1161"/>
      <c r="D52" s="1162"/>
      <c r="E52" s="1162"/>
      <c r="F52" s="1162"/>
      <c r="G52" s="1162"/>
      <c r="H52" s="1162"/>
      <c r="I52" s="1162"/>
      <c r="J52" s="1162"/>
      <c r="K52" s="1162"/>
      <c r="L52" s="1162"/>
      <c r="M52" s="1162"/>
      <c r="N52" s="1162"/>
      <c r="O52" s="1162"/>
      <c r="P52" s="1162"/>
      <c r="Q52" s="1162"/>
      <c r="R52" s="1162"/>
      <c r="S52" s="1162"/>
      <c r="T52" s="1162"/>
      <c r="U52" s="1162"/>
      <c r="V52" s="1162"/>
      <c r="W52" s="1162"/>
      <c r="X52" s="1162"/>
      <c r="Y52" s="1162"/>
      <c r="Z52" s="1162"/>
      <c r="AA52" s="1163"/>
      <c r="AB52" s="66"/>
    </row>
    <row r="53" spans="2:28" ht="21.75" customHeight="1" x14ac:dyDescent="0.2">
      <c r="B53" s="67"/>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66"/>
    </row>
    <row r="54" spans="2:28" ht="21.75" customHeight="1"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2:28" ht="21.75" customHeight="1"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2:28" ht="21.75" customHeight="1"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2:28" ht="21.75" customHeight="1" x14ac:dyDescent="0.2">
      <c r="B57" s="67"/>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66"/>
    </row>
    <row r="58" spans="2:28" ht="21.75" customHeight="1" x14ac:dyDescent="0.2">
      <c r="B58" s="67"/>
      <c r="C58" s="1174"/>
      <c r="D58" s="1175"/>
      <c r="E58" s="1175"/>
      <c r="F58" s="1175"/>
      <c r="G58" s="1175"/>
      <c r="H58" s="1175"/>
      <c r="I58" s="1175"/>
      <c r="J58" s="1175"/>
      <c r="K58" s="1175"/>
      <c r="L58" s="1175"/>
      <c r="M58" s="1175"/>
      <c r="N58" s="1175"/>
      <c r="O58" s="1175"/>
      <c r="P58" s="1175"/>
      <c r="Q58" s="1175"/>
      <c r="R58" s="1175"/>
      <c r="S58" s="1175"/>
      <c r="T58" s="1175"/>
      <c r="U58" s="1175"/>
      <c r="V58" s="1175"/>
      <c r="W58" s="1175"/>
      <c r="X58" s="1175"/>
      <c r="Y58" s="1175"/>
      <c r="Z58" s="1175"/>
      <c r="AA58" s="1176"/>
      <c r="AB58" s="66"/>
    </row>
    <row r="59" spans="2:28" ht="21.75" customHeight="1" x14ac:dyDescent="0.2">
      <c r="B59" s="67"/>
      <c r="C59" s="1174"/>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5"/>
      <c r="Z59" s="1175"/>
      <c r="AA59" s="1176"/>
      <c r="AB59" s="66"/>
    </row>
    <row r="60" spans="2:28" ht="21.75" customHeight="1" x14ac:dyDescent="0.2">
      <c r="B60" s="67"/>
      <c r="C60" s="1174"/>
      <c r="D60" s="1175"/>
      <c r="E60" s="1175"/>
      <c r="F60" s="1175"/>
      <c r="G60" s="1175"/>
      <c r="H60" s="1175"/>
      <c r="I60" s="1175"/>
      <c r="J60" s="1175"/>
      <c r="K60" s="1175"/>
      <c r="L60" s="1175"/>
      <c r="M60" s="1175"/>
      <c r="N60" s="1175"/>
      <c r="O60" s="1175"/>
      <c r="P60" s="1175"/>
      <c r="Q60" s="1175"/>
      <c r="R60" s="1175"/>
      <c r="S60" s="1175"/>
      <c r="T60" s="1175"/>
      <c r="U60" s="1175"/>
      <c r="V60" s="1175"/>
      <c r="W60" s="1175"/>
      <c r="X60" s="1175"/>
      <c r="Y60" s="1175"/>
      <c r="Z60" s="1175"/>
      <c r="AA60" s="1176"/>
      <c r="AB60" s="66"/>
    </row>
    <row r="61" spans="2:28" ht="21.75" customHeight="1" x14ac:dyDescent="0.2">
      <c r="B61" s="67"/>
      <c r="C61" s="1174"/>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6"/>
      <c r="AB61" s="66"/>
    </row>
    <row r="62" spans="2:28" ht="21.75" customHeight="1" x14ac:dyDescent="0.2">
      <c r="B62" s="67"/>
      <c r="C62" s="1174"/>
      <c r="D62" s="1175"/>
      <c r="E62" s="1175"/>
      <c r="F62" s="1175"/>
      <c r="G62" s="1175"/>
      <c r="H62" s="1175"/>
      <c r="I62" s="1175"/>
      <c r="J62" s="1175"/>
      <c r="K62" s="1175"/>
      <c r="L62" s="1175"/>
      <c r="M62" s="1175"/>
      <c r="N62" s="1175"/>
      <c r="O62" s="1175"/>
      <c r="P62" s="1175"/>
      <c r="Q62" s="1175"/>
      <c r="R62" s="1175"/>
      <c r="S62" s="1175"/>
      <c r="T62" s="1175"/>
      <c r="U62" s="1175"/>
      <c r="V62" s="1175"/>
      <c r="W62" s="1175"/>
      <c r="X62" s="1175"/>
      <c r="Y62" s="1175"/>
      <c r="Z62" s="1175"/>
      <c r="AA62" s="1176"/>
      <c r="AB62" s="66"/>
    </row>
    <row r="63" spans="2:28" ht="21.75" customHeight="1" x14ac:dyDescent="0.2">
      <c r="B63" s="67"/>
      <c r="C63" s="1174"/>
      <c r="D63" s="1175"/>
      <c r="E63" s="1175"/>
      <c r="F63" s="1175"/>
      <c r="G63" s="1175"/>
      <c r="H63" s="1175"/>
      <c r="I63" s="1175"/>
      <c r="J63" s="1175"/>
      <c r="K63" s="1175"/>
      <c r="L63" s="1175"/>
      <c r="M63" s="1175"/>
      <c r="N63" s="1175"/>
      <c r="O63" s="1175"/>
      <c r="P63" s="1175"/>
      <c r="Q63" s="1175"/>
      <c r="R63" s="1175"/>
      <c r="S63" s="1175"/>
      <c r="T63" s="1175"/>
      <c r="U63" s="1175"/>
      <c r="V63" s="1175"/>
      <c r="W63" s="1175"/>
      <c r="X63" s="1175"/>
      <c r="Y63" s="1175"/>
      <c r="Z63" s="1175"/>
      <c r="AA63" s="1176"/>
      <c r="AB63" s="66"/>
    </row>
    <row r="64" spans="2:28" ht="21.75" customHeight="1" x14ac:dyDescent="0.2">
      <c r="B64" s="67"/>
      <c r="C64" s="1174"/>
      <c r="D64" s="1175"/>
      <c r="E64" s="1175"/>
      <c r="F64" s="1175"/>
      <c r="G64" s="1175"/>
      <c r="H64" s="1175"/>
      <c r="I64" s="1175"/>
      <c r="J64" s="1175"/>
      <c r="K64" s="1175"/>
      <c r="L64" s="1175"/>
      <c r="M64" s="1175"/>
      <c r="N64" s="1175"/>
      <c r="O64" s="1175"/>
      <c r="P64" s="1175"/>
      <c r="Q64" s="1175"/>
      <c r="R64" s="1175"/>
      <c r="S64" s="1175"/>
      <c r="T64" s="1175"/>
      <c r="U64" s="1175"/>
      <c r="V64" s="1175"/>
      <c r="W64" s="1175"/>
      <c r="X64" s="1175"/>
      <c r="Y64" s="1175"/>
      <c r="Z64" s="1175"/>
      <c r="AA64" s="1176"/>
      <c r="AB64" s="66"/>
    </row>
    <row r="65" spans="1:28" ht="21.75" customHeight="1" thickBot="1" x14ac:dyDescent="0.25">
      <c r="B65" s="67"/>
      <c r="C65" s="1177"/>
      <c r="D65" s="1178"/>
      <c r="E65" s="1178"/>
      <c r="F65" s="1178"/>
      <c r="G65" s="1178"/>
      <c r="H65" s="1178"/>
      <c r="I65" s="1178"/>
      <c r="J65" s="1178"/>
      <c r="K65" s="1178"/>
      <c r="L65" s="1178"/>
      <c r="M65" s="1178"/>
      <c r="N65" s="1178"/>
      <c r="O65" s="1178"/>
      <c r="P65" s="1178"/>
      <c r="Q65" s="1178"/>
      <c r="R65" s="1178"/>
      <c r="S65" s="1178"/>
      <c r="T65" s="1178"/>
      <c r="U65" s="1178"/>
      <c r="V65" s="1178"/>
      <c r="W65" s="1178"/>
      <c r="X65" s="1178"/>
      <c r="Y65" s="1178"/>
      <c r="Z65" s="1178"/>
      <c r="AA65" s="1179"/>
      <c r="AB65" s="66"/>
    </row>
    <row r="66" spans="1:28" x14ac:dyDescent="0.2">
      <c r="B66" s="65"/>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64"/>
    </row>
    <row r="67" spans="1:28" ht="15" thickBot="1" x14ac:dyDescent="0.25">
      <c r="B67" s="63"/>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61"/>
    </row>
    <row r="68" spans="1:28" ht="15.75" x14ac:dyDescent="0.2">
      <c r="B68" s="59"/>
      <c r="C68" s="1072" t="s">
        <v>30</v>
      </c>
      <c r="D68" s="1073"/>
      <c r="E68" s="1073"/>
      <c r="F68" s="1073"/>
      <c r="G68" s="1074"/>
      <c r="H68" s="1072" t="s">
        <v>37</v>
      </c>
      <c r="I68" s="1074"/>
      <c r="J68" s="1072" t="s">
        <v>38</v>
      </c>
      <c r="K68" s="1073"/>
      <c r="L68" s="1073"/>
      <c r="M68" s="1074"/>
      <c r="N68" s="1072" t="s">
        <v>39</v>
      </c>
      <c r="O68" s="1073"/>
      <c r="P68" s="1073"/>
      <c r="Q68" s="1073"/>
      <c r="R68" s="1073"/>
      <c r="S68" s="1073"/>
      <c r="T68" s="1073"/>
      <c r="U68" s="1074"/>
      <c r="V68" s="1165" t="s">
        <v>40</v>
      </c>
      <c r="W68" s="1165"/>
      <c r="X68" s="1165"/>
      <c r="Y68" s="1165"/>
      <c r="Z68" s="1165"/>
      <c r="AA68" s="1166"/>
      <c r="AB68" s="20"/>
    </row>
    <row r="69" spans="1:28" ht="15.75" x14ac:dyDescent="0.2">
      <c r="A69" s="60"/>
      <c r="B69" s="21"/>
      <c r="C69" s="1075"/>
      <c r="D69" s="1164"/>
      <c r="E69" s="1164"/>
      <c r="F69" s="1164"/>
      <c r="G69" s="1077"/>
      <c r="H69" s="1075"/>
      <c r="I69" s="1077"/>
      <c r="J69" s="1075"/>
      <c r="K69" s="1164"/>
      <c r="L69" s="1164"/>
      <c r="M69" s="1077"/>
      <c r="N69" s="1075"/>
      <c r="O69" s="1164"/>
      <c r="P69" s="1164"/>
      <c r="Q69" s="1164"/>
      <c r="R69" s="1164"/>
      <c r="S69" s="1164"/>
      <c r="T69" s="1164"/>
      <c r="U69" s="1077"/>
      <c r="V69" s="1167"/>
      <c r="W69" s="1167"/>
      <c r="X69" s="1167"/>
      <c r="Y69" s="1167"/>
      <c r="Z69" s="1167"/>
      <c r="AA69" s="1168"/>
      <c r="AB69" s="20"/>
    </row>
    <row r="70" spans="1:28" ht="16.5" thickBot="1" x14ac:dyDescent="0.25">
      <c r="A70" s="60"/>
      <c r="B70" s="21"/>
      <c r="C70" s="1075"/>
      <c r="D70" s="1164"/>
      <c r="E70" s="1164"/>
      <c r="F70" s="1164"/>
      <c r="G70" s="1077"/>
      <c r="H70" s="1075"/>
      <c r="I70" s="1077"/>
      <c r="J70" s="1075"/>
      <c r="K70" s="1164"/>
      <c r="L70" s="1164"/>
      <c r="M70" s="1077"/>
      <c r="N70" s="1078"/>
      <c r="O70" s="1079"/>
      <c r="P70" s="1079"/>
      <c r="Q70" s="1079"/>
      <c r="R70" s="1079"/>
      <c r="S70" s="1079"/>
      <c r="T70" s="1079"/>
      <c r="U70" s="1080"/>
      <c r="V70" s="1169"/>
      <c r="W70" s="1169"/>
      <c r="X70" s="1169"/>
      <c r="Y70" s="1169"/>
      <c r="Z70" s="1169"/>
      <c r="AA70" s="1170"/>
      <c r="AB70" s="20"/>
    </row>
    <row r="71" spans="1:28" ht="50.25" customHeight="1" x14ac:dyDescent="0.2">
      <c r="B71" s="59"/>
      <c r="C71" s="1108" t="s">
        <v>1328</v>
      </c>
      <c r="D71" s="851"/>
      <c r="E71" s="851"/>
      <c r="F71" s="851"/>
      <c r="G71" s="851"/>
      <c r="H71" s="1273" t="s">
        <v>739</v>
      </c>
      <c r="I71" s="1273"/>
      <c r="J71" s="1809">
        <v>0.01</v>
      </c>
      <c r="K71" s="1809"/>
      <c r="L71" s="1809"/>
      <c r="M71" s="1809"/>
      <c r="N71" s="2290" t="s">
        <v>1194</v>
      </c>
      <c r="O71" s="2290"/>
      <c r="P71" s="2290"/>
      <c r="Q71" s="2290"/>
      <c r="R71" s="2290"/>
      <c r="S71" s="2290"/>
      <c r="T71" s="2290"/>
      <c r="U71" s="2290"/>
      <c r="V71" s="2290" t="s">
        <v>1329</v>
      </c>
      <c r="W71" s="2290"/>
      <c r="X71" s="2290"/>
      <c r="Y71" s="2290"/>
      <c r="Z71" s="2290"/>
      <c r="AA71" s="2290"/>
      <c r="AB71" s="58"/>
    </row>
    <row r="72" spans="1:28" ht="50.25" customHeight="1" x14ac:dyDescent="0.2">
      <c r="B72" s="59"/>
      <c r="C72" s="1808" t="s">
        <v>841</v>
      </c>
      <c r="D72" s="1273"/>
      <c r="E72" s="1273"/>
      <c r="F72" s="1273"/>
      <c r="G72" s="1273"/>
      <c r="H72" s="1273" t="s">
        <v>739</v>
      </c>
      <c r="I72" s="1273"/>
      <c r="J72" s="1809">
        <v>0.02</v>
      </c>
      <c r="K72" s="1809"/>
      <c r="L72" s="1809"/>
      <c r="M72" s="1809"/>
      <c r="N72" s="2290" t="s">
        <v>1196</v>
      </c>
      <c r="O72" s="2290"/>
      <c r="P72" s="2290"/>
      <c r="Q72" s="2290"/>
      <c r="R72" s="2290"/>
      <c r="S72" s="2290"/>
      <c r="T72" s="2290"/>
      <c r="U72" s="2290"/>
      <c r="V72" s="2290" t="s">
        <v>1329</v>
      </c>
      <c r="W72" s="2290"/>
      <c r="X72" s="2290"/>
      <c r="Y72" s="2290"/>
      <c r="Z72" s="2290"/>
      <c r="AA72" s="2290"/>
      <c r="AB72" s="58"/>
    </row>
    <row r="73" spans="1:28" ht="50.25" customHeight="1" x14ac:dyDescent="0.2">
      <c r="B73" s="59"/>
      <c r="C73" s="1808" t="s">
        <v>834</v>
      </c>
      <c r="D73" s="1273"/>
      <c r="E73" s="1273"/>
      <c r="F73" s="1273"/>
      <c r="G73" s="1273"/>
      <c r="H73" s="1273" t="s">
        <v>739</v>
      </c>
      <c r="I73" s="1273"/>
      <c r="J73" s="1809">
        <v>0.01</v>
      </c>
      <c r="K73" s="1809"/>
      <c r="L73" s="1809"/>
      <c r="M73" s="1809"/>
      <c r="N73" s="2290" t="s">
        <v>1330</v>
      </c>
      <c r="O73" s="2290"/>
      <c r="P73" s="2290"/>
      <c r="Q73" s="2290"/>
      <c r="R73" s="2290"/>
      <c r="S73" s="2290"/>
      <c r="T73" s="2290"/>
      <c r="U73" s="2290"/>
      <c r="V73" s="2290" t="s">
        <v>1329</v>
      </c>
      <c r="W73" s="2290"/>
      <c r="X73" s="2290"/>
      <c r="Y73" s="2290"/>
      <c r="Z73" s="2290"/>
      <c r="AA73" s="2290"/>
      <c r="AB73" s="58"/>
    </row>
    <row r="74" spans="1:28" ht="50.25" customHeight="1" x14ac:dyDescent="0.2">
      <c r="B74" s="59"/>
      <c r="C74" s="1808" t="s">
        <v>832</v>
      </c>
      <c r="D74" s="1273"/>
      <c r="E74" s="1273"/>
      <c r="F74" s="1273"/>
      <c r="G74" s="1273"/>
      <c r="H74" s="1273" t="s">
        <v>739</v>
      </c>
      <c r="I74" s="1273"/>
      <c r="J74" s="2294">
        <v>0.01</v>
      </c>
      <c r="K74" s="2295"/>
      <c r="L74" s="2295"/>
      <c r="M74" s="2295"/>
      <c r="N74" s="2296" t="s">
        <v>1200</v>
      </c>
      <c r="O74" s="2296"/>
      <c r="P74" s="2296"/>
      <c r="Q74" s="2296"/>
      <c r="R74" s="2296"/>
      <c r="S74" s="2296"/>
      <c r="T74" s="2296"/>
      <c r="U74" s="2296"/>
      <c r="V74" s="2290" t="s">
        <v>1329</v>
      </c>
      <c r="W74" s="2290"/>
      <c r="X74" s="2290"/>
      <c r="Y74" s="2290"/>
      <c r="Z74" s="2290"/>
      <c r="AA74" s="2290"/>
      <c r="AB74" s="58"/>
    </row>
    <row r="75" spans="1:28" s="474" customFormat="1" ht="53.25" customHeight="1" x14ac:dyDescent="0.25">
      <c r="B75" s="475"/>
      <c r="C75" s="1808" t="s">
        <v>830</v>
      </c>
      <c r="D75" s="1273"/>
      <c r="E75" s="1273"/>
      <c r="F75" s="1273"/>
      <c r="G75" s="1273"/>
      <c r="H75" s="1273" t="s">
        <v>739</v>
      </c>
      <c r="I75" s="1273"/>
      <c r="J75" s="2297">
        <v>8.3000000000000001E-3</v>
      </c>
      <c r="K75" s="2295"/>
      <c r="L75" s="2295"/>
      <c r="M75" s="2295"/>
      <c r="N75" s="2296" t="s">
        <v>1202</v>
      </c>
      <c r="O75" s="2296"/>
      <c r="P75" s="2296"/>
      <c r="Q75" s="2296"/>
      <c r="R75" s="2296"/>
      <c r="S75" s="2296"/>
      <c r="T75" s="2296"/>
      <c r="U75" s="2296"/>
      <c r="V75" s="2290" t="s">
        <v>1329</v>
      </c>
      <c r="W75" s="2290"/>
      <c r="X75" s="2290"/>
      <c r="Y75" s="2290"/>
      <c r="Z75" s="2290"/>
      <c r="AA75" s="2290"/>
      <c r="AB75" s="476"/>
    </row>
    <row r="76" spans="1:28" ht="49.5" customHeight="1" x14ac:dyDescent="0.2">
      <c r="B76" s="59"/>
      <c r="C76" s="752" t="s">
        <v>829</v>
      </c>
      <c r="D76" s="753"/>
      <c r="E76" s="753"/>
      <c r="F76" s="753"/>
      <c r="G76" s="753"/>
      <c r="H76" s="1273" t="s">
        <v>739</v>
      </c>
      <c r="I76" s="1273"/>
      <c r="J76" s="2297">
        <v>4.3E-3</v>
      </c>
      <c r="K76" s="2295"/>
      <c r="L76" s="2295"/>
      <c r="M76" s="2295"/>
      <c r="N76" s="2296" t="s">
        <v>1331</v>
      </c>
      <c r="O76" s="2296"/>
      <c r="P76" s="2296"/>
      <c r="Q76" s="2296"/>
      <c r="R76" s="2296"/>
      <c r="S76" s="2296"/>
      <c r="T76" s="2296"/>
      <c r="U76" s="2296"/>
      <c r="V76" s="2290" t="s">
        <v>1329</v>
      </c>
      <c r="W76" s="2290"/>
      <c r="X76" s="2290"/>
      <c r="Y76" s="2290"/>
      <c r="Z76" s="2290"/>
      <c r="AA76" s="2290"/>
      <c r="AB76" s="58"/>
    </row>
    <row r="77" spans="1:28" ht="54" customHeight="1" x14ac:dyDescent="0.2">
      <c r="B77" s="59"/>
      <c r="C77" s="1808" t="s">
        <v>827</v>
      </c>
      <c r="D77" s="1273"/>
      <c r="E77" s="1273"/>
      <c r="F77" s="1273"/>
      <c r="G77" s="1273"/>
      <c r="H77" s="1273" t="s">
        <v>739</v>
      </c>
      <c r="I77" s="1273"/>
      <c r="J77" s="2304">
        <v>5.0000000000000001E-4</v>
      </c>
      <c r="K77" s="1273"/>
      <c r="L77" s="1273"/>
      <c r="M77" s="1273"/>
      <c r="N77" s="2296" t="s">
        <v>1332</v>
      </c>
      <c r="O77" s="2296"/>
      <c r="P77" s="2296"/>
      <c r="Q77" s="2296"/>
      <c r="R77" s="2296"/>
      <c r="S77" s="2296"/>
      <c r="T77" s="2296"/>
      <c r="U77" s="2296"/>
      <c r="V77" s="2290" t="s">
        <v>1329</v>
      </c>
      <c r="W77" s="2290"/>
      <c r="X77" s="2290"/>
      <c r="Y77" s="2290"/>
      <c r="Z77" s="2290"/>
      <c r="AA77" s="2290"/>
      <c r="AB77" s="58"/>
    </row>
    <row r="78" spans="1:28" ht="53.25" customHeight="1" x14ac:dyDescent="0.2">
      <c r="B78" s="59"/>
      <c r="C78" s="1808" t="s">
        <v>825</v>
      </c>
      <c r="D78" s="1273"/>
      <c r="E78" s="1273"/>
      <c r="F78" s="1273"/>
      <c r="G78" s="1273"/>
      <c r="H78" s="1273" t="s">
        <v>739</v>
      </c>
      <c r="I78" s="1273"/>
      <c r="J78" s="2304">
        <v>8.0000000000000004E-4</v>
      </c>
      <c r="K78" s="1273"/>
      <c r="L78" s="1273"/>
      <c r="M78" s="1273"/>
      <c r="N78" s="2296" t="s">
        <v>1208</v>
      </c>
      <c r="O78" s="2296"/>
      <c r="P78" s="2296"/>
      <c r="Q78" s="2296"/>
      <c r="R78" s="2296"/>
      <c r="S78" s="2296"/>
      <c r="T78" s="2296"/>
      <c r="U78" s="2296"/>
      <c r="V78" s="2290" t="s">
        <v>1329</v>
      </c>
      <c r="W78" s="2290"/>
      <c r="X78" s="2290"/>
      <c r="Y78" s="2290"/>
      <c r="Z78" s="2290"/>
      <c r="AA78" s="2290"/>
      <c r="AB78" s="58"/>
    </row>
    <row r="79" spans="1:28" ht="109.5" customHeight="1" x14ac:dyDescent="0.2">
      <c r="B79" s="59"/>
      <c r="C79" s="1808" t="s">
        <v>824</v>
      </c>
      <c r="D79" s="1273"/>
      <c r="E79" s="1273"/>
      <c r="F79" s="1273"/>
      <c r="G79" s="1273"/>
      <c r="H79" s="2304">
        <v>6.1000000000000004E-3</v>
      </c>
      <c r="I79" s="1273"/>
      <c r="J79" s="2304">
        <v>2.7000000000000001E-3</v>
      </c>
      <c r="K79" s="1273"/>
      <c r="L79" s="1273"/>
      <c r="M79" s="1273"/>
      <c r="N79" s="2391" t="s">
        <v>1333</v>
      </c>
      <c r="O79" s="2391"/>
      <c r="P79" s="2391"/>
      <c r="Q79" s="2391"/>
      <c r="R79" s="2391"/>
      <c r="S79" s="2391"/>
      <c r="T79" s="2391"/>
      <c r="U79" s="2391"/>
      <c r="V79" s="2290" t="s">
        <v>1329</v>
      </c>
      <c r="W79" s="2290"/>
      <c r="X79" s="2290"/>
      <c r="Y79" s="2290"/>
      <c r="Z79" s="2290"/>
      <c r="AA79" s="2290"/>
      <c r="AB79" s="58"/>
    </row>
    <row r="80" spans="1:28" ht="96" customHeight="1" x14ac:dyDescent="0.2">
      <c r="B80" s="59"/>
      <c r="C80" s="1808" t="s">
        <v>822</v>
      </c>
      <c r="D80" s="1273"/>
      <c r="E80" s="1273"/>
      <c r="F80" s="1273"/>
      <c r="G80" s="1273"/>
      <c r="H80" s="2304">
        <v>2.3999999999999998E-3</v>
      </c>
      <c r="I80" s="2304"/>
      <c r="J80" s="2297">
        <v>5.5999999999999999E-3</v>
      </c>
      <c r="K80" s="2295"/>
      <c r="L80" s="2295"/>
      <c r="M80" s="2295"/>
      <c r="N80" s="2296" t="s">
        <v>1334</v>
      </c>
      <c r="O80" s="2296"/>
      <c r="P80" s="2296"/>
      <c r="Q80" s="2296"/>
      <c r="R80" s="2296"/>
      <c r="S80" s="2296"/>
      <c r="T80" s="2296"/>
      <c r="U80" s="2296"/>
      <c r="V80" s="2296" t="s">
        <v>1329</v>
      </c>
      <c r="W80" s="2296"/>
      <c r="X80" s="2296"/>
      <c r="Y80" s="2296"/>
      <c r="Z80" s="2296"/>
      <c r="AA80" s="2296"/>
      <c r="AB80" s="58"/>
    </row>
    <row r="81" spans="2:28" s="474" customFormat="1" ht="129" customHeight="1" x14ac:dyDescent="0.25">
      <c r="B81" s="475"/>
      <c r="C81" s="1808" t="s">
        <v>820</v>
      </c>
      <c r="D81" s="1273"/>
      <c r="E81" s="1273"/>
      <c r="F81" s="1273"/>
      <c r="G81" s="1273"/>
      <c r="H81" s="2304">
        <v>9.1000000000000004E-3</v>
      </c>
      <c r="I81" s="1273"/>
      <c r="J81" s="2297" t="s">
        <v>1335</v>
      </c>
      <c r="K81" s="2295"/>
      <c r="L81" s="2295"/>
      <c r="M81" s="2295"/>
      <c r="N81" s="2296" t="s">
        <v>1336</v>
      </c>
      <c r="O81" s="2296"/>
      <c r="P81" s="2296"/>
      <c r="Q81" s="2296"/>
      <c r="R81" s="2296"/>
      <c r="S81" s="2296"/>
      <c r="T81" s="2296"/>
      <c r="U81" s="2296"/>
      <c r="V81" s="2298" t="s">
        <v>1329</v>
      </c>
      <c r="W81" s="2307"/>
      <c r="X81" s="2307"/>
      <c r="Y81" s="2307"/>
      <c r="Z81" s="2307"/>
      <c r="AA81" s="2393"/>
      <c r="AB81" s="476"/>
    </row>
    <row r="82" spans="2:28" ht="138" customHeight="1" thickBot="1" x14ac:dyDescent="0.25">
      <c r="B82" s="59"/>
      <c r="C82" s="2364" t="s">
        <v>819</v>
      </c>
      <c r="D82" s="2196"/>
      <c r="E82" s="2196"/>
      <c r="F82" s="2196"/>
      <c r="G82" s="2196"/>
      <c r="H82" s="2365">
        <v>6.7000000000000002E-3</v>
      </c>
      <c r="I82" s="2196"/>
      <c r="J82" s="2392">
        <v>2.5000000000000001E-3</v>
      </c>
      <c r="K82" s="2306"/>
      <c r="L82" s="2306"/>
      <c r="M82" s="2306"/>
      <c r="N82" s="2296" t="s">
        <v>1337</v>
      </c>
      <c r="O82" s="2296"/>
      <c r="P82" s="2296"/>
      <c r="Q82" s="2296"/>
      <c r="R82" s="2296"/>
      <c r="S82" s="2296"/>
      <c r="T82" s="2296"/>
      <c r="U82" s="2296"/>
      <c r="V82" s="2298" t="s">
        <v>1329</v>
      </c>
      <c r="W82" s="2307"/>
      <c r="X82" s="2307"/>
      <c r="Y82" s="2307"/>
      <c r="Z82" s="2307"/>
      <c r="AA82" s="2393"/>
      <c r="AB82" s="58"/>
    </row>
    <row r="83" spans="2:28" x14ac:dyDescent="0.2">
      <c r="B83" s="129"/>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c r="AA83" s="143"/>
      <c r="AB83" s="130"/>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5"/>
  <sheetViews>
    <sheetView view="pageBreakPreview" topLeftCell="B19" zoomScaleNormal="100" zoomScaleSheetLayoutView="100" zoomScalePageLayoutView="70" workbookViewId="0">
      <selection activeCell="I10" sqref="I10:Q11"/>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8.5703125" style="131" customWidth="1"/>
    <col min="9" max="9" width="14.5703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1338</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1339</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1340</v>
      </c>
      <c r="S11" s="740"/>
      <c r="T11" s="740"/>
      <c r="U11" s="741"/>
      <c r="V11" s="715">
        <v>1</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2394" t="s">
        <v>1341</v>
      </c>
      <c r="J13" s="2395"/>
      <c r="K13" s="2395"/>
      <c r="L13" s="2395"/>
      <c r="M13" s="2395"/>
      <c r="N13" s="2395"/>
      <c r="O13" s="2395"/>
      <c r="P13" s="2395"/>
      <c r="Q13" s="2395"/>
      <c r="R13" s="2395"/>
      <c r="S13" s="2396"/>
      <c r="T13" s="716" t="s">
        <v>9</v>
      </c>
      <c r="U13" s="717"/>
      <c r="V13" s="717"/>
      <c r="W13" s="717"/>
      <c r="X13" s="717"/>
      <c r="Y13" s="717"/>
      <c r="Z13" s="717"/>
      <c r="AA13" s="718"/>
      <c r="AB13" s="66"/>
    </row>
    <row r="14" spans="1:28" ht="52.5" customHeight="1" thickBot="1" x14ac:dyDescent="0.25">
      <c r="B14" s="67"/>
      <c r="C14" s="719"/>
      <c r="D14" s="720"/>
      <c r="E14" s="720"/>
      <c r="F14" s="720"/>
      <c r="G14" s="720"/>
      <c r="H14" s="721"/>
      <c r="I14" s="2397"/>
      <c r="J14" s="2398"/>
      <c r="K14" s="2398"/>
      <c r="L14" s="2398"/>
      <c r="M14" s="2398"/>
      <c r="N14" s="2398"/>
      <c r="O14" s="2398"/>
      <c r="P14" s="2398"/>
      <c r="Q14" s="2398"/>
      <c r="R14" s="2398"/>
      <c r="S14" s="2399"/>
      <c r="T14" s="728" t="s">
        <v>792</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45" customHeight="1" thickBot="1" x14ac:dyDescent="0.25">
      <c r="B16" s="67"/>
      <c r="C16" s="675" t="s">
        <v>11</v>
      </c>
      <c r="D16" s="676"/>
      <c r="E16" s="676"/>
      <c r="F16" s="676"/>
      <c r="G16" s="676"/>
      <c r="H16" s="677"/>
      <c r="I16" s="678" t="s">
        <v>1342</v>
      </c>
      <c r="J16" s="679"/>
      <c r="K16" s="679"/>
      <c r="L16" s="679"/>
      <c r="M16" s="679"/>
      <c r="N16" s="679"/>
      <c r="O16" s="679"/>
      <c r="P16" s="679"/>
      <c r="Q16" s="679"/>
      <c r="R16" s="679"/>
      <c r="S16" s="679"/>
      <c r="T16" s="679"/>
      <c r="U16" s="679"/>
      <c r="V16" s="679"/>
      <c r="W16" s="679"/>
      <c r="X16" s="679"/>
      <c r="Y16" s="679"/>
      <c r="Z16" s="679"/>
      <c r="AA16" s="680"/>
      <c r="AB16" s="66"/>
    </row>
    <row r="17" spans="2:31"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31" ht="71.25" customHeight="1" thickBot="1" x14ac:dyDescent="0.25">
      <c r="B18" s="67"/>
      <c r="C18" s="675" t="s">
        <v>336</v>
      </c>
      <c r="D18" s="676"/>
      <c r="E18" s="676"/>
      <c r="F18" s="676"/>
      <c r="G18" s="676"/>
      <c r="H18" s="677"/>
      <c r="I18" s="678" t="s">
        <v>1343</v>
      </c>
      <c r="J18" s="679"/>
      <c r="K18" s="679"/>
      <c r="L18" s="679"/>
      <c r="M18" s="679"/>
      <c r="N18" s="679"/>
      <c r="O18" s="679"/>
      <c r="P18" s="679"/>
      <c r="Q18" s="679"/>
      <c r="R18" s="679"/>
      <c r="S18" s="679"/>
      <c r="T18" s="679"/>
      <c r="U18" s="679"/>
      <c r="V18" s="679"/>
      <c r="W18" s="679"/>
      <c r="X18" s="679"/>
      <c r="Y18" s="679"/>
      <c r="Z18" s="679"/>
      <c r="AA18" s="680"/>
      <c r="AB18" s="66"/>
    </row>
    <row r="19" spans="2:31"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31" s="60" customFormat="1" ht="22.5" customHeight="1" x14ac:dyDescent="0.2">
      <c r="B20" s="67"/>
      <c r="C20" s="700" t="s">
        <v>13</v>
      </c>
      <c r="D20" s="701"/>
      <c r="E20" s="701"/>
      <c r="F20" s="701"/>
      <c r="G20" s="701"/>
      <c r="H20" s="702"/>
      <c r="I20" s="2400" t="s">
        <v>1344</v>
      </c>
      <c r="J20" s="2401"/>
      <c r="K20" s="2401"/>
      <c r="L20" s="2402"/>
      <c r="M20" s="691" t="s">
        <v>14</v>
      </c>
      <c r="N20" s="692"/>
      <c r="O20" s="692"/>
      <c r="P20" s="692"/>
      <c r="Q20" s="692"/>
      <c r="R20" s="692"/>
      <c r="S20" s="693"/>
      <c r="T20" s="691" t="s">
        <v>15</v>
      </c>
      <c r="U20" s="692"/>
      <c r="V20" s="692"/>
      <c r="W20" s="692"/>
      <c r="X20" s="692"/>
      <c r="Y20" s="692"/>
      <c r="Z20" s="692"/>
      <c r="AA20" s="693"/>
      <c r="AB20" s="66"/>
    </row>
    <row r="21" spans="2:31" s="60" customFormat="1" ht="30.75" customHeight="1" thickBot="1" x14ac:dyDescent="0.25">
      <c r="B21" s="67"/>
      <c r="C21" s="703"/>
      <c r="D21" s="704"/>
      <c r="E21" s="704"/>
      <c r="F21" s="704"/>
      <c r="G21" s="704"/>
      <c r="H21" s="705"/>
      <c r="I21" s="2403"/>
      <c r="J21" s="2404"/>
      <c r="K21" s="2404"/>
      <c r="L21" s="2405"/>
      <c r="M21" s="2406" t="s">
        <v>1061</v>
      </c>
      <c r="N21" s="2407"/>
      <c r="O21" s="2407"/>
      <c r="P21" s="2407"/>
      <c r="Q21" s="2407"/>
      <c r="R21" s="2407"/>
      <c r="S21" s="2408"/>
      <c r="T21" s="2275" t="s">
        <v>1345</v>
      </c>
      <c r="U21" s="2276"/>
      <c r="V21" s="2276"/>
      <c r="W21" s="2276"/>
      <c r="X21" s="2276"/>
      <c r="Y21" s="2276"/>
      <c r="Z21" s="2276"/>
      <c r="AA21" s="2277"/>
      <c r="AB21" s="66"/>
    </row>
    <row r="22" spans="2:31"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31"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31" ht="55.5" customHeight="1" thickBot="1" x14ac:dyDescent="0.25">
      <c r="B24" s="67"/>
      <c r="C24" s="694" t="s">
        <v>1346</v>
      </c>
      <c r="D24" s="695"/>
      <c r="E24" s="695"/>
      <c r="F24" s="695"/>
      <c r="G24" s="695"/>
      <c r="H24" s="695"/>
      <c r="I24" s="696"/>
      <c r="J24" s="694" t="s">
        <v>1347</v>
      </c>
      <c r="K24" s="695"/>
      <c r="L24" s="695"/>
      <c r="M24" s="695"/>
      <c r="N24" s="695"/>
      <c r="O24" s="695"/>
      <c r="P24" s="696"/>
      <c r="Q24" s="697" t="s">
        <v>1348</v>
      </c>
      <c r="R24" s="698"/>
      <c r="S24" s="698"/>
      <c r="T24" s="698"/>
      <c r="U24" s="698"/>
      <c r="V24" s="698"/>
      <c r="W24" s="698"/>
      <c r="X24" s="698"/>
      <c r="Y24" s="698"/>
      <c r="Z24" s="698"/>
      <c r="AA24" s="699"/>
      <c r="AB24" s="66"/>
    </row>
    <row r="25" spans="2:31"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31" ht="123" customHeight="1" thickBot="1" x14ac:dyDescent="0.25">
      <c r="B26" s="67"/>
      <c r="C26" s="675" t="s">
        <v>21</v>
      </c>
      <c r="D26" s="676"/>
      <c r="E26" s="676"/>
      <c r="F26" s="676"/>
      <c r="G26" s="676"/>
      <c r="H26" s="677"/>
      <c r="I26" s="2409" t="s">
        <v>1349</v>
      </c>
      <c r="J26" s="2410"/>
      <c r="K26" s="2410"/>
      <c r="L26" s="2410"/>
      <c r="M26" s="2410"/>
      <c r="N26" s="2410"/>
      <c r="O26" s="2410"/>
      <c r="P26" s="2410"/>
      <c r="Q26" s="2410"/>
      <c r="R26" s="2410"/>
      <c r="S26" s="2410"/>
      <c r="T26" s="2410"/>
      <c r="U26" s="2410"/>
      <c r="V26" s="2410"/>
      <c r="W26" s="2410"/>
      <c r="X26" s="2410"/>
      <c r="Y26" s="2410"/>
      <c r="Z26" s="2410"/>
      <c r="AA26" s="2411"/>
      <c r="AB26" s="66"/>
    </row>
    <row r="27" spans="2:31"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c r="AE27" s="131" t="s">
        <v>1350</v>
      </c>
    </row>
    <row r="28" spans="2:31" ht="53.25" customHeight="1" thickBot="1" x14ac:dyDescent="0.25">
      <c r="B28" s="67"/>
      <c r="C28" s="675" t="s">
        <v>23</v>
      </c>
      <c r="D28" s="676"/>
      <c r="E28" s="676"/>
      <c r="F28" s="676"/>
      <c r="G28" s="676"/>
      <c r="H28" s="677"/>
      <c r="I28" s="1568">
        <v>4</v>
      </c>
      <c r="J28" s="678"/>
      <c r="K28" s="682" t="s">
        <v>24</v>
      </c>
      <c r="L28" s="683"/>
      <c r="M28" s="683"/>
      <c r="N28" s="684"/>
      <c r="O28" s="685" t="s">
        <v>25</v>
      </c>
      <c r="P28" s="686"/>
      <c r="Q28" s="686"/>
      <c r="R28" s="687"/>
      <c r="S28" s="88"/>
      <c r="T28" s="686" t="s">
        <v>26</v>
      </c>
      <c r="U28" s="686"/>
      <c r="V28" s="687"/>
      <c r="W28" s="34" t="s">
        <v>28</v>
      </c>
      <c r="X28" s="688" t="s">
        <v>27</v>
      </c>
      <c r="Y28" s="689"/>
      <c r="Z28" s="690"/>
      <c r="AA28" s="73"/>
      <c r="AB28" s="66"/>
    </row>
    <row r="29" spans="2:31" ht="15" thickBot="1" x14ac:dyDescent="0.25">
      <c r="B29" s="67"/>
      <c r="C29" s="72"/>
      <c r="D29" s="72"/>
      <c r="E29" s="72"/>
      <c r="F29" s="72"/>
      <c r="G29" s="72"/>
      <c r="H29" s="72"/>
      <c r="I29" s="72"/>
      <c r="J29" s="72"/>
      <c r="K29" s="72"/>
      <c r="L29" s="72"/>
      <c r="M29" s="72"/>
      <c r="N29" s="72"/>
      <c r="O29" s="72"/>
      <c r="P29" s="72"/>
      <c r="Q29" s="72"/>
      <c r="R29" s="72"/>
      <c r="S29" s="72"/>
      <c r="T29" s="72"/>
      <c r="U29" s="72"/>
      <c r="V29" s="72"/>
      <c r="W29" s="72" t="s">
        <v>1351</v>
      </c>
      <c r="X29" s="72"/>
      <c r="Y29" s="72"/>
      <c r="Z29" s="72"/>
      <c r="AA29" s="72"/>
      <c r="AB29" s="66"/>
    </row>
    <row r="30" spans="2:31"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31"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31" ht="15" customHeight="1" thickBot="1" x14ac:dyDescent="0.25">
      <c r="B32" s="67"/>
      <c r="C32" s="664"/>
      <c r="D32" s="665"/>
      <c r="E32" s="665"/>
      <c r="F32" s="665"/>
      <c r="G32" s="665"/>
      <c r="H32" s="665"/>
      <c r="I32" s="665"/>
      <c r="J32" s="666"/>
      <c r="K32" s="654">
        <v>0</v>
      </c>
      <c r="L32" s="655"/>
      <c r="M32" s="655"/>
      <c r="N32" s="655"/>
      <c r="O32" s="655">
        <v>2.5</v>
      </c>
      <c r="P32" s="655"/>
      <c r="Q32" s="655"/>
      <c r="R32" s="655"/>
      <c r="S32" s="655">
        <v>2.6</v>
      </c>
      <c r="T32" s="655"/>
      <c r="U32" s="655" t="s">
        <v>1352</v>
      </c>
      <c r="V32" s="655"/>
      <c r="W32" s="655"/>
      <c r="X32" s="655">
        <v>4</v>
      </c>
      <c r="Y32" s="655"/>
      <c r="Z32" s="655">
        <v>5</v>
      </c>
      <c r="AA32" s="657"/>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72" customHeight="1" thickBot="1" x14ac:dyDescent="0.25">
      <c r="B35" s="69"/>
      <c r="C35" s="922" t="s">
        <v>30</v>
      </c>
      <c r="D35" s="923"/>
      <c r="E35" s="923"/>
      <c r="F35" s="923"/>
      <c r="G35" s="924"/>
      <c r="H35" s="379" t="s">
        <v>1353</v>
      </c>
      <c r="I35" s="379" t="s">
        <v>1354</v>
      </c>
      <c r="J35" s="379"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ht="120.75" customHeight="1" x14ac:dyDescent="0.2">
      <c r="B36" s="69"/>
      <c r="C36" s="2323" t="s">
        <v>1355</v>
      </c>
      <c r="D36" s="2412"/>
      <c r="E36" s="2412"/>
      <c r="F36" s="2412"/>
      <c r="G36" s="2413"/>
      <c r="H36" s="372">
        <v>32.03</v>
      </c>
      <c r="I36" s="372">
        <v>8</v>
      </c>
      <c r="J36" s="489">
        <f>+H36/I36</f>
        <v>4.0037500000000001</v>
      </c>
      <c r="K36" s="2317" t="s">
        <v>1356</v>
      </c>
      <c r="L36" s="2318"/>
      <c r="M36" s="2318"/>
      <c r="N36" s="2318"/>
      <c r="O36" s="2318"/>
      <c r="P36" s="2318"/>
      <c r="Q36" s="2318"/>
      <c r="R36" s="2318"/>
      <c r="S36" s="2318"/>
      <c r="T36" s="2318"/>
      <c r="U36" s="2318"/>
      <c r="V36" s="2318"/>
      <c r="W36" s="2318"/>
      <c r="X36" s="2318"/>
      <c r="Y36" s="2318"/>
      <c r="Z36" s="2318"/>
      <c r="AA36" s="2319"/>
      <c r="AB36" s="66"/>
    </row>
    <row r="37" spans="2:28" s="68" customFormat="1" x14ac:dyDescent="0.2">
      <c r="B37" s="69"/>
      <c r="C37" s="2323"/>
      <c r="D37" s="2412"/>
      <c r="E37" s="2412"/>
      <c r="F37" s="2412"/>
      <c r="G37" s="2413"/>
      <c r="H37" s="96"/>
      <c r="I37" s="96"/>
      <c r="J37" s="490" t="e">
        <f t="shared" ref="J37:J38" si="0">+H37/I37</f>
        <v>#DIV/0!</v>
      </c>
      <c r="K37" s="1152"/>
      <c r="L37" s="1153"/>
      <c r="M37" s="1153"/>
      <c r="N37" s="1153"/>
      <c r="O37" s="1153"/>
      <c r="P37" s="1153"/>
      <c r="Q37" s="1153"/>
      <c r="R37" s="1153"/>
      <c r="S37" s="1153"/>
      <c r="T37" s="1153"/>
      <c r="U37" s="1153"/>
      <c r="V37" s="1153"/>
      <c r="W37" s="1153"/>
      <c r="X37" s="1153"/>
      <c r="Y37" s="1153"/>
      <c r="Z37" s="1153"/>
      <c r="AA37" s="1154"/>
      <c r="AB37" s="66"/>
    </row>
    <row r="38" spans="2:28" s="68" customFormat="1" ht="15" thickBot="1" x14ac:dyDescent="0.25">
      <c r="B38" s="69"/>
      <c r="C38" s="1061"/>
      <c r="D38" s="1150"/>
      <c r="E38" s="1150"/>
      <c r="F38" s="1150"/>
      <c r="G38" s="1151"/>
      <c r="H38" s="216"/>
      <c r="I38" s="216"/>
      <c r="J38" s="490" t="e">
        <f t="shared" si="0"/>
        <v>#DIV/0!</v>
      </c>
      <c r="K38" s="1158"/>
      <c r="L38" s="1159"/>
      <c r="M38" s="1159"/>
      <c r="N38" s="1159"/>
      <c r="O38" s="1159"/>
      <c r="P38" s="1159"/>
      <c r="Q38" s="1159"/>
      <c r="R38" s="1159"/>
      <c r="S38" s="1159"/>
      <c r="T38" s="1159"/>
      <c r="U38" s="1159"/>
      <c r="V38" s="1159"/>
      <c r="W38" s="1159"/>
      <c r="X38" s="1159"/>
      <c r="Y38" s="1159"/>
      <c r="Z38" s="1159"/>
      <c r="AA38" s="1160"/>
      <c r="AB38" s="66"/>
    </row>
    <row r="39" spans="2:28" s="68" customFormat="1" ht="15.75" customHeight="1" thickBot="1" x14ac:dyDescent="0.3">
      <c r="B39" s="69"/>
      <c r="C39" s="908" t="s">
        <v>35</v>
      </c>
      <c r="D39" s="909"/>
      <c r="E39" s="909"/>
      <c r="F39" s="909"/>
      <c r="G39" s="910"/>
      <c r="H39" s="37"/>
      <c r="I39" s="37"/>
      <c r="J39" s="41"/>
      <c r="K39" s="911"/>
      <c r="L39" s="912"/>
      <c r="M39" s="912"/>
      <c r="N39" s="912"/>
      <c r="O39" s="912"/>
      <c r="P39" s="912"/>
      <c r="Q39" s="912"/>
      <c r="R39" s="912"/>
      <c r="S39" s="912"/>
      <c r="T39" s="912"/>
      <c r="U39" s="912"/>
      <c r="V39" s="912"/>
      <c r="W39" s="912"/>
      <c r="X39" s="912"/>
      <c r="Y39" s="912"/>
      <c r="Z39" s="912"/>
      <c r="AA39" s="913"/>
      <c r="AB39" s="66"/>
    </row>
    <row r="40" spans="2:28" s="68" customFormat="1" ht="5.25" customHeight="1" x14ac:dyDescent="0.2">
      <c r="B40" s="69"/>
      <c r="C40" s="72"/>
      <c r="D40" s="72"/>
      <c r="E40" s="72"/>
      <c r="F40" s="72"/>
      <c r="G40" s="72"/>
      <c r="H40" s="145"/>
      <c r="I40" s="145"/>
      <c r="J40" s="35"/>
      <c r="K40" s="72"/>
      <c r="L40" s="72"/>
      <c r="M40" s="72"/>
      <c r="N40" s="72"/>
      <c r="O40" s="72"/>
      <c r="P40" s="72"/>
      <c r="Q40" s="72"/>
      <c r="R40" s="72"/>
      <c r="S40" s="72"/>
      <c r="T40" s="72"/>
      <c r="U40" s="72"/>
      <c r="V40" s="72"/>
      <c r="W40" s="72"/>
      <c r="X40" s="72"/>
      <c r="Y40" s="72"/>
      <c r="Z40" s="72"/>
      <c r="AA40" s="72"/>
      <c r="AB40" s="66"/>
    </row>
    <row r="41" spans="2:28" s="68" customFormat="1" ht="15" thickBot="1" x14ac:dyDescent="0.25">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28" s="68" customFormat="1" x14ac:dyDescent="0.2">
      <c r="B42" s="69"/>
      <c r="C42" s="768" t="s">
        <v>36</v>
      </c>
      <c r="D42" s="769"/>
      <c r="E42" s="769"/>
      <c r="F42" s="769"/>
      <c r="G42" s="769"/>
      <c r="H42" s="769"/>
      <c r="I42" s="769"/>
      <c r="J42" s="769"/>
      <c r="K42" s="769"/>
      <c r="L42" s="769"/>
      <c r="M42" s="769"/>
      <c r="N42" s="769"/>
      <c r="O42" s="769"/>
      <c r="P42" s="769"/>
      <c r="Q42" s="769"/>
      <c r="R42" s="769"/>
      <c r="S42" s="769"/>
      <c r="T42" s="769"/>
      <c r="U42" s="769"/>
      <c r="V42" s="769"/>
      <c r="W42" s="769"/>
      <c r="X42" s="769"/>
      <c r="Y42" s="769"/>
      <c r="Z42" s="769"/>
      <c r="AA42" s="770"/>
      <c r="AB42" s="66"/>
    </row>
    <row r="43" spans="2:28" ht="15" thickBot="1" x14ac:dyDescent="0.25">
      <c r="B43" s="67"/>
      <c r="C43" s="1161"/>
      <c r="D43" s="1162"/>
      <c r="E43" s="1162"/>
      <c r="F43" s="1162"/>
      <c r="G43" s="1162"/>
      <c r="H43" s="1162"/>
      <c r="I43" s="1162"/>
      <c r="J43" s="1162"/>
      <c r="K43" s="1162"/>
      <c r="L43" s="1162"/>
      <c r="M43" s="1162"/>
      <c r="N43" s="1162"/>
      <c r="O43" s="1162"/>
      <c r="P43" s="1162"/>
      <c r="Q43" s="1162"/>
      <c r="R43" s="1162"/>
      <c r="S43" s="1162"/>
      <c r="T43" s="1162"/>
      <c r="U43" s="1162"/>
      <c r="V43" s="1162"/>
      <c r="W43" s="1162"/>
      <c r="X43" s="1162"/>
      <c r="Y43" s="1162"/>
      <c r="Z43" s="1162"/>
      <c r="AA43" s="1163"/>
      <c r="AB43" s="66"/>
    </row>
    <row r="44" spans="2:28" x14ac:dyDescent="0.2">
      <c r="B44" s="67"/>
      <c r="C44" s="1171"/>
      <c r="D44" s="1172"/>
      <c r="E44" s="1172"/>
      <c r="F44" s="1172"/>
      <c r="G44" s="1172"/>
      <c r="H44" s="1172"/>
      <c r="I44" s="1172"/>
      <c r="J44" s="1172"/>
      <c r="K44" s="1172"/>
      <c r="L44" s="1172"/>
      <c r="M44" s="1172"/>
      <c r="N44" s="1172"/>
      <c r="O44" s="1172"/>
      <c r="P44" s="1172"/>
      <c r="Q44" s="1172"/>
      <c r="R44" s="1172"/>
      <c r="S44" s="1172"/>
      <c r="T44" s="1172"/>
      <c r="U44" s="1172"/>
      <c r="V44" s="1172"/>
      <c r="W44" s="1172"/>
      <c r="X44" s="1172"/>
      <c r="Y44" s="1172"/>
      <c r="Z44" s="1172"/>
      <c r="AA44" s="1173"/>
      <c r="AB44" s="66"/>
    </row>
    <row r="45" spans="2:28" x14ac:dyDescent="0.2">
      <c r="B45" s="67"/>
      <c r="C45" s="1174"/>
      <c r="D45" s="1175"/>
      <c r="E45" s="1175"/>
      <c r="F45" s="1175"/>
      <c r="G45" s="1175"/>
      <c r="H45" s="1175"/>
      <c r="I45" s="1175"/>
      <c r="J45" s="1175"/>
      <c r="K45" s="1175"/>
      <c r="L45" s="1175"/>
      <c r="M45" s="1175"/>
      <c r="N45" s="1175"/>
      <c r="O45" s="1175"/>
      <c r="P45" s="1175"/>
      <c r="Q45" s="1175"/>
      <c r="R45" s="1175"/>
      <c r="S45" s="1175"/>
      <c r="T45" s="1175"/>
      <c r="U45" s="1175"/>
      <c r="V45" s="1175"/>
      <c r="W45" s="1175"/>
      <c r="X45" s="1175"/>
      <c r="Y45" s="1175"/>
      <c r="Z45" s="1175"/>
      <c r="AA45" s="1176"/>
      <c r="AB45" s="66"/>
    </row>
    <row r="46" spans="2:28"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ht="15" thickBot="1" x14ac:dyDescent="0.25">
      <c r="B56" s="67"/>
      <c r="C56" s="1177"/>
      <c r="D56" s="1178"/>
      <c r="E56" s="1178"/>
      <c r="F56" s="1178"/>
      <c r="G56" s="1178"/>
      <c r="H56" s="1178"/>
      <c r="I56" s="1178"/>
      <c r="J56" s="1178"/>
      <c r="K56" s="1178"/>
      <c r="L56" s="1178"/>
      <c r="M56" s="1178"/>
      <c r="N56" s="1178"/>
      <c r="O56" s="1178"/>
      <c r="P56" s="1178"/>
      <c r="Q56" s="1178"/>
      <c r="R56" s="1178"/>
      <c r="S56" s="1178"/>
      <c r="T56" s="1178"/>
      <c r="U56" s="1178"/>
      <c r="V56" s="1178"/>
      <c r="W56" s="1178"/>
      <c r="X56" s="1178"/>
      <c r="Y56" s="1178"/>
      <c r="Z56" s="1178"/>
      <c r="AA56" s="1179"/>
      <c r="AB56" s="66"/>
    </row>
    <row r="57" spans="1:28" x14ac:dyDescent="0.2">
      <c r="B57" s="65"/>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143"/>
      <c r="AB57" s="64"/>
    </row>
    <row r="58" spans="1:28" ht="15" thickBot="1" x14ac:dyDescent="0.25">
      <c r="B58" s="63"/>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61"/>
    </row>
    <row r="59" spans="1:28" ht="15.75" x14ac:dyDescent="0.2">
      <c r="B59" s="59"/>
      <c r="C59" s="1072" t="s">
        <v>30</v>
      </c>
      <c r="D59" s="1073"/>
      <c r="E59" s="1073"/>
      <c r="F59" s="1073"/>
      <c r="G59" s="1074"/>
      <c r="H59" s="1072" t="s">
        <v>37</v>
      </c>
      <c r="I59" s="1074"/>
      <c r="J59" s="1072" t="s">
        <v>38</v>
      </c>
      <c r="K59" s="1073"/>
      <c r="L59" s="1073"/>
      <c r="M59" s="1074"/>
      <c r="N59" s="1072" t="s">
        <v>39</v>
      </c>
      <c r="O59" s="1073"/>
      <c r="P59" s="1073"/>
      <c r="Q59" s="1073"/>
      <c r="R59" s="1073"/>
      <c r="S59" s="1073"/>
      <c r="T59" s="1073"/>
      <c r="U59" s="1074"/>
      <c r="V59" s="1165" t="s">
        <v>40</v>
      </c>
      <c r="W59" s="1165"/>
      <c r="X59" s="1165"/>
      <c r="Y59" s="1165"/>
      <c r="Z59" s="1165"/>
      <c r="AA59" s="1166"/>
      <c r="AB59" s="20"/>
    </row>
    <row r="60" spans="1:28" ht="15.75" x14ac:dyDescent="0.2">
      <c r="A60" s="60"/>
      <c r="B60" s="21"/>
      <c r="C60" s="1075"/>
      <c r="D60" s="1164"/>
      <c r="E60" s="1164"/>
      <c r="F60" s="1164"/>
      <c r="G60" s="1077"/>
      <c r="H60" s="1075"/>
      <c r="I60" s="1077"/>
      <c r="J60" s="1075"/>
      <c r="K60" s="1164"/>
      <c r="L60" s="1164"/>
      <c r="M60" s="1077"/>
      <c r="N60" s="1075"/>
      <c r="O60" s="1164"/>
      <c r="P60" s="1164"/>
      <c r="Q60" s="1164"/>
      <c r="R60" s="1164"/>
      <c r="S60" s="1164"/>
      <c r="T60" s="1164"/>
      <c r="U60" s="1077"/>
      <c r="V60" s="1167"/>
      <c r="W60" s="1167"/>
      <c r="X60" s="1167"/>
      <c r="Y60" s="1167"/>
      <c r="Z60" s="1167"/>
      <c r="AA60" s="1168"/>
      <c r="AB60" s="20"/>
    </row>
    <row r="61" spans="1:28" ht="16.5" thickBot="1" x14ac:dyDescent="0.25">
      <c r="A61" s="60"/>
      <c r="B61" s="21"/>
      <c r="C61" s="1075"/>
      <c r="D61" s="1164"/>
      <c r="E61" s="1164"/>
      <c r="F61" s="1164"/>
      <c r="G61" s="1077"/>
      <c r="H61" s="1075"/>
      <c r="I61" s="1077"/>
      <c r="J61" s="1075"/>
      <c r="K61" s="1164"/>
      <c r="L61" s="1164"/>
      <c r="M61" s="1077"/>
      <c r="N61" s="1078"/>
      <c r="O61" s="1079"/>
      <c r="P61" s="1079"/>
      <c r="Q61" s="1079"/>
      <c r="R61" s="1079"/>
      <c r="S61" s="1079"/>
      <c r="T61" s="1079"/>
      <c r="U61" s="1080"/>
      <c r="V61" s="1169"/>
      <c r="W61" s="1169"/>
      <c r="X61" s="1169"/>
      <c r="Y61" s="1169"/>
      <c r="Z61" s="1169"/>
      <c r="AA61" s="1170"/>
      <c r="AB61" s="20"/>
    </row>
    <row r="62" spans="1:28" ht="40.5" customHeight="1" x14ac:dyDescent="0.2">
      <c r="B62" s="59"/>
      <c r="C62" s="1108" t="s">
        <v>1228</v>
      </c>
      <c r="D62" s="851"/>
      <c r="E62" s="851"/>
      <c r="F62" s="851"/>
      <c r="G62" s="851"/>
      <c r="H62" s="851" t="s">
        <v>739</v>
      </c>
      <c r="I62" s="851"/>
      <c r="J62" s="2379">
        <v>4</v>
      </c>
      <c r="K62" s="2379"/>
      <c r="L62" s="2379"/>
      <c r="M62" s="2379"/>
      <c r="N62" s="1181" t="s">
        <v>1357</v>
      </c>
      <c r="O62" s="1182"/>
      <c r="P62" s="1182"/>
      <c r="Q62" s="1182"/>
      <c r="R62" s="1182"/>
      <c r="S62" s="1182"/>
      <c r="T62" s="1182"/>
      <c r="U62" s="1183"/>
      <c r="V62" s="1181" t="s">
        <v>1358</v>
      </c>
      <c r="W62" s="1182"/>
      <c r="X62" s="1182"/>
      <c r="Y62" s="1182"/>
      <c r="Z62" s="1182"/>
      <c r="AA62" s="1184"/>
      <c r="AB62" s="58"/>
    </row>
    <row r="63" spans="1:28" x14ac:dyDescent="0.2">
      <c r="B63" s="59"/>
      <c r="C63" s="752"/>
      <c r="D63" s="753"/>
      <c r="E63" s="753"/>
      <c r="F63" s="753"/>
      <c r="G63" s="753"/>
      <c r="H63" s="753"/>
      <c r="I63" s="753"/>
      <c r="J63" s="753"/>
      <c r="K63" s="753"/>
      <c r="L63" s="753"/>
      <c r="M63" s="753"/>
      <c r="N63" s="1113"/>
      <c r="O63" s="1114"/>
      <c r="P63" s="1114"/>
      <c r="Q63" s="1114"/>
      <c r="R63" s="1114"/>
      <c r="S63" s="1114"/>
      <c r="T63" s="1114"/>
      <c r="U63" s="1115"/>
      <c r="V63" s="1113"/>
      <c r="W63" s="1114"/>
      <c r="X63" s="1114"/>
      <c r="Y63" s="1114"/>
      <c r="Z63" s="1114"/>
      <c r="AA63" s="1116"/>
      <c r="AB63" s="58"/>
    </row>
    <row r="64" spans="1:28" x14ac:dyDescent="0.2">
      <c r="B64" s="59"/>
      <c r="C64" s="752"/>
      <c r="D64" s="753"/>
      <c r="E64" s="753"/>
      <c r="F64" s="753"/>
      <c r="G64" s="753"/>
      <c r="H64" s="753"/>
      <c r="I64" s="753"/>
      <c r="J64" s="753"/>
      <c r="K64" s="753"/>
      <c r="L64" s="753"/>
      <c r="M64" s="753"/>
      <c r="N64" s="1113"/>
      <c r="O64" s="1114"/>
      <c r="P64" s="1114"/>
      <c r="Q64" s="1114"/>
      <c r="R64" s="1114"/>
      <c r="S64" s="1114"/>
      <c r="T64" s="1114"/>
      <c r="U64" s="1115"/>
      <c r="V64" s="1113"/>
      <c r="W64" s="1114"/>
      <c r="X64" s="1114"/>
      <c r="Y64" s="1114"/>
      <c r="Z64" s="1114"/>
      <c r="AA64" s="1116"/>
      <c r="AB64" s="58"/>
    </row>
    <row r="65" spans="2:28" ht="15.75" customHeight="1" thickBot="1" x14ac:dyDescent="0.25">
      <c r="B65" s="59"/>
      <c r="C65" s="754"/>
      <c r="D65" s="755"/>
      <c r="E65" s="755"/>
      <c r="F65" s="755"/>
      <c r="G65" s="755"/>
      <c r="H65" s="755"/>
      <c r="I65" s="755"/>
      <c r="J65" s="755"/>
      <c r="K65" s="755"/>
      <c r="L65" s="755"/>
      <c r="M65" s="755"/>
      <c r="N65" s="1104"/>
      <c r="O65" s="1105"/>
      <c r="P65" s="1105"/>
      <c r="Q65" s="1105"/>
      <c r="R65" s="1105"/>
      <c r="S65" s="1105"/>
      <c r="T65" s="1105"/>
      <c r="U65" s="1106"/>
      <c r="V65" s="1104"/>
      <c r="W65" s="1105"/>
      <c r="X65" s="1105"/>
      <c r="Y65" s="1105"/>
      <c r="Z65" s="1105"/>
      <c r="AA65" s="1107"/>
      <c r="AB65" s="58"/>
    </row>
    <row r="66" spans="2:28" x14ac:dyDescent="0.2">
      <c r="B66" s="129"/>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30"/>
    </row>
    <row r="105" ht="6" customHeight="1" x14ac:dyDescent="0.2"/>
  </sheetData>
  <mergeCells count="95">
    <mergeCell ref="C65:G65"/>
    <mergeCell ref="H65:I65"/>
    <mergeCell ref="J65:M65"/>
    <mergeCell ref="N65:U65"/>
    <mergeCell ref="V65:AA65"/>
    <mergeCell ref="C63:G63"/>
    <mergeCell ref="H63:I63"/>
    <mergeCell ref="J63:M63"/>
    <mergeCell ref="N63:U63"/>
    <mergeCell ref="V63:AA63"/>
    <mergeCell ref="C64:G64"/>
    <mergeCell ref="H64:I64"/>
    <mergeCell ref="J64:M64"/>
    <mergeCell ref="N64:U64"/>
    <mergeCell ref="V64:AA64"/>
    <mergeCell ref="C59:G61"/>
    <mergeCell ref="H59:I61"/>
    <mergeCell ref="J59:M61"/>
    <mergeCell ref="N59:U61"/>
    <mergeCell ref="V59:AA61"/>
    <mergeCell ref="C62:G62"/>
    <mergeCell ref="H62:I62"/>
    <mergeCell ref="J62:M62"/>
    <mergeCell ref="N62:U62"/>
    <mergeCell ref="V62:AA62"/>
    <mergeCell ref="C44:AA56"/>
    <mergeCell ref="C34:AA34"/>
    <mergeCell ref="C35:G35"/>
    <mergeCell ref="K35:AA35"/>
    <mergeCell ref="C36:G36"/>
    <mergeCell ref="K36:AA36"/>
    <mergeCell ref="C37:G37"/>
    <mergeCell ref="K37:AA37"/>
    <mergeCell ref="C38:G38"/>
    <mergeCell ref="K38:AA38"/>
    <mergeCell ref="C39:G39"/>
    <mergeCell ref="K39:AA39"/>
    <mergeCell ref="C42:AA43"/>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40" min="1" max="25" man="1"/>
  </rowBreaks>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5"/>
  <sheetViews>
    <sheetView view="pageBreakPreview" topLeftCell="A19" zoomScaleNormal="100" zoomScaleSheetLayoutView="100" zoomScalePageLayoutView="70" workbookViewId="0">
      <selection activeCell="H36" sqref="H36:J36"/>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8.5703125" style="131" customWidth="1"/>
    <col min="9" max="9" width="14.5703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1338</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1359</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1360</v>
      </c>
      <c r="S11" s="740"/>
      <c r="T11" s="740"/>
      <c r="U11" s="741"/>
      <c r="V11" s="715">
        <v>1</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2394" t="s">
        <v>1361</v>
      </c>
      <c r="J13" s="2395"/>
      <c r="K13" s="2395"/>
      <c r="L13" s="2395"/>
      <c r="M13" s="2395"/>
      <c r="N13" s="2395"/>
      <c r="O13" s="2395"/>
      <c r="P13" s="2395"/>
      <c r="Q13" s="2395"/>
      <c r="R13" s="2395"/>
      <c r="S13" s="2396"/>
      <c r="T13" s="716" t="s">
        <v>9</v>
      </c>
      <c r="U13" s="717"/>
      <c r="V13" s="717"/>
      <c r="W13" s="717"/>
      <c r="X13" s="717"/>
      <c r="Y13" s="717"/>
      <c r="Z13" s="717"/>
      <c r="AA13" s="718"/>
      <c r="AB13" s="66"/>
    </row>
    <row r="14" spans="1:28" ht="54" customHeight="1" thickBot="1" x14ac:dyDescent="0.25">
      <c r="B14" s="67"/>
      <c r="C14" s="719"/>
      <c r="D14" s="720"/>
      <c r="E14" s="720"/>
      <c r="F14" s="720"/>
      <c r="G14" s="720"/>
      <c r="H14" s="721"/>
      <c r="I14" s="2397"/>
      <c r="J14" s="2398"/>
      <c r="K14" s="2398"/>
      <c r="L14" s="2398"/>
      <c r="M14" s="2398"/>
      <c r="N14" s="2398"/>
      <c r="O14" s="2398"/>
      <c r="P14" s="2398"/>
      <c r="Q14" s="2398"/>
      <c r="R14" s="2398"/>
      <c r="S14" s="2399"/>
      <c r="T14" s="728" t="s">
        <v>792</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40.5" customHeight="1" thickBot="1" x14ac:dyDescent="0.25">
      <c r="B16" s="67"/>
      <c r="C16" s="675" t="s">
        <v>11</v>
      </c>
      <c r="D16" s="676"/>
      <c r="E16" s="676"/>
      <c r="F16" s="676"/>
      <c r="G16" s="676"/>
      <c r="H16" s="677"/>
      <c r="I16" s="678" t="s">
        <v>1362</v>
      </c>
      <c r="J16" s="679"/>
      <c r="K16" s="679"/>
      <c r="L16" s="679"/>
      <c r="M16" s="679"/>
      <c r="N16" s="679"/>
      <c r="O16" s="679"/>
      <c r="P16" s="679"/>
      <c r="Q16" s="679"/>
      <c r="R16" s="679"/>
      <c r="S16" s="679"/>
      <c r="T16" s="679"/>
      <c r="U16" s="679"/>
      <c r="V16" s="679"/>
      <c r="W16" s="679"/>
      <c r="X16" s="679"/>
      <c r="Y16" s="679"/>
      <c r="Z16" s="679"/>
      <c r="AA16" s="680"/>
      <c r="AB16" s="66"/>
    </row>
    <row r="17" spans="2:31"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31" ht="71.25" customHeight="1" thickBot="1" x14ac:dyDescent="0.25">
      <c r="B18" s="67"/>
      <c r="C18" s="675" t="s">
        <v>336</v>
      </c>
      <c r="D18" s="676"/>
      <c r="E18" s="676"/>
      <c r="F18" s="676"/>
      <c r="G18" s="676"/>
      <c r="H18" s="677"/>
      <c r="I18" s="678" t="s">
        <v>1363</v>
      </c>
      <c r="J18" s="679"/>
      <c r="K18" s="679"/>
      <c r="L18" s="679"/>
      <c r="M18" s="679"/>
      <c r="N18" s="679"/>
      <c r="O18" s="679"/>
      <c r="P18" s="679"/>
      <c r="Q18" s="679"/>
      <c r="R18" s="679"/>
      <c r="S18" s="679"/>
      <c r="T18" s="679"/>
      <c r="U18" s="679"/>
      <c r="V18" s="679"/>
      <c r="W18" s="679"/>
      <c r="X18" s="679"/>
      <c r="Y18" s="679"/>
      <c r="Z18" s="679"/>
      <c r="AA18" s="680"/>
      <c r="AB18" s="66"/>
    </row>
    <row r="19" spans="2:31"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31" s="60" customFormat="1" ht="22.5" customHeight="1" x14ac:dyDescent="0.2">
      <c r="B20" s="67"/>
      <c r="C20" s="700" t="s">
        <v>13</v>
      </c>
      <c r="D20" s="701"/>
      <c r="E20" s="701"/>
      <c r="F20" s="701"/>
      <c r="G20" s="701"/>
      <c r="H20" s="702"/>
      <c r="I20" s="2400" t="s">
        <v>1344</v>
      </c>
      <c r="J20" s="2401"/>
      <c r="K20" s="2401"/>
      <c r="L20" s="2402"/>
      <c r="M20" s="691" t="s">
        <v>14</v>
      </c>
      <c r="N20" s="692"/>
      <c r="O20" s="692"/>
      <c r="P20" s="692"/>
      <c r="Q20" s="692"/>
      <c r="R20" s="692"/>
      <c r="S20" s="693"/>
      <c r="T20" s="691" t="s">
        <v>15</v>
      </c>
      <c r="U20" s="692"/>
      <c r="V20" s="692"/>
      <c r="W20" s="692"/>
      <c r="X20" s="692"/>
      <c r="Y20" s="692"/>
      <c r="Z20" s="692"/>
      <c r="AA20" s="693"/>
      <c r="AB20" s="66"/>
    </row>
    <row r="21" spans="2:31" s="60" customFormat="1" ht="30.75" customHeight="1" thickBot="1" x14ac:dyDescent="0.25">
      <c r="B21" s="67"/>
      <c r="C21" s="703"/>
      <c r="D21" s="704"/>
      <c r="E21" s="704"/>
      <c r="F21" s="704"/>
      <c r="G21" s="704"/>
      <c r="H21" s="705"/>
      <c r="I21" s="2403"/>
      <c r="J21" s="2404"/>
      <c r="K21" s="2404"/>
      <c r="L21" s="2405"/>
      <c r="M21" s="2406" t="s">
        <v>1061</v>
      </c>
      <c r="N21" s="2407"/>
      <c r="O21" s="2407"/>
      <c r="P21" s="2407"/>
      <c r="Q21" s="2407"/>
      <c r="R21" s="2407"/>
      <c r="S21" s="2408"/>
      <c r="T21" s="2275" t="s">
        <v>1345</v>
      </c>
      <c r="U21" s="2276"/>
      <c r="V21" s="2276"/>
      <c r="W21" s="2276"/>
      <c r="X21" s="2276"/>
      <c r="Y21" s="2276"/>
      <c r="Z21" s="2276"/>
      <c r="AA21" s="2277"/>
      <c r="AB21" s="66"/>
    </row>
    <row r="22" spans="2:31"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31"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31" ht="52.5" customHeight="1" thickBot="1" x14ac:dyDescent="0.25">
      <c r="B24" s="67"/>
      <c r="C24" s="694" t="s">
        <v>1364</v>
      </c>
      <c r="D24" s="695"/>
      <c r="E24" s="695"/>
      <c r="F24" s="695"/>
      <c r="G24" s="695"/>
      <c r="H24" s="695"/>
      <c r="I24" s="696"/>
      <c r="J24" s="694" t="s">
        <v>1347</v>
      </c>
      <c r="K24" s="695"/>
      <c r="L24" s="695"/>
      <c r="M24" s="695"/>
      <c r="N24" s="695"/>
      <c r="O24" s="695"/>
      <c r="P24" s="696"/>
      <c r="Q24" s="697" t="s">
        <v>1348</v>
      </c>
      <c r="R24" s="698"/>
      <c r="S24" s="698"/>
      <c r="T24" s="698"/>
      <c r="U24" s="698"/>
      <c r="V24" s="698"/>
      <c r="W24" s="698"/>
      <c r="X24" s="698"/>
      <c r="Y24" s="698"/>
      <c r="Z24" s="698"/>
      <c r="AA24" s="699"/>
      <c r="AB24" s="66"/>
    </row>
    <row r="25" spans="2:31"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31" ht="123.75" customHeight="1" thickBot="1" x14ac:dyDescent="0.25">
      <c r="B26" s="67"/>
      <c r="C26" s="675" t="s">
        <v>21</v>
      </c>
      <c r="D26" s="676"/>
      <c r="E26" s="676"/>
      <c r="F26" s="676"/>
      <c r="G26" s="676"/>
      <c r="H26" s="677"/>
      <c r="I26" s="2409" t="s">
        <v>1365</v>
      </c>
      <c r="J26" s="2410"/>
      <c r="K26" s="2410"/>
      <c r="L26" s="2410"/>
      <c r="M26" s="2410"/>
      <c r="N26" s="2410"/>
      <c r="O26" s="2410"/>
      <c r="P26" s="2410"/>
      <c r="Q26" s="2410"/>
      <c r="R26" s="2410"/>
      <c r="S26" s="2410"/>
      <c r="T26" s="2410"/>
      <c r="U26" s="2410"/>
      <c r="V26" s="2410"/>
      <c r="W26" s="2410"/>
      <c r="X26" s="2410"/>
      <c r="Y26" s="2410"/>
      <c r="Z26" s="2410"/>
      <c r="AA26" s="2411"/>
      <c r="AB26" s="66"/>
    </row>
    <row r="27" spans="2:31"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c r="AE27" s="131" t="s">
        <v>1350</v>
      </c>
    </row>
    <row r="28" spans="2:31" ht="53.25" customHeight="1" thickBot="1" x14ac:dyDescent="0.25">
      <c r="B28" s="67"/>
      <c r="C28" s="675" t="s">
        <v>23</v>
      </c>
      <c r="D28" s="676"/>
      <c r="E28" s="676"/>
      <c r="F28" s="676"/>
      <c r="G28" s="676"/>
      <c r="H28" s="677"/>
      <c r="I28" s="1568">
        <v>4</v>
      </c>
      <c r="J28" s="678"/>
      <c r="K28" s="682" t="s">
        <v>24</v>
      </c>
      <c r="L28" s="683"/>
      <c r="M28" s="683"/>
      <c r="N28" s="684"/>
      <c r="O28" s="685" t="s">
        <v>25</v>
      </c>
      <c r="P28" s="686"/>
      <c r="Q28" s="686"/>
      <c r="R28" s="687"/>
      <c r="S28" s="88"/>
      <c r="T28" s="686" t="s">
        <v>26</v>
      </c>
      <c r="U28" s="686"/>
      <c r="V28" s="687"/>
      <c r="W28" s="34" t="s">
        <v>28</v>
      </c>
      <c r="X28" s="688" t="s">
        <v>27</v>
      </c>
      <c r="Y28" s="689"/>
      <c r="Z28" s="690"/>
      <c r="AA28" s="73"/>
      <c r="AB28" s="66"/>
    </row>
    <row r="29" spans="2:31" ht="15" thickBot="1" x14ac:dyDescent="0.25">
      <c r="B29" s="67"/>
      <c r="C29" s="72"/>
      <c r="D29" s="72"/>
      <c r="E29" s="72"/>
      <c r="F29" s="72"/>
      <c r="G29" s="72"/>
      <c r="H29" s="72"/>
      <c r="I29" s="72"/>
      <c r="J29" s="72"/>
      <c r="K29" s="72"/>
      <c r="L29" s="72"/>
      <c r="M29" s="72"/>
      <c r="N29" s="72"/>
      <c r="O29" s="72"/>
      <c r="P29" s="72"/>
      <c r="Q29" s="72"/>
      <c r="R29" s="72"/>
      <c r="S29" s="72"/>
      <c r="T29" s="72"/>
      <c r="U29" s="72"/>
      <c r="V29" s="72"/>
      <c r="W29" s="72" t="s">
        <v>1351</v>
      </c>
      <c r="X29" s="72"/>
      <c r="Y29" s="72"/>
      <c r="Z29" s="72"/>
      <c r="AA29" s="72"/>
      <c r="AB29" s="66"/>
    </row>
    <row r="30" spans="2:31"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31"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31" ht="15" customHeight="1" thickBot="1" x14ac:dyDescent="0.25">
      <c r="B32" s="67"/>
      <c r="C32" s="664"/>
      <c r="D32" s="665"/>
      <c r="E32" s="665"/>
      <c r="F32" s="665"/>
      <c r="G32" s="665"/>
      <c r="H32" s="665"/>
      <c r="I32" s="665"/>
      <c r="J32" s="666"/>
      <c r="K32" s="2414">
        <v>0</v>
      </c>
      <c r="L32" s="2415"/>
      <c r="M32" s="2415"/>
      <c r="N32" s="2415"/>
      <c r="O32" s="655">
        <v>2.5</v>
      </c>
      <c r="P32" s="655"/>
      <c r="Q32" s="655"/>
      <c r="R32" s="655"/>
      <c r="S32" s="655">
        <v>2.6</v>
      </c>
      <c r="T32" s="655"/>
      <c r="U32" s="655" t="s">
        <v>1352</v>
      </c>
      <c r="V32" s="655"/>
      <c r="W32" s="655"/>
      <c r="X32" s="655">
        <v>4</v>
      </c>
      <c r="Y32" s="655"/>
      <c r="Z32" s="655">
        <v>5</v>
      </c>
      <c r="AA32" s="657"/>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72" customHeight="1" thickBot="1" x14ac:dyDescent="0.25">
      <c r="B35" s="69"/>
      <c r="C35" s="922" t="s">
        <v>30</v>
      </c>
      <c r="D35" s="923"/>
      <c r="E35" s="923"/>
      <c r="F35" s="923"/>
      <c r="G35" s="924"/>
      <c r="H35" s="379" t="s">
        <v>1353</v>
      </c>
      <c r="I35" s="379" t="s">
        <v>1366</v>
      </c>
      <c r="J35" s="379"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ht="108.75" customHeight="1" x14ac:dyDescent="0.2">
      <c r="B36" s="69"/>
      <c r="C36" s="2323" t="s">
        <v>1228</v>
      </c>
      <c r="D36" s="2412"/>
      <c r="E36" s="2412"/>
      <c r="F36" s="2412"/>
      <c r="G36" s="2413"/>
      <c r="H36" s="372">
        <v>33</v>
      </c>
      <c r="I36" s="372">
        <v>7</v>
      </c>
      <c r="J36" s="490">
        <f>+H36/I36</f>
        <v>4.7142857142857144</v>
      </c>
      <c r="K36" s="2317" t="s">
        <v>1367</v>
      </c>
      <c r="L36" s="2318"/>
      <c r="M36" s="2318"/>
      <c r="N36" s="2318"/>
      <c r="O36" s="2318"/>
      <c r="P36" s="2318"/>
      <c r="Q36" s="2318"/>
      <c r="R36" s="2318"/>
      <c r="S36" s="2318"/>
      <c r="T36" s="2318"/>
      <c r="U36" s="2318"/>
      <c r="V36" s="2318"/>
      <c r="W36" s="2318"/>
      <c r="X36" s="2318"/>
      <c r="Y36" s="2318"/>
      <c r="Z36" s="2318"/>
      <c r="AA36" s="2319"/>
      <c r="AB36" s="66"/>
    </row>
    <row r="37" spans="2:28" s="68" customFormat="1" x14ac:dyDescent="0.2">
      <c r="B37" s="69"/>
      <c r="C37" s="2323"/>
      <c r="D37" s="2412"/>
      <c r="E37" s="2412"/>
      <c r="F37" s="2412"/>
      <c r="G37" s="2413"/>
      <c r="H37" s="96"/>
      <c r="I37" s="96"/>
      <c r="J37" s="490" t="e">
        <f>+H37/I37</f>
        <v>#DIV/0!</v>
      </c>
      <c r="K37" s="1152"/>
      <c r="L37" s="1153"/>
      <c r="M37" s="1153"/>
      <c r="N37" s="1153"/>
      <c r="O37" s="1153"/>
      <c r="P37" s="1153"/>
      <c r="Q37" s="1153"/>
      <c r="R37" s="1153"/>
      <c r="S37" s="1153"/>
      <c r="T37" s="1153"/>
      <c r="U37" s="1153"/>
      <c r="V37" s="1153"/>
      <c r="W37" s="1153"/>
      <c r="X37" s="1153"/>
      <c r="Y37" s="1153"/>
      <c r="Z37" s="1153"/>
      <c r="AA37" s="1154"/>
      <c r="AB37" s="66"/>
    </row>
    <row r="38" spans="2:28" s="68" customFormat="1" ht="15" thickBot="1" x14ac:dyDescent="0.25">
      <c r="B38" s="69"/>
      <c r="C38" s="1061"/>
      <c r="D38" s="1150"/>
      <c r="E38" s="1150"/>
      <c r="F38" s="1150"/>
      <c r="G38" s="1151"/>
      <c r="H38" s="216"/>
      <c r="I38" s="216"/>
      <c r="J38" s="490" t="e">
        <f>+H38/I38</f>
        <v>#DIV/0!</v>
      </c>
      <c r="K38" s="1158"/>
      <c r="L38" s="1159"/>
      <c r="M38" s="1159"/>
      <c r="N38" s="1159"/>
      <c r="O38" s="1159"/>
      <c r="P38" s="1159"/>
      <c r="Q38" s="1159"/>
      <c r="R38" s="1159"/>
      <c r="S38" s="1159"/>
      <c r="T38" s="1159"/>
      <c r="U38" s="1159"/>
      <c r="V38" s="1159"/>
      <c r="W38" s="1159"/>
      <c r="X38" s="1159"/>
      <c r="Y38" s="1159"/>
      <c r="Z38" s="1159"/>
      <c r="AA38" s="1160"/>
      <c r="AB38" s="66"/>
    </row>
    <row r="39" spans="2:28" s="68" customFormat="1" ht="15.75" customHeight="1" thickBot="1" x14ac:dyDescent="0.3">
      <c r="B39" s="69"/>
      <c r="C39" s="908" t="s">
        <v>35</v>
      </c>
      <c r="D39" s="909"/>
      <c r="E39" s="909"/>
      <c r="F39" s="909"/>
      <c r="G39" s="910"/>
      <c r="H39" s="37"/>
      <c r="I39" s="37"/>
      <c r="J39" s="41"/>
      <c r="K39" s="911"/>
      <c r="L39" s="912"/>
      <c r="M39" s="912"/>
      <c r="N39" s="912"/>
      <c r="O39" s="912"/>
      <c r="P39" s="912"/>
      <c r="Q39" s="912"/>
      <c r="R39" s="912"/>
      <c r="S39" s="912"/>
      <c r="T39" s="912"/>
      <c r="U39" s="912"/>
      <c r="V39" s="912"/>
      <c r="W39" s="912"/>
      <c r="X39" s="912"/>
      <c r="Y39" s="912"/>
      <c r="Z39" s="912"/>
      <c r="AA39" s="913"/>
      <c r="AB39" s="66"/>
    </row>
    <row r="40" spans="2:28" s="68" customFormat="1" ht="5.25" customHeight="1" x14ac:dyDescent="0.2">
      <c r="B40" s="69"/>
      <c r="C40" s="72"/>
      <c r="D40" s="72"/>
      <c r="E40" s="72"/>
      <c r="F40" s="72"/>
      <c r="G40" s="72"/>
      <c r="H40" s="145"/>
      <c r="I40" s="145"/>
      <c r="J40" s="35"/>
      <c r="K40" s="72"/>
      <c r="L40" s="72"/>
      <c r="M40" s="72"/>
      <c r="N40" s="72"/>
      <c r="O40" s="72"/>
      <c r="P40" s="72"/>
      <c r="Q40" s="72"/>
      <c r="R40" s="72"/>
      <c r="S40" s="72"/>
      <c r="T40" s="72"/>
      <c r="U40" s="72"/>
      <c r="V40" s="72"/>
      <c r="W40" s="72"/>
      <c r="X40" s="72"/>
      <c r="Y40" s="72"/>
      <c r="Z40" s="72"/>
      <c r="AA40" s="72"/>
      <c r="AB40" s="66"/>
    </row>
    <row r="41" spans="2:28" s="68" customFormat="1" ht="15" thickBot="1" x14ac:dyDescent="0.25">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28" s="68" customFormat="1" x14ac:dyDescent="0.2">
      <c r="B42" s="69"/>
      <c r="C42" s="768" t="s">
        <v>36</v>
      </c>
      <c r="D42" s="769"/>
      <c r="E42" s="769"/>
      <c r="F42" s="769"/>
      <c r="G42" s="769"/>
      <c r="H42" s="769"/>
      <c r="I42" s="769"/>
      <c r="J42" s="769"/>
      <c r="K42" s="769"/>
      <c r="L42" s="769"/>
      <c r="M42" s="769"/>
      <c r="N42" s="769"/>
      <c r="O42" s="769"/>
      <c r="P42" s="769"/>
      <c r="Q42" s="769"/>
      <c r="R42" s="769"/>
      <c r="S42" s="769"/>
      <c r="T42" s="769"/>
      <c r="U42" s="769"/>
      <c r="V42" s="769"/>
      <c r="W42" s="769"/>
      <c r="X42" s="769"/>
      <c r="Y42" s="769"/>
      <c r="Z42" s="769"/>
      <c r="AA42" s="770"/>
      <c r="AB42" s="66"/>
    </row>
    <row r="43" spans="2:28" ht="15" thickBot="1" x14ac:dyDescent="0.25">
      <c r="B43" s="67"/>
      <c r="C43" s="1161"/>
      <c r="D43" s="1162"/>
      <c r="E43" s="1162"/>
      <c r="F43" s="1162"/>
      <c r="G43" s="1162"/>
      <c r="H43" s="1162"/>
      <c r="I43" s="1162"/>
      <c r="J43" s="1162"/>
      <c r="K43" s="1162"/>
      <c r="L43" s="1162"/>
      <c r="M43" s="1162"/>
      <c r="N43" s="1162"/>
      <c r="O43" s="1162"/>
      <c r="P43" s="1162"/>
      <c r="Q43" s="1162"/>
      <c r="R43" s="1162"/>
      <c r="S43" s="1162"/>
      <c r="T43" s="1162"/>
      <c r="U43" s="1162"/>
      <c r="V43" s="1162"/>
      <c r="W43" s="1162"/>
      <c r="X43" s="1162"/>
      <c r="Y43" s="1162"/>
      <c r="Z43" s="1162"/>
      <c r="AA43" s="1163"/>
      <c r="AB43" s="66"/>
    </row>
    <row r="44" spans="2:28" x14ac:dyDescent="0.2">
      <c r="B44" s="67"/>
      <c r="C44" s="1171"/>
      <c r="D44" s="1172"/>
      <c r="E44" s="1172"/>
      <c r="F44" s="1172"/>
      <c r="G44" s="1172"/>
      <c r="H44" s="1172"/>
      <c r="I44" s="1172"/>
      <c r="J44" s="1172"/>
      <c r="K44" s="1172"/>
      <c r="L44" s="1172"/>
      <c r="M44" s="1172"/>
      <c r="N44" s="1172"/>
      <c r="O44" s="1172"/>
      <c r="P44" s="1172"/>
      <c r="Q44" s="1172"/>
      <c r="R44" s="1172"/>
      <c r="S44" s="1172"/>
      <c r="T44" s="1172"/>
      <c r="U44" s="1172"/>
      <c r="V44" s="1172"/>
      <c r="W44" s="1172"/>
      <c r="X44" s="1172"/>
      <c r="Y44" s="1172"/>
      <c r="Z44" s="1172"/>
      <c r="AA44" s="1173"/>
      <c r="AB44" s="66"/>
    </row>
    <row r="45" spans="2:28" x14ac:dyDescent="0.2">
      <c r="B45" s="67"/>
      <c r="C45" s="1174"/>
      <c r="D45" s="1175"/>
      <c r="E45" s="1175"/>
      <c r="F45" s="1175"/>
      <c r="G45" s="1175"/>
      <c r="H45" s="1175"/>
      <c r="I45" s="1175"/>
      <c r="J45" s="1175"/>
      <c r="K45" s="1175"/>
      <c r="L45" s="1175"/>
      <c r="M45" s="1175"/>
      <c r="N45" s="1175"/>
      <c r="O45" s="1175"/>
      <c r="P45" s="1175"/>
      <c r="Q45" s="1175"/>
      <c r="R45" s="1175"/>
      <c r="S45" s="1175"/>
      <c r="T45" s="1175"/>
      <c r="U45" s="1175"/>
      <c r="V45" s="1175"/>
      <c r="W45" s="1175"/>
      <c r="X45" s="1175"/>
      <c r="Y45" s="1175"/>
      <c r="Z45" s="1175"/>
      <c r="AA45" s="1176"/>
      <c r="AB45" s="66"/>
    </row>
    <row r="46" spans="2:28"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ht="15" thickBot="1" x14ac:dyDescent="0.25">
      <c r="B56" s="67"/>
      <c r="C56" s="1177"/>
      <c r="D56" s="1178"/>
      <c r="E56" s="1178"/>
      <c r="F56" s="1178"/>
      <c r="G56" s="1178"/>
      <c r="H56" s="1178"/>
      <c r="I56" s="1178"/>
      <c r="J56" s="1178"/>
      <c r="K56" s="1178"/>
      <c r="L56" s="1178"/>
      <c r="M56" s="1178"/>
      <c r="N56" s="1178"/>
      <c r="O56" s="1178"/>
      <c r="P56" s="1178"/>
      <c r="Q56" s="1178"/>
      <c r="R56" s="1178"/>
      <c r="S56" s="1178"/>
      <c r="T56" s="1178"/>
      <c r="U56" s="1178"/>
      <c r="V56" s="1178"/>
      <c r="W56" s="1178"/>
      <c r="X56" s="1178"/>
      <c r="Y56" s="1178"/>
      <c r="Z56" s="1178"/>
      <c r="AA56" s="1179"/>
      <c r="AB56" s="66"/>
    </row>
    <row r="57" spans="1:28" x14ac:dyDescent="0.2">
      <c r="B57" s="65"/>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143"/>
      <c r="AB57" s="64"/>
    </row>
    <row r="58" spans="1:28" ht="15" thickBot="1" x14ac:dyDescent="0.25">
      <c r="B58" s="63"/>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61"/>
    </row>
    <row r="59" spans="1:28" ht="15.75" x14ac:dyDescent="0.2">
      <c r="B59" s="59"/>
      <c r="C59" s="1072" t="s">
        <v>30</v>
      </c>
      <c r="D59" s="1073"/>
      <c r="E59" s="1073"/>
      <c r="F59" s="1073"/>
      <c r="G59" s="1074"/>
      <c r="H59" s="1072" t="s">
        <v>37</v>
      </c>
      <c r="I59" s="1074"/>
      <c r="J59" s="1072" t="s">
        <v>38</v>
      </c>
      <c r="K59" s="1073"/>
      <c r="L59" s="1073"/>
      <c r="M59" s="1074"/>
      <c r="N59" s="1072" t="s">
        <v>39</v>
      </c>
      <c r="O59" s="1073"/>
      <c r="P59" s="1073"/>
      <c r="Q59" s="1073"/>
      <c r="R59" s="1073"/>
      <c r="S59" s="1073"/>
      <c r="T59" s="1073"/>
      <c r="U59" s="1074"/>
      <c r="V59" s="1165" t="s">
        <v>40</v>
      </c>
      <c r="W59" s="1165"/>
      <c r="X59" s="1165"/>
      <c r="Y59" s="1165"/>
      <c r="Z59" s="1165"/>
      <c r="AA59" s="1166"/>
      <c r="AB59" s="20"/>
    </row>
    <row r="60" spans="1:28" ht="15.75" x14ac:dyDescent="0.2">
      <c r="A60" s="60"/>
      <c r="B60" s="21"/>
      <c r="C60" s="1075"/>
      <c r="D60" s="1164"/>
      <c r="E60" s="1164"/>
      <c r="F60" s="1164"/>
      <c r="G60" s="1077"/>
      <c r="H60" s="1075"/>
      <c r="I60" s="1077"/>
      <c r="J60" s="1075"/>
      <c r="K60" s="1164"/>
      <c r="L60" s="1164"/>
      <c r="M60" s="1077"/>
      <c r="N60" s="1075"/>
      <c r="O60" s="1164"/>
      <c r="P60" s="1164"/>
      <c r="Q60" s="1164"/>
      <c r="R60" s="1164"/>
      <c r="S60" s="1164"/>
      <c r="T60" s="1164"/>
      <c r="U60" s="1077"/>
      <c r="V60" s="1167"/>
      <c r="W60" s="1167"/>
      <c r="X60" s="1167"/>
      <c r="Y60" s="1167"/>
      <c r="Z60" s="1167"/>
      <c r="AA60" s="1168"/>
      <c r="AB60" s="20"/>
    </row>
    <row r="61" spans="1:28" ht="16.5" thickBot="1" x14ac:dyDescent="0.25">
      <c r="A61" s="60"/>
      <c r="B61" s="21"/>
      <c r="C61" s="1075"/>
      <c r="D61" s="1164"/>
      <c r="E61" s="1164"/>
      <c r="F61" s="1164"/>
      <c r="G61" s="1077"/>
      <c r="H61" s="1075"/>
      <c r="I61" s="1077"/>
      <c r="J61" s="1075"/>
      <c r="K61" s="1164"/>
      <c r="L61" s="1164"/>
      <c r="M61" s="1077"/>
      <c r="N61" s="1078"/>
      <c r="O61" s="1079"/>
      <c r="P61" s="1079"/>
      <c r="Q61" s="1079"/>
      <c r="R61" s="1079"/>
      <c r="S61" s="1079"/>
      <c r="T61" s="1079"/>
      <c r="U61" s="1080"/>
      <c r="V61" s="1169"/>
      <c r="W61" s="1169"/>
      <c r="X61" s="1169"/>
      <c r="Y61" s="1169"/>
      <c r="Z61" s="1169"/>
      <c r="AA61" s="1170"/>
      <c r="AB61" s="20"/>
    </row>
    <row r="62" spans="1:28" s="474" customFormat="1" ht="75" customHeight="1" x14ac:dyDescent="0.25">
      <c r="B62" s="475"/>
      <c r="C62" s="1108" t="s">
        <v>1228</v>
      </c>
      <c r="D62" s="851"/>
      <c r="E62" s="851"/>
      <c r="F62" s="851"/>
      <c r="G62" s="851"/>
      <c r="H62" s="851" t="s">
        <v>739</v>
      </c>
      <c r="I62" s="851"/>
      <c r="J62" s="2379">
        <v>4.71</v>
      </c>
      <c r="K62" s="2379"/>
      <c r="L62" s="2379"/>
      <c r="M62" s="2379"/>
      <c r="N62" s="1181" t="s">
        <v>1368</v>
      </c>
      <c r="O62" s="1182"/>
      <c r="P62" s="1182"/>
      <c r="Q62" s="1182"/>
      <c r="R62" s="1182"/>
      <c r="S62" s="1182"/>
      <c r="T62" s="1182"/>
      <c r="U62" s="1183"/>
      <c r="V62" s="1181"/>
      <c r="W62" s="1182"/>
      <c r="X62" s="1182"/>
      <c r="Y62" s="1182"/>
      <c r="Z62" s="1182"/>
      <c r="AA62" s="1184"/>
      <c r="AB62" s="476"/>
    </row>
    <row r="63" spans="1:28" x14ac:dyDescent="0.2">
      <c r="B63" s="59"/>
      <c r="C63" s="752"/>
      <c r="D63" s="753"/>
      <c r="E63" s="753"/>
      <c r="F63" s="753"/>
      <c r="G63" s="753"/>
      <c r="H63" s="753"/>
      <c r="I63" s="753"/>
      <c r="J63" s="753"/>
      <c r="K63" s="753"/>
      <c r="L63" s="753"/>
      <c r="M63" s="753"/>
      <c r="N63" s="1113"/>
      <c r="O63" s="1114"/>
      <c r="P63" s="1114"/>
      <c r="Q63" s="1114"/>
      <c r="R63" s="1114"/>
      <c r="S63" s="1114"/>
      <c r="T63" s="1114"/>
      <c r="U63" s="1115"/>
      <c r="V63" s="1113"/>
      <c r="W63" s="1114"/>
      <c r="X63" s="1114"/>
      <c r="Y63" s="1114"/>
      <c r="Z63" s="1114"/>
      <c r="AA63" s="1116"/>
      <c r="AB63" s="58"/>
    </row>
    <row r="64" spans="1:28" x14ac:dyDescent="0.2">
      <c r="B64" s="59"/>
      <c r="C64" s="752"/>
      <c r="D64" s="753"/>
      <c r="E64" s="753"/>
      <c r="F64" s="753"/>
      <c r="G64" s="753"/>
      <c r="H64" s="753"/>
      <c r="I64" s="753"/>
      <c r="J64" s="753"/>
      <c r="K64" s="753"/>
      <c r="L64" s="753"/>
      <c r="M64" s="753"/>
      <c r="N64" s="1113"/>
      <c r="O64" s="1114"/>
      <c r="P64" s="1114"/>
      <c r="Q64" s="1114"/>
      <c r="R64" s="1114"/>
      <c r="S64" s="1114"/>
      <c r="T64" s="1114"/>
      <c r="U64" s="1115"/>
      <c r="V64" s="1113"/>
      <c r="W64" s="1114"/>
      <c r="X64" s="1114"/>
      <c r="Y64" s="1114"/>
      <c r="Z64" s="1114"/>
      <c r="AA64" s="1116"/>
      <c r="AB64" s="58"/>
    </row>
    <row r="65" spans="2:28" ht="15.75" customHeight="1" thickBot="1" x14ac:dyDescent="0.25">
      <c r="B65" s="59"/>
      <c r="C65" s="754"/>
      <c r="D65" s="755"/>
      <c r="E65" s="755"/>
      <c r="F65" s="755"/>
      <c r="G65" s="755"/>
      <c r="H65" s="755"/>
      <c r="I65" s="755"/>
      <c r="J65" s="755"/>
      <c r="K65" s="755"/>
      <c r="L65" s="755"/>
      <c r="M65" s="755"/>
      <c r="N65" s="1104"/>
      <c r="O65" s="1105"/>
      <c r="P65" s="1105"/>
      <c r="Q65" s="1105"/>
      <c r="R65" s="1105"/>
      <c r="S65" s="1105"/>
      <c r="T65" s="1105"/>
      <c r="U65" s="1106"/>
      <c r="V65" s="1104"/>
      <c r="W65" s="1105"/>
      <c r="X65" s="1105"/>
      <c r="Y65" s="1105"/>
      <c r="Z65" s="1105"/>
      <c r="AA65" s="1107"/>
      <c r="AB65" s="58"/>
    </row>
    <row r="66" spans="2:28" x14ac:dyDescent="0.2">
      <c r="B66" s="129"/>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30"/>
    </row>
    <row r="105" ht="6" customHeight="1" x14ac:dyDescent="0.2"/>
  </sheetData>
  <mergeCells count="95">
    <mergeCell ref="C65:G65"/>
    <mergeCell ref="H65:I65"/>
    <mergeCell ref="J65:M65"/>
    <mergeCell ref="N65:U65"/>
    <mergeCell ref="V65:AA65"/>
    <mergeCell ref="C63:G63"/>
    <mergeCell ref="H63:I63"/>
    <mergeCell ref="J63:M63"/>
    <mergeCell ref="N63:U63"/>
    <mergeCell ref="V63:AA63"/>
    <mergeCell ref="C64:G64"/>
    <mergeCell ref="H64:I64"/>
    <mergeCell ref="J64:M64"/>
    <mergeCell ref="N64:U64"/>
    <mergeCell ref="V64:AA64"/>
    <mergeCell ref="C59:G61"/>
    <mergeCell ref="H59:I61"/>
    <mergeCell ref="J59:M61"/>
    <mergeCell ref="N59:U61"/>
    <mergeCell ref="V59:AA61"/>
    <mergeCell ref="C62:G62"/>
    <mergeCell ref="H62:I62"/>
    <mergeCell ref="J62:M62"/>
    <mergeCell ref="N62:U62"/>
    <mergeCell ref="V62:AA62"/>
    <mergeCell ref="C44:AA56"/>
    <mergeCell ref="C34:AA34"/>
    <mergeCell ref="C35:G35"/>
    <mergeCell ref="K35:AA35"/>
    <mergeCell ref="C36:G36"/>
    <mergeCell ref="K36:AA36"/>
    <mergeCell ref="C37:G37"/>
    <mergeCell ref="K37:AA37"/>
    <mergeCell ref="C38:G38"/>
    <mergeCell ref="K38:AA38"/>
    <mergeCell ref="C39:G39"/>
    <mergeCell ref="K39:AA39"/>
    <mergeCell ref="C42:AA43"/>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40" min="1" max="25"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B1:BA107"/>
  <sheetViews>
    <sheetView view="pageBreakPreview" topLeftCell="A7" zoomScale="80" zoomScaleSheetLayoutView="80" workbookViewId="0">
      <selection activeCell="H41" sqref="H41:J41"/>
    </sheetView>
  </sheetViews>
  <sheetFormatPr baseColWidth="10" defaultColWidth="3.7109375" defaultRowHeight="14.25" x14ac:dyDescent="0.2"/>
  <cols>
    <col min="1" max="1" width="3.85546875" style="56" customWidth="1"/>
    <col min="2" max="2" width="2.85546875" style="56" customWidth="1"/>
    <col min="3" max="6" width="2.7109375" style="56" customWidth="1"/>
    <col min="7" max="7" width="4.28515625" style="56" customWidth="1"/>
    <col min="8" max="8" width="22.7109375" style="56" customWidth="1"/>
    <col min="9" max="9" width="13.42578125" style="56" customWidth="1"/>
    <col min="10" max="10" width="15" style="56" customWidth="1"/>
    <col min="11" max="11" width="3.42578125" style="56" customWidth="1"/>
    <col min="12" max="12" width="6.5703125" style="56" customWidth="1"/>
    <col min="13" max="13" width="13.5703125" style="56" customWidth="1"/>
    <col min="14" max="27" width="2.7109375" style="56" customWidth="1"/>
    <col min="28" max="28" width="7.7109375" style="56" customWidth="1"/>
    <col min="29" max="29" width="3.42578125" style="56" customWidth="1"/>
    <col min="30" max="30" width="3.7109375" style="56"/>
    <col min="31" max="31" width="10.7109375" style="56" customWidth="1"/>
    <col min="32" max="33" width="6.42578125" style="56" customWidth="1"/>
    <col min="34" max="34" width="16.5703125" style="56" customWidth="1"/>
    <col min="35" max="35" width="4.7109375" style="56" customWidth="1"/>
    <col min="36" max="36" width="0.85546875" style="56" hidden="1" customWidth="1"/>
    <col min="37" max="37" width="4.140625" style="56" customWidth="1"/>
    <col min="38" max="38" width="2" style="56" customWidth="1"/>
    <col min="39" max="16384" width="3.7109375" style="56"/>
  </cols>
  <sheetData>
    <row r="1" spans="2:53" ht="15" thickBot="1" x14ac:dyDescent="0.25">
      <c r="B1" s="1"/>
      <c r="C1" s="1"/>
      <c r="D1" s="1"/>
      <c r="E1" s="1"/>
      <c r="F1" s="1"/>
    </row>
    <row r="2" spans="2:53" ht="45.75" customHeight="1" x14ac:dyDescent="0.2">
      <c r="B2" s="991"/>
      <c r="C2" s="992"/>
      <c r="D2" s="992"/>
      <c r="E2" s="992"/>
      <c r="F2" s="992"/>
      <c r="G2" s="992"/>
      <c r="H2" s="997" t="s">
        <v>0</v>
      </c>
      <c r="I2" s="997"/>
      <c r="J2" s="997"/>
      <c r="K2" s="997"/>
      <c r="L2" s="997"/>
      <c r="M2" s="997"/>
      <c r="N2" s="997"/>
      <c r="O2" s="997"/>
      <c r="P2" s="997"/>
      <c r="Q2" s="997"/>
      <c r="R2" s="997"/>
      <c r="S2" s="997"/>
      <c r="T2" s="997"/>
      <c r="U2" s="997"/>
      <c r="V2" s="997"/>
      <c r="W2" s="997"/>
      <c r="X2" s="997"/>
      <c r="Y2" s="997"/>
      <c r="Z2" s="997"/>
      <c r="AA2" s="997"/>
      <c r="AB2" s="997"/>
      <c r="AC2" s="997"/>
      <c r="AD2" s="997"/>
      <c r="AE2" s="997"/>
      <c r="AF2" s="997"/>
      <c r="AG2" s="997"/>
      <c r="AH2" s="997"/>
      <c r="AI2" s="997"/>
      <c r="AJ2" s="997"/>
      <c r="AK2" s="997"/>
      <c r="AL2" s="998"/>
    </row>
    <row r="3" spans="2:53" ht="15" x14ac:dyDescent="0.2">
      <c r="B3" s="993"/>
      <c r="C3" s="994"/>
      <c r="D3" s="994"/>
      <c r="E3" s="994"/>
      <c r="F3" s="994"/>
      <c r="G3" s="994"/>
      <c r="H3" s="999" t="s">
        <v>1</v>
      </c>
      <c r="I3" s="999"/>
      <c r="J3" s="999"/>
      <c r="K3" s="999"/>
      <c r="L3" s="999"/>
      <c r="M3" s="999"/>
      <c r="N3" s="999"/>
      <c r="O3" s="999"/>
      <c r="P3" s="999"/>
      <c r="Q3" s="999"/>
      <c r="R3" s="999"/>
      <c r="S3" s="999"/>
      <c r="T3" s="999"/>
      <c r="U3" s="999"/>
      <c r="V3" s="999"/>
      <c r="W3" s="999"/>
      <c r="X3" s="999"/>
      <c r="Y3" s="999"/>
      <c r="Z3" s="999"/>
      <c r="AA3" s="999"/>
      <c r="AB3" s="999" t="s">
        <v>127</v>
      </c>
      <c r="AC3" s="999"/>
      <c r="AD3" s="999"/>
      <c r="AE3" s="999"/>
      <c r="AF3" s="999"/>
      <c r="AG3" s="999"/>
      <c r="AH3" s="999"/>
      <c r="AI3" s="999"/>
      <c r="AJ3" s="999"/>
      <c r="AK3" s="999"/>
      <c r="AL3" s="1000"/>
    </row>
    <row r="4" spans="2:53" ht="15.75" thickBot="1" x14ac:dyDescent="0.25">
      <c r="B4" s="995"/>
      <c r="C4" s="996"/>
      <c r="D4" s="996"/>
      <c r="E4" s="996"/>
      <c r="F4" s="996"/>
      <c r="G4" s="996"/>
      <c r="H4" s="1001" t="s">
        <v>308</v>
      </c>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c r="AI4" s="1001"/>
      <c r="AJ4" s="1001"/>
      <c r="AK4" s="1001"/>
      <c r="AL4" s="1002"/>
    </row>
    <row r="5" spans="2:53" ht="15" x14ac:dyDescent="0.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row>
    <row r="6" spans="2:53" ht="22.9" customHeight="1" thickBot="1" x14ac:dyDescent="0.25">
      <c r="B6" s="3"/>
      <c r="C6" s="4"/>
      <c r="D6" s="4"/>
      <c r="E6" s="4"/>
      <c r="F6" s="4"/>
      <c r="G6" s="4"/>
      <c r="H6" s="4"/>
      <c r="I6" s="5"/>
      <c r="J6" s="5"/>
      <c r="K6" s="5"/>
      <c r="L6" s="5"/>
      <c r="M6" s="5"/>
      <c r="N6" s="5"/>
      <c r="O6" s="5"/>
      <c r="P6" s="5"/>
      <c r="Q6" s="5"/>
      <c r="R6" s="5"/>
      <c r="S6" s="5"/>
      <c r="T6" s="5"/>
      <c r="U6" s="5"/>
      <c r="V6" s="5"/>
      <c r="W6" s="5"/>
      <c r="X6" s="5"/>
      <c r="Y6" s="5"/>
      <c r="Z6" s="5"/>
      <c r="AA6" s="5"/>
      <c r="AB6" s="5"/>
      <c r="AC6" s="5"/>
      <c r="AD6" s="6"/>
      <c r="AE6" s="6"/>
      <c r="AF6" s="6"/>
      <c r="AG6" s="6"/>
      <c r="AH6" s="6"/>
      <c r="AI6" s="4"/>
      <c r="AJ6" s="4"/>
      <c r="AK6" s="4"/>
      <c r="AL6" s="7"/>
    </row>
    <row r="7" spans="2:53" ht="15" customHeight="1" x14ac:dyDescent="0.2">
      <c r="B7" s="8"/>
      <c r="C7" s="716" t="s">
        <v>2</v>
      </c>
      <c r="D7" s="717"/>
      <c r="E7" s="717"/>
      <c r="F7" s="717"/>
      <c r="G7" s="717"/>
      <c r="H7" s="718"/>
      <c r="I7" s="762" t="s">
        <v>538</v>
      </c>
      <c r="J7" s="763"/>
      <c r="K7" s="763"/>
      <c r="L7" s="763"/>
      <c r="M7" s="763"/>
      <c r="N7" s="763"/>
      <c r="O7" s="763"/>
      <c r="P7" s="763"/>
      <c r="Q7" s="763"/>
      <c r="R7" s="763"/>
      <c r="S7" s="763"/>
      <c r="T7" s="763"/>
      <c r="U7" s="763"/>
      <c r="V7" s="763"/>
      <c r="W7" s="763"/>
      <c r="X7" s="763"/>
      <c r="Y7" s="763"/>
      <c r="Z7" s="763"/>
      <c r="AA7" s="763"/>
      <c r="AB7" s="763"/>
      <c r="AC7" s="763"/>
      <c r="AD7" s="763"/>
      <c r="AE7" s="763"/>
      <c r="AF7" s="763"/>
      <c r="AG7" s="763"/>
      <c r="AH7" s="763"/>
      <c r="AI7" s="763"/>
      <c r="AJ7" s="763"/>
      <c r="AK7" s="764"/>
      <c r="AL7" s="9"/>
    </row>
    <row r="8" spans="2:53" ht="15.75" thickBot="1" x14ac:dyDescent="0.25">
      <c r="B8" s="8"/>
      <c r="C8" s="719"/>
      <c r="D8" s="720"/>
      <c r="E8" s="720"/>
      <c r="F8" s="720"/>
      <c r="G8" s="720"/>
      <c r="H8" s="721"/>
      <c r="I8" s="765"/>
      <c r="J8" s="766"/>
      <c r="K8" s="766"/>
      <c r="L8" s="766"/>
      <c r="M8" s="766"/>
      <c r="N8" s="766"/>
      <c r="O8" s="766"/>
      <c r="P8" s="766"/>
      <c r="Q8" s="766"/>
      <c r="R8" s="766"/>
      <c r="S8" s="766"/>
      <c r="T8" s="766"/>
      <c r="U8" s="766"/>
      <c r="V8" s="766"/>
      <c r="W8" s="766"/>
      <c r="X8" s="766"/>
      <c r="Y8" s="766"/>
      <c r="Z8" s="766"/>
      <c r="AA8" s="766"/>
      <c r="AB8" s="766"/>
      <c r="AC8" s="766"/>
      <c r="AD8" s="766"/>
      <c r="AE8" s="766"/>
      <c r="AF8" s="766"/>
      <c r="AG8" s="766"/>
      <c r="AH8" s="766"/>
      <c r="AI8" s="766"/>
      <c r="AJ8" s="766"/>
      <c r="AK8" s="767"/>
      <c r="AL8" s="9"/>
    </row>
    <row r="9" spans="2:53" ht="22.15" customHeight="1" thickBot="1" x14ac:dyDescent="0.25">
      <c r="B9" s="8"/>
      <c r="C9" s="107"/>
      <c r="D9" s="107"/>
      <c r="E9" s="107"/>
      <c r="F9" s="107"/>
      <c r="G9" s="107"/>
      <c r="H9" s="107"/>
      <c r="I9" s="108"/>
      <c r="J9" s="108"/>
      <c r="K9" s="108"/>
      <c r="L9" s="108"/>
      <c r="M9" s="108"/>
      <c r="N9" s="108"/>
      <c r="O9" s="108"/>
      <c r="P9" s="108"/>
      <c r="Q9" s="108"/>
      <c r="R9" s="108"/>
      <c r="S9" s="108"/>
      <c r="T9" s="108"/>
      <c r="U9" s="108"/>
      <c r="V9" s="108"/>
      <c r="W9" s="108"/>
      <c r="X9" s="108"/>
      <c r="Y9" s="108"/>
      <c r="Z9" s="108"/>
      <c r="AA9" s="108"/>
      <c r="AB9" s="108"/>
      <c r="AC9" s="108"/>
      <c r="AD9" s="105"/>
      <c r="AE9" s="105"/>
      <c r="AF9" s="105"/>
      <c r="AG9" s="105"/>
      <c r="AH9" s="105"/>
      <c r="AI9" s="107"/>
      <c r="AJ9" s="107"/>
      <c r="AK9" s="107"/>
      <c r="AL9" s="9"/>
      <c r="BA9" s="106"/>
    </row>
    <row r="10" spans="2:53" ht="15" customHeight="1" thickBot="1" x14ac:dyDescent="0.25">
      <c r="B10" s="8"/>
      <c r="C10" s="716" t="s">
        <v>537</v>
      </c>
      <c r="D10" s="717"/>
      <c r="E10" s="717"/>
      <c r="F10" s="717"/>
      <c r="G10" s="717"/>
      <c r="H10" s="718"/>
      <c r="I10" s="983" t="s">
        <v>536</v>
      </c>
      <c r="J10" s="984"/>
      <c r="K10" s="984"/>
      <c r="L10" s="984"/>
      <c r="M10" s="984"/>
      <c r="N10" s="984"/>
      <c r="O10" s="984"/>
      <c r="P10" s="984"/>
      <c r="Q10" s="984"/>
      <c r="R10" s="984"/>
      <c r="S10" s="984"/>
      <c r="T10" s="984"/>
      <c r="U10" s="984"/>
      <c r="V10" s="984"/>
      <c r="W10" s="984"/>
      <c r="X10" s="984"/>
      <c r="Y10" s="984"/>
      <c r="Z10" s="984"/>
      <c r="AA10" s="984"/>
      <c r="AB10" s="984"/>
      <c r="AC10" s="985"/>
      <c r="AD10" s="737" t="s">
        <v>4</v>
      </c>
      <c r="AE10" s="738"/>
      <c r="AF10" s="738"/>
      <c r="AG10" s="739"/>
      <c r="AH10" s="691" t="s">
        <v>5</v>
      </c>
      <c r="AI10" s="692"/>
      <c r="AJ10" s="692"/>
      <c r="AK10" s="693"/>
      <c r="AL10" s="9"/>
    </row>
    <row r="11" spans="2:53" ht="18.600000000000001" customHeight="1" thickBot="1" x14ac:dyDescent="0.25">
      <c r="B11" s="8"/>
      <c r="C11" s="719"/>
      <c r="D11" s="720"/>
      <c r="E11" s="720"/>
      <c r="F11" s="720"/>
      <c r="G11" s="720"/>
      <c r="H11" s="721"/>
      <c r="I11" s="986"/>
      <c r="J11" s="987"/>
      <c r="K11" s="987"/>
      <c r="L11" s="987"/>
      <c r="M11" s="987"/>
      <c r="N11" s="987"/>
      <c r="O11" s="987"/>
      <c r="P11" s="987"/>
      <c r="Q11" s="987"/>
      <c r="R11" s="987"/>
      <c r="S11" s="987"/>
      <c r="T11" s="987"/>
      <c r="U11" s="987"/>
      <c r="V11" s="987"/>
      <c r="W11" s="987"/>
      <c r="X11" s="987"/>
      <c r="Y11" s="987"/>
      <c r="Z11" s="987"/>
      <c r="AA11" s="987"/>
      <c r="AB11" s="987"/>
      <c r="AC11" s="988"/>
      <c r="AD11" s="948" t="s">
        <v>53</v>
      </c>
      <c r="AE11" s="989"/>
      <c r="AF11" s="989"/>
      <c r="AG11" s="990"/>
      <c r="AH11" s="774" t="s">
        <v>325</v>
      </c>
      <c r="AI11" s="775"/>
      <c r="AJ11" s="775"/>
      <c r="AK11" s="776"/>
      <c r="AL11" s="9"/>
    </row>
    <row r="12" spans="2:53" ht="16.899999999999999" customHeight="1" thickBo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2"/>
    </row>
    <row r="13" spans="2:53" ht="15" customHeight="1" x14ac:dyDescent="0.2">
      <c r="B13" s="10"/>
      <c r="C13" s="716" t="s">
        <v>7</v>
      </c>
      <c r="D13" s="717"/>
      <c r="E13" s="717"/>
      <c r="F13" s="717"/>
      <c r="G13" s="717"/>
      <c r="H13" s="718"/>
      <c r="I13" s="974" t="s">
        <v>535</v>
      </c>
      <c r="J13" s="975"/>
      <c r="K13" s="975"/>
      <c r="L13" s="975"/>
      <c r="M13" s="975"/>
      <c r="N13" s="975"/>
      <c r="O13" s="975"/>
      <c r="P13" s="975"/>
      <c r="Q13" s="975"/>
      <c r="R13" s="975"/>
      <c r="S13" s="975"/>
      <c r="T13" s="975"/>
      <c r="U13" s="975"/>
      <c r="V13" s="975"/>
      <c r="W13" s="975"/>
      <c r="X13" s="975"/>
      <c r="Y13" s="975"/>
      <c r="Z13" s="975"/>
      <c r="AA13" s="975"/>
      <c r="AB13" s="975"/>
      <c r="AC13" s="975"/>
      <c r="AD13" s="975"/>
      <c r="AE13" s="976"/>
      <c r="AF13" s="716" t="s">
        <v>9</v>
      </c>
      <c r="AG13" s="717"/>
      <c r="AH13" s="717"/>
      <c r="AI13" s="717"/>
      <c r="AJ13" s="717"/>
      <c r="AK13" s="718"/>
      <c r="AL13" s="12"/>
    </row>
    <row r="14" spans="2:53" ht="29.45" customHeight="1" thickBot="1" x14ac:dyDescent="0.25">
      <c r="B14" s="10"/>
      <c r="C14" s="719"/>
      <c r="D14" s="720"/>
      <c r="E14" s="720"/>
      <c r="F14" s="720"/>
      <c r="G14" s="720"/>
      <c r="H14" s="721"/>
      <c r="I14" s="977"/>
      <c r="J14" s="978"/>
      <c r="K14" s="978"/>
      <c r="L14" s="978"/>
      <c r="M14" s="978"/>
      <c r="N14" s="978"/>
      <c r="O14" s="978"/>
      <c r="P14" s="978"/>
      <c r="Q14" s="978"/>
      <c r="R14" s="978"/>
      <c r="S14" s="978"/>
      <c r="T14" s="978"/>
      <c r="U14" s="978"/>
      <c r="V14" s="978"/>
      <c r="W14" s="978"/>
      <c r="X14" s="978"/>
      <c r="Y14" s="978"/>
      <c r="Z14" s="978"/>
      <c r="AA14" s="978"/>
      <c r="AB14" s="978"/>
      <c r="AC14" s="978"/>
      <c r="AD14" s="978"/>
      <c r="AE14" s="979"/>
      <c r="AF14" s="980" t="s">
        <v>54</v>
      </c>
      <c r="AG14" s="981"/>
      <c r="AH14" s="981"/>
      <c r="AI14" s="981"/>
      <c r="AJ14" s="981"/>
      <c r="AK14" s="982"/>
      <c r="AL14" s="12"/>
    </row>
    <row r="15" spans="2:53" ht="15.6" customHeight="1" thickBo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2"/>
    </row>
    <row r="16" spans="2:53" ht="30" customHeight="1" thickBot="1" x14ac:dyDescent="0.25">
      <c r="B16" s="10"/>
      <c r="C16" s="675" t="s">
        <v>11</v>
      </c>
      <c r="D16" s="676"/>
      <c r="E16" s="676"/>
      <c r="F16" s="676"/>
      <c r="G16" s="676"/>
      <c r="H16" s="677"/>
      <c r="I16" s="949" t="s">
        <v>534</v>
      </c>
      <c r="J16" s="963"/>
      <c r="K16" s="963"/>
      <c r="L16" s="963"/>
      <c r="M16" s="963"/>
      <c r="N16" s="963"/>
      <c r="O16" s="963"/>
      <c r="P16" s="963"/>
      <c r="Q16" s="963"/>
      <c r="R16" s="963"/>
      <c r="S16" s="963"/>
      <c r="T16" s="963"/>
      <c r="U16" s="963"/>
      <c r="V16" s="963"/>
      <c r="W16" s="963"/>
      <c r="X16" s="963"/>
      <c r="Y16" s="963"/>
      <c r="Z16" s="963"/>
      <c r="AA16" s="963"/>
      <c r="AB16" s="963"/>
      <c r="AC16" s="963"/>
      <c r="AD16" s="963"/>
      <c r="AE16" s="963"/>
      <c r="AF16" s="963"/>
      <c r="AG16" s="963"/>
      <c r="AH16" s="963"/>
      <c r="AI16" s="963"/>
      <c r="AJ16" s="963"/>
      <c r="AK16" s="964"/>
      <c r="AL16" s="12"/>
    </row>
    <row r="17" spans="2:38" ht="18.600000000000001" customHeight="1" thickBot="1" x14ac:dyDescent="0.25">
      <c r="B17" s="10"/>
      <c r="C17" s="105"/>
      <c r="D17" s="105"/>
      <c r="E17" s="105"/>
      <c r="F17" s="105"/>
      <c r="G17" s="105"/>
      <c r="H17" s="105"/>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2"/>
    </row>
    <row r="18" spans="2:38" ht="33.6" customHeight="1" thickBot="1" x14ac:dyDescent="0.25">
      <c r="B18" s="10"/>
      <c r="C18" s="675" t="s">
        <v>336</v>
      </c>
      <c r="D18" s="676"/>
      <c r="E18" s="676"/>
      <c r="F18" s="676"/>
      <c r="G18" s="676"/>
      <c r="H18" s="677"/>
      <c r="I18" s="949" t="s">
        <v>72</v>
      </c>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4"/>
      <c r="AL18" s="12"/>
    </row>
    <row r="19" spans="2:38" ht="15.6" customHeight="1" thickBot="1" x14ac:dyDescent="0.25">
      <c r="B19" s="10"/>
      <c r="C19" s="105"/>
      <c r="D19" s="105"/>
      <c r="E19" s="105"/>
      <c r="F19" s="105"/>
      <c r="G19" s="105"/>
      <c r="H19" s="105"/>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2"/>
    </row>
    <row r="20" spans="2:38" ht="14.45" customHeight="1" x14ac:dyDescent="0.2">
      <c r="B20" s="10"/>
      <c r="C20" s="700" t="s">
        <v>13</v>
      </c>
      <c r="D20" s="701"/>
      <c r="E20" s="701"/>
      <c r="F20" s="701"/>
      <c r="G20" s="701"/>
      <c r="H20" s="702"/>
      <c r="I20" s="965" t="s">
        <v>533</v>
      </c>
      <c r="J20" s="966"/>
      <c r="K20" s="966"/>
      <c r="L20" s="967"/>
      <c r="M20" s="691" t="s">
        <v>14</v>
      </c>
      <c r="N20" s="692"/>
      <c r="O20" s="692"/>
      <c r="P20" s="692"/>
      <c r="Q20" s="692"/>
      <c r="R20" s="692"/>
      <c r="S20" s="692"/>
      <c r="T20" s="692"/>
      <c r="U20" s="692"/>
      <c r="V20" s="692"/>
      <c r="W20" s="692"/>
      <c r="X20" s="692"/>
      <c r="Y20" s="692"/>
      <c r="Z20" s="692"/>
      <c r="AA20" s="692"/>
      <c r="AB20" s="692"/>
      <c r="AC20" s="692"/>
      <c r="AD20" s="692"/>
      <c r="AE20" s="693"/>
      <c r="AF20" s="691" t="s">
        <v>15</v>
      </c>
      <c r="AG20" s="692"/>
      <c r="AH20" s="692"/>
      <c r="AI20" s="692"/>
      <c r="AJ20" s="692"/>
      <c r="AK20" s="693"/>
      <c r="AL20" s="12"/>
    </row>
    <row r="21" spans="2:38" ht="21" customHeight="1" thickBot="1" x14ac:dyDescent="0.25">
      <c r="B21" s="10"/>
      <c r="C21" s="703"/>
      <c r="D21" s="704"/>
      <c r="E21" s="704"/>
      <c r="F21" s="704"/>
      <c r="G21" s="704"/>
      <c r="H21" s="705"/>
      <c r="I21" s="968"/>
      <c r="J21" s="969"/>
      <c r="K21" s="969"/>
      <c r="L21" s="970"/>
      <c r="M21" s="971" t="s">
        <v>310</v>
      </c>
      <c r="N21" s="972"/>
      <c r="O21" s="972"/>
      <c r="P21" s="972"/>
      <c r="Q21" s="972"/>
      <c r="R21" s="972"/>
      <c r="S21" s="972"/>
      <c r="T21" s="972"/>
      <c r="U21" s="972"/>
      <c r="V21" s="972"/>
      <c r="W21" s="972"/>
      <c r="X21" s="972"/>
      <c r="Y21" s="972"/>
      <c r="Z21" s="972"/>
      <c r="AA21" s="972"/>
      <c r="AB21" s="972"/>
      <c r="AC21" s="972"/>
      <c r="AD21" s="972"/>
      <c r="AE21" s="973"/>
      <c r="AF21" s="774" t="s">
        <v>17</v>
      </c>
      <c r="AG21" s="972"/>
      <c r="AH21" s="972"/>
      <c r="AI21" s="972"/>
      <c r="AJ21" s="972"/>
      <c r="AK21" s="973"/>
      <c r="AL21" s="12"/>
    </row>
    <row r="22" spans="2:38" ht="19.149999999999999" customHeight="1" thickBo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2"/>
    </row>
    <row r="23" spans="2:38" ht="31.5" customHeight="1" x14ac:dyDescent="0.2">
      <c r="B23" s="10"/>
      <c r="C23" s="691" t="s">
        <v>18</v>
      </c>
      <c r="D23" s="692"/>
      <c r="E23" s="692"/>
      <c r="F23" s="692"/>
      <c r="G23" s="692"/>
      <c r="H23" s="692"/>
      <c r="I23" s="693"/>
      <c r="J23" s="691" t="s">
        <v>19</v>
      </c>
      <c r="K23" s="692"/>
      <c r="L23" s="692"/>
      <c r="M23" s="692"/>
      <c r="N23" s="692"/>
      <c r="O23" s="692"/>
      <c r="P23" s="692"/>
      <c r="Q23" s="692"/>
      <c r="R23" s="692"/>
      <c r="S23" s="692"/>
      <c r="T23" s="692"/>
      <c r="U23" s="692"/>
      <c r="V23" s="692"/>
      <c r="W23" s="692"/>
      <c r="X23" s="692"/>
      <c r="Y23" s="692"/>
      <c r="Z23" s="692"/>
      <c r="AA23" s="692"/>
      <c r="AB23" s="693"/>
      <c r="AC23" s="691" t="s">
        <v>20</v>
      </c>
      <c r="AD23" s="692"/>
      <c r="AE23" s="692"/>
      <c r="AF23" s="692"/>
      <c r="AG23" s="692"/>
      <c r="AH23" s="692"/>
      <c r="AI23" s="692"/>
      <c r="AJ23" s="692"/>
      <c r="AK23" s="693"/>
      <c r="AL23" s="12"/>
    </row>
    <row r="24" spans="2:38" ht="26.45" customHeight="1" thickBot="1" x14ac:dyDescent="0.25">
      <c r="B24" s="10"/>
      <c r="C24" s="957" t="s">
        <v>532</v>
      </c>
      <c r="D24" s="958"/>
      <c r="E24" s="958"/>
      <c r="F24" s="958"/>
      <c r="G24" s="958"/>
      <c r="H24" s="958"/>
      <c r="I24" s="959"/>
      <c r="J24" s="957" t="s">
        <v>82</v>
      </c>
      <c r="K24" s="958"/>
      <c r="L24" s="958"/>
      <c r="M24" s="958"/>
      <c r="N24" s="958"/>
      <c r="O24" s="958"/>
      <c r="P24" s="958"/>
      <c r="Q24" s="958"/>
      <c r="R24" s="958"/>
      <c r="S24" s="958"/>
      <c r="T24" s="958"/>
      <c r="U24" s="958"/>
      <c r="V24" s="958"/>
      <c r="W24" s="958"/>
      <c r="X24" s="958"/>
      <c r="Y24" s="958"/>
      <c r="Z24" s="958"/>
      <c r="AA24" s="958"/>
      <c r="AB24" s="959"/>
      <c r="AC24" s="960" t="s">
        <v>531</v>
      </c>
      <c r="AD24" s="961"/>
      <c r="AE24" s="961"/>
      <c r="AF24" s="961"/>
      <c r="AG24" s="961"/>
      <c r="AH24" s="961"/>
      <c r="AI24" s="961"/>
      <c r="AJ24" s="961"/>
      <c r="AK24" s="962"/>
      <c r="AL24" s="12"/>
    </row>
    <row r="25" spans="2:38" ht="19.899999999999999" customHeight="1" thickBo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2"/>
    </row>
    <row r="26" spans="2:38" ht="31.15" customHeight="1" thickBot="1" x14ac:dyDescent="0.25">
      <c r="B26" s="10"/>
      <c r="C26" s="675" t="s">
        <v>21</v>
      </c>
      <c r="D26" s="676"/>
      <c r="E26" s="676"/>
      <c r="F26" s="676"/>
      <c r="G26" s="676"/>
      <c r="H26" s="677"/>
      <c r="I26" s="945" t="s">
        <v>530</v>
      </c>
      <c r="J26" s="946"/>
      <c r="K26" s="946"/>
      <c r="L26" s="946"/>
      <c r="M26" s="946"/>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7"/>
      <c r="AL26" s="12"/>
    </row>
    <row r="27" spans="2:38" ht="21" customHeight="1" thickBot="1" x14ac:dyDescent="0.25">
      <c r="B27" s="10"/>
      <c r="C27" s="105"/>
      <c r="D27" s="105"/>
      <c r="E27" s="105"/>
      <c r="F27" s="105"/>
      <c r="G27" s="105"/>
      <c r="H27" s="105"/>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2"/>
    </row>
    <row r="28" spans="2:38" ht="34.15" customHeight="1" thickBot="1" x14ac:dyDescent="0.25">
      <c r="B28" s="10"/>
      <c r="C28" s="675" t="s">
        <v>23</v>
      </c>
      <c r="D28" s="676"/>
      <c r="E28" s="676"/>
      <c r="F28" s="676"/>
      <c r="G28" s="676"/>
      <c r="H28" s="677"/>
      <c r="I28" s="948">
        <v>1</v>
      </c>
      <c r="J28" s="949"/>
      <c r="K28" s="950" t="s">
        <v>24</v>
      </c>
      <c r="L28" s="951"/>
      <c r="M28" s="951"/>
      <c r="N28" s="951"/>
      <c r="O28" s="951"/>
      <c r="P28" s="951"/>
      <c r="Q28" s="951"/>
      <c r="R28" s="951"/>
      <c r="S28" s="951"/>
      <c r="T28" s="951"/>
      <c r="U28" s="951"/>
      <c r="V28" s="951"/>
      <c r="W28" s="951"/>
      <c r="X28" s="951"/>
      <c r="Y28" s="951"/>
      <c r="Z28" s="952"/>
      <c r="AA28" s="953" t="s">
        <v>25</v>
      </c>
      <c r="AB28" s="954"/>
      <c r="AC28" s="954"/>
      <c r="AD28" s="103"/>
      <c r="AE28" s="102" t="s">
        <v>26</v>
      </c>
      <c r="AF28" s="101" t="s">
        <v>340</v>
      </c>
      <c r="AG28" s="955" t="s">
        <v>27</v>
      </c>
      <c r="AH28" s="956"/>
      <c r="AI28" s="100"/>
      <c r="AJ28" s="99"/>
      <c r="AK28" s="98"/>
      <c r="AL28" s="12"/>
    </row>
    <row r="29" spans="2:38" ht="19.149999999999999" customHeight="1"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2"/>
    </row>
    <row r="30" spans="2:38" ht="18" customHeight="1" x14ac:dyDescent="0.2">
      <c r="B30" s="10"/>
      <c r="C30" s="658" t="s">
        <v>305</v>
      </c>
      <c r="D30" s="659"/>
      <c r="E30" s="659"/>
      <c r="F30" s="659"/>
      <c r="G30" s="659"/>
      <c r="H30" s="659"/>
      <c r="I30" s="659"/>
      <c r="J30" s="660"/>
      <c r="K30" s="935" t="s">
        <v>304</v>
      </c>
      <c r="L30" s="936"/>
      <c r="M30" s="936"/>
      <c r="N30" s="936"/>
      <c r="O30" s="936"/>
      <c r="P30" s="936"/>
      <c r="Q30" s="936"/>
      <c r="R30" s="936"/>
      <c r="S30" s="936"/>
      <c r="T30" s="936"/>
      <c r="U30" s="936"/>
      <c r="V30" s="936"/>
      <c r="W30" s="937"/>
      <c r="X30" s="938" t="s">
        <v>303</v>
      </c>
      <c r="Y30" s="939"/>
      <c r="Z30" s="939"/>
      <c r="AA30" s="939"/>
      <c r="AB30" s="939"/>
      <c r="AC30" s="939"/>
      <c r="AD30" s="939"/>
      <c r="AE30" s="940"/>
      <c r="AF30" s="941" t="s">
        <v>302</v>
      </c>
      <c r="AG30" s="942"/>
      <c r="AH30" s="942"/>
      <c r="AI30" s="942"/>
      <c r="AJ30" s="942"/>
      <c r="AK30" s="942"/>
      <c r="AL30" s="12"/>
    </row>
    <row r="31" spans="2:38" x14ac:dyDescent="0.2">
      <c r="B31" s="10"/>
      <c r="C31" s="661"/>
      <c r="D31" s="934"/>
      <c r="E31" s="934"/>
      <c r="F31" s="934"/>
      <c r="G31" s="934"/>
      <c r="H31" s="934"/>
      <c r="I31" s="934"/>
      <c r="J31" s="934"/>
      <c r="K31" s="943" t="s">
        <v>301</v>
      </c>
      <c r="L31" s="943"/>
      <c r="M31" s="943"/>
      <c r="N31" s="943"/>
      <c r="O31" s="943"/>
      <c r="P31" s="943"/>
      <c r="Q31" s="943" t="s">
        <v>300</v>
      </c>
      <c r="R31" s="943"/>
      <c r="S31" s="943"/>
      <c r="T31" s="943"/>
      <c r="U31" s="943"/>
      <c r="V31" s="943"/>
      <c r="W31" s="943"/>
      <c r="X31" s="943" t="s">
        <v>301</v>
      </c>
      <c r="Y31" s="943"/>
      <c r="Z31" s="943"/>
      <c r="AA31" s="943"/>
      <c r="AB31" s="943"/>
      <c r="AC31" s="943" t="s">
        <v>300</v>
      </c>
      <c r="AD31" s="943"/>
      <c r="AE31" s="943"/>
      <c r="AF31" s="943" t="s">
        <v>301</v>
      </c>
      <c r="AG31" s="943"/>
      <c r="AH31" s="943" t="s">
        <v>300</v>
      </c>
      <c r="AI31" s="943"/>
      <c r="AJ31" s="943"/>
      <c r="AK31" s="943"/>
      <c r="AL31" s="12"/>
    </row>
    <row r="32" spans="2:38" ht="15" thickBot="1" x14ac:dyDescent="0.25">
      <c r="B32" s="10"/>
      <c r="C32" s="664"/>
      <c r="D32" s="665"/>
      <c r="E32" s="665"/>
      <c r="F32" s="665"/>
      <c r="G32" s="665"/>
      <c r="H32" s="665"/>
      <c r="I32" s="665"/>
      <c r="J32" s="665"/>
      <c r="K32" s="944">
        <v>0</v>
      </c>
      <c r="L32" s="943"/>
      <c r="M32" s="943"/>
      <c r="N32" s="943"/>
      <c r="O32" s="943"/>
      <c r="P32" s="943"/>
      <c r="Q32" s="944">
        <v>0.89</v>
      </c>
      <c r="R32" s="943"/>
      <c r="S32" s="943"/>
      <c r="T32" s="943"/>
      <c r="U32" s="943"/>
      <c r="V32" s="943"/>
      <c r="W32" s="943"/>
      <c r="X32" s="944">
        <v>0.9</v>
      </c>
      <c r="Y32" s="943"/>
      <c r="Z32" s="943"/>
      <c r="AA32" s="943"/>
      <c r="AB32" s="943"/>
      <c r="AC32" s="944">
        <v>0.99</v>
      </c>
      <c r="AD32" s="943"/>
      <c r="AE32" s="943"/>
      <c r="AF32" s="944">
        <v>1</v>
      </c>
      <c r="AG32" s="943"/>
      <c r="AH32" s="944">
        <v>1</v>
      </c>
      <c r="AI32" s="943"/>
      <c r="AJ32" s="943"/>
      <c r="AK32" s="943"/>
      <c r="AL32" s="12"/>
    </row>
    <row r="33" spans="2:50" ht="22.9" customHeight="1"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2"/>
    </row>
    <row r="34" spans="2:50" s="14" customFormat="1" x14ac:dyDescent="0.2">
      <c r="B34" s="13"/>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3"/>
      <c r="AB34" s="923"/>
      <c r="AC34" s="923"/>
      <c r="AD34" s="923"/>
      <c r="AE34" s="923"/>
      <c r="AF34" s="923"/>
      <c r="AG34" s="923"/>
      <c r="AH34" s="923"/>
      <c r="AI34" s="923"/>
      <c r="AJ34" s="923"/>
      <c r="AK34" s="924"/>
      <c r="AL34" s="12"/>
    </row>
    <row r="35" spans="2:50" s="14" customFormat="1" ht="7.9" customHeight="1" thickBot="1" x14ac:dyDescent="0.25">
      <c r="B35" s="13"/>
      <c r="C35" s="925"/>
      <c r="D35" s="926"/>
      <c r="E35" s="926"/>
      <c r="F35" s="926"/>
      <c r="G35" s="926"/>
      <c r="H35" s="926"/>
      <c r="I35" s="926"/>
      <c r="J35" s="926"/>
      <c r="K35" s="926"/>
      <c r="L35" s="926"/>
      <c r="M35" s="926"/>
      <c r="N35" s="926"/>
      <c r="O35" s="926"/>
      <c r="P35" s="926"/>
      <c r="Q35" s="926"/>
      <c r="R35" s="926"/>
      <c r="S35" s="926"/>
      <c r="T35" s="926"/>
      <c r="U35" s="926"/>
      <c r="V35" s="926"/>
      <c r="W35" s="926"/>
      <c r="X35" s="926"/>
      <c r="Y35" s="926"/>
      <c r="Z35" s="926"/>
      <c r="AA35" s="926"/>
      <c r="AB35" s="926"/>
      <c r="AC35" s="926"/>
      <c r="AD35" s="926"/>
      <c r="AE35" s="926"/>
      <c r="AF35" s="926"/>
      <c r="AG35" s="926"/>
      <c r="AH35" s="926"/>
      <c r="AI35" s="926"/>
      <c r="AJ35" s="926"/>
      <c r="AK35" s="927"/>
      <c r="AL35" s="12"/>
    </row>
    <row r="36" spans="2:50" s="14" customFormat="1" x14ac:dyDescent="0.2">
      <c r="B36" s="13"/>
      <c r="C36" s="922" t="s">
        <v>30</v>
      </c>
      <c r="D36" s="923"/>
      <c r="E36" s="923"/>
      <c r="F36" s="923"/>
      <c r="G36" s="924"/>
      <c r="H36" s="928" t="s">
        <v>529</v>
      </c>
      <c r="I36" s="928" t="s">
        <v>528</v>
      </c>
      <c r="J36" s="930" t="s">
        <v>33</v>
      </c>
      <c r="K36" s="932" t="s">
        <v>34</v>
      </c>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4"/>
      <c r="AL36" s="12"/>
    </row>
    <row r="37" spans="2:50" s="14" customFormat="1" ht="16.899999999999999" customHeight="1" thickBot="1" x14ac:dyDescent="0.25">
      <c r="B37" s="13"/>
      <c r="C37" s="925"/>
      <c r="D37" s="926"/>
      <c r="E37" s="926"/>
      <c r="F37" s="926"/>
      <c r="G37" s="927"/>
      <c r="H37" s="929"/>
      <c r="I37" s="929"/>
      <c r="J37" s="931"/>
      <c r="K37" s="933"/>
      <c r="L37" s="926"/>
      <c r="M37" s="926"/>
      <c r="N37" s="926"/>
      <c r="O37" s="926"/>
      <c r="P37" s="926"/>
      <c r="Q37" s="926"/>
      <c r="R37" s="926"/>
      <c r="S37" s="926"/>
      <c r="T37" s="926"/>
      <c r="U37" s="926"/>
      <c r="V37" s="926"/>
      <c r="W37" s="926"/>
      <c r="X37" s="926"/>
      <c r="Y37" s="926"/>
      <c r="Z37" s="926"/>
      <c r="AA37" s="926"/>
      <c r="AB37" s="926"/>
      <c r="AC37" s="926"/>
      <c r="AD37" s="926"/>
      <c r="AE37" s="926"/>
      <c r="AF37" s="926"/>
      <c r="AG37" s="926"/>
      <c r="AH37" s="926"/>
      <c r="AI37" s="926"/>
      <c r="AJ37" s="926"/>
      <c r="AK37" s="927"/>
      <c r="AL37" s="12"/>
    </row>
    <row r="38" spans="2:50" s="14" customFormat="1" ht="132.75" customHeight="1" x14ac:dyDescent="0.2">
      <c r="B38" s="13"/>
      <c r="C38" s="899" t="s">
        <v>527</v>
      </c>
      <c r="D38" s="900"/>
      <c r="E38" s="900"/>
      <c r="F38" s="900"/>
      <c r="G38" s="901"/>
      <c r="H38" s="38">
        <v>8</v>
      </c>
      <c r="I38" s="38">
        <v>8</v>
      </c>
      <c r="J38" s="36">
        <f>H38/I38</f>
        <v>1</v>
      </c>
      <c r="K38" s="902" t="s">
        <v>526</v>
      </c>
      <c r="L38" s="903"/>
      <c r="M38" s="903"/>
      <c r="N38" s="903"/>
      <c r="O38" s="903"/>
      <c r="P38" s="903"/>
      <c r="Q38" s="903"/>
      <c r="R38" s="903"/>
      <c r="S38" s="903"/>
      <c r="T38" s="903"/>
      <c r="U38" s="903"/>
      <c r="V38" s="903"/>
      <c r="W38" s="903"/>
      <c r="X38" s="903"/>
      <c r="Y38" s="903"/>
      <c r="Z38" s="903"/>
      <c r="AA38" s="903"/>
      <c r="AB38" s="903"/>
      <c r="AC38" s="903"/>
      <c r="AD38" s="903"/>
      <c r="AE38" s="903"/>
      <c r="AF38" s="903"/>
      <c r="AG38" s="903"/>
      <c r="AH38" s="903"/>
      <c r="AI38" s="903"/>
      <c r="AJ38" s="903"/>
      <c r="AK38" s="904"/>
      <c r="AL38" s="12"/>
    </row>
    <row r="39" spans="2:50" s="14" customFormat="1" ht="116.25" customHeight="1" x14ac:dyDescent="0.2">
      <c r="B39" s="13"/>
      <c r="C39" s="905" t="s">
        <v>522</v>
      </c>
      <c r="D39" s="906"/>
      <c r="E39" s="906"/>
      <c r="F39" s="906"/>
      <c r="G39" s="907"/>
      <c r="H39" s="96">
        <v>6</v>
      </c>
      <c r="I39" s="39">
        <v>6</v>
      </c>
      <c r="J39" s="36">
        <f>H39/I39</f>
        <v>1</v>
      </c>
      <c r="K39" s="902" t="s">
        <v>525</v>
      </c>
      <c r="L39" s="903"/>
      <c r="M39" s="903"/>
      <c r="N39" s="903"/>
      <c r="O39" s="903"/>
      <c r="P39" s="903"/>
      <c r="Q39" s="903"/>
      <c r="R39" s="903"/>
      <c r="S39" s="903"/>
      <c r="T39" s="903"/>
      <c r="U39" s="903"/>
      <c r="V39" s="903"/>
      <c r="W39" s="903"/>
      <c r="X39" s="903"/>
      <c r="Y39" s="903"/>
      <c r="Z39" s="903"/>
      <c r="AA39" s="903"/>
      <c r="AB39" s="903"/>
      <c r="AC39" s="903"/>
      <c r="AD39" s="903"/>
      <c r="AE39" s="903"/>
      <c r="AF39" s="903"/>
      <c r="AG39" s="903"/>
      <c r="AH39" s="903"/>
      <c r="AI39" s="903"/>
      <c r="AJ39" s="903"/>
      <c r="AK39" s="904"/>
      <c r="AL39" s="917"/>
      <c r="AM39" s="918"/>
      <c r="AN39" s="918"/>
      <c r="AO39" s="918"/>
      <c r="AP39" s="918"/>
      <c r="AQ39" s="918"/>
      <c r="AR39" s="918"/>
      <c r="AS39" s="918"/>
      <c r="AT39" s="918"/>
      <c r="AU39" s="918"/>
      <c r="AV39" s="918"/>
      <c r="AW39" s="918"/>
      <c r="AX39" s="918"/>
    </row>
    <row r="40" spans="2:50" s="14" customFormat="1" ht="177" customHeight="1" x14ac:dyDescent="0.2">
      <c r="B40" s="13"/>
      <c r="C40" s="919" t="s">
        <v>319</v>
      </c>
      <c r="D40" s="920"/>
      <c r="E40" s="920"/>
      <c r="F40" s="920"/>
      <c r="G40" s="921"/>
      <c r="H40" s="97">
        <v>2</v>
      </c>
      <c r="I40" s="96">
        <v>4</v>
      </c>
      <c r="J40" s="36">
        <f>H40/I40</f>
        <v>0.5</v>
      </c>
      <c r="K40" s="902" t="s">
        <v>519</v>
      </c>
      <c r="L40" s="903"/>
      <c r="M40" s="903"/>
      <c r="N40" s="903"/>
      <c r="O40" s="903"/>
      <c r="P40" s="903"/>
      <c r="Q40" s="903"/>
      <c r="R40" s="903"/>
      <c r="S40" s="903"/>
      <c r="T40" s="903"/>
      <c r="U40" s="903"/>
      <c r="V40" s="903"/>
      <c r="W40" s="903"/>
      <c r="X40" s="903"/>
      <c r="Y40" s="903"/>
      <c r="Z40" s="903"/>
      <c r="AA40" s="903"/>
      <c r="AB40" s="903"/>
      <c r="AC40" s="903"/>
      <c r="AD40" s="903"/>
      <c r="AE40" s="903"/>
      <c r="AF40" s="903"/>
      <c r="AG40" s="903"/>
      <c r="AH40" s="903"/>
      <c r="AI40" s="903"/>
      <c r="AJ40" s="903"/>
      <c r="AK40" s="904"/>
      <c r="AL40" s="12"/>
    </row>
    <row r="41" spans="2:50" s="14" customFormat="1" ht="139.5" customHeight="1" thickBot="1" x14ac:dyDescent="0.25">
      <c r="B41" s="13"/>
      <c r="C41" s="899" t="s">
        <v>318</v>
      </c>
      <c r="D41" s="900"/>
      <c r="E41" s="900"/>
      <c r="F41" s="900"/>
      <c r="G41" s="901"/>
      <c r="H41" s="38">
        <v>6</v>
      </c>
      <c r="I41" s="38">
        <v>6</v>
      </c>
      <c r="J41" s="36">
        <f>H41/I41</f>
        <v>1</v>
      </c>
      <c r="K41" s="902" t="s">
        <v>592</v>
      </c>
      <c r="L41" s="903"/>
      <c r="M41" s="903"/>
      <c r="N41" s="903"/>
      <c r="O41" s="903"/>
      <c r="P41" s="903"/>
      <c r="Q41" s="903"/>
      <c r="R41" s="903"/>
      <c r="S41" s="903"/>
      <c r="T41" s="903"/>
      <c r="U41" s="903"/>
      <c r="V41" s="903"/>
      <c r="W41" s="903"/>
      <c r="X41" s="903"/>
      <c r="Y41" s="903"/>
      <c r="Z41" s="903"/>
      <c r="AA41" s="903"/>
      <c r="AB41" s="903"/>
      <c r="AC41" s="903"/>
      <c r="AD41" s="903"/>
      <c r="AE41" s="903"/>
      <c r="AF41" s="903"/>
      <c r="AG41" s="903"/>
      <c r="AH41" s="903"/>
      <c r="AI41" s="903"/>
      <c r="AJ41" s="903"/>
      <c r="AK41" s="904"/>
      <c r="AL41" s="12"/>
    </row>
    <row r="42" spans="2:50" s="14" customFormat="1" ht="15.75" customHeight="1" thickBot="1" x14ac:dyDescent="0.3">
      <c r="B42" s="13"/>
      <c r="C42" s="908" t="s">
        <v>35</v>
      </c>
      <c r="D42" s="909"/>
      <c r="E42" s="909"/>
      <c r="F42" s="909"/>
      <c r="G42" s="910"/>
      <c r="H42" s="37"/>
      <c r="I42" s="37"/>
      <c r="J42" s="41"/>
      <c r="K42" s="911"/>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3"/>
      <c r="AL42" s="12"/>
    </row>
    <row r="43" spans="2:50" s="14" customFormat="1" ht="5.25" customHeight="1" x14ac:dyDescent="0.2">
      <c r="B43" s="13"/>
      <c r="C43" s="11"/>
      <c r="D43" s="11"/>
      <c r="E43" s="11"/>
      <c r="F43" s="11"/>
      <c r="G43" s="11"/>
      <c r="H43" s="95"/>
      <c r="I43" s="95"/>
      <c r="J43" s="35"/>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2"/>
    </row>
    <row r="44" spans="2:50" s="14" customFormat="1" ht="15.6" customHeight="1" thickBot="1" x14ac:dyDescent="0.25">
      <c r="B44" s="13"/>
      <c r="C44" s="11"/>
      <c r="D44" s="11"/>
      <c r="E44" s="11"/>
      <c r="F44" s="11"/>
      <c r="G44" s="11"/>
      <c r="H44" s="95"/>
      <c r="I44" s="95"/>
      <c r="J44" s="35"/>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2"/>
    </row>
    <row r="45" spans="2:50" s="14" customFormat="1" ht="14.25" customHeight="1" x14ac:dyDescent="0.2">
      <c r="B45" s="13"/>
      <c r="C45" s="768" t="s">
        <v>36</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769"/>
      <c r="AK45" s="770"/>
      <c r="AL45" s="12"/>
    </row>
    <row r="46" spans="2:50" ht="5.45" customHeight="1" thickBot="1" x14ac:dyDescent="0.25">
      <c r="B46" s="10"/>
      <c r="C46" s="914"/>
      <c r="D46" s="915"/>
      <c r="E46" s="915"/>
      <c r="F46" s="915"/>
      <c r="G46" s="915"/>
      <c r="H46" s="915"/>
      <c r="I46" s="915"/>
      <c r="J46" s="915"/>
      <c r="K46" s="915"/>
      <c r="L46" s="915"/>
      <c r="M46" s="915"/>
      <c r="N46" s="915"/>
      <c r="O46" s="915"/>
      <c r="P46" s="915"/>
      <c r="Q46" s="915"/>
      <c r="R46" s="915"/>
      <c r="S46" s="915"/>
      <c r="T46" s="915"/>
      <c r="U46" s="915"/>
      <c r="V46" s="915"/>
      <c r="W46" s="915"/>
      <c r="X46" s="915"/>
      <c r="Y46" s="915"/>
      <c r="Z46" s="915"/>
      <c r="AA46" s="915"/>
      <c r="AB46" s="915"/>
      <c r="AC46" s="915"/>
      <c r="AD46" s="915"/>
      <c r="AE46" s="915"/>
      <c r="AF46" s="915"/>
      <c r="AG46" s="915"/>
      <c r="AH46" s="915"/>
      <c r="AI46" s="915"/>
      <c r="AJ46" s="915"/>
      <c r="AK46" s="916"/>
      <c r="AL46" s="12"/>
    </row>
    <row r="47" spans="2:50" ht="14.25" customHeight="1" x14ac:dyDescent="0.2">
      <c r="B47" s="10"/>
      <c r="C47" s="890" t="s">
        <v>337</v>
      </c>
      <c r="D47" s="891"/>
      <c r="E47" s="891"/>
      <c r="F47" s="891"/>
      <c r="G47" s="891"/>
      <c r="H47" s="891"/>
      <c r="I47" s="891"/>
      <c r="J47" s="891"/>
      <c r="K47" s="891"/>
      <c r="L47" s="891"/>
      <c r="M47" s="891"/>
      <c r="N47" s="891"/>
      <c r="O47" s="891"/>
      <c r="P47" s="891"/>
      <c r="Q47" s="891"/>
      <c r="R47" s="891"/>
      <c r="S47" s="891"/>
      <c r="T47" s="891"/>
      <c r="U47" s="891"/>
      <c r="V47" s="891"/>
      <c r="W47" s="891"/>
      <c r="X47" s="891"/>
      <c r="Y47" s="891"/>
      <c r="Z47" s="891"/>
      <c r="AA47" s="891"/>
      <c r="AB47" s="891"/>
      <c r="AC47" s="891"/>
      <c r="AD47" s="891"/>
      <c r="AE47" s="891"/>
      <c r="AF47" s="891"/>
      <c r="AG47" s="891"/>
      <c r="AH47" s="891"/>
      <c r="AI47" s="891"/>
      <c r="AJ47" s="891"/>
      <c r="AK47" s="892"/>
      <c r="AL47" s="12"/>
    </row>
    <row r="48" spans="2:50" x14ac:dyDescent="0.2">
      <c r="B48" s="10"/>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4"/>
      <c r="AB48" s="894"/>
      <c r="AC48" s="894"/>
      <c r="AD48" s="894"/>
      <c r="AE48" s="894"/>
      <c r="AF48" s="894"/>
      <c r="AG48" s="894"/>
      <c r="AH48" s="894"/>
      <c r="AI48" s="894"/>
      <c r="AJ48" s="894"/>
      <c r="AK48" s="895"/>
      <c r="AL48" s="12"/>
    </row>
    <row r="49" spans="2:38" ht="7.15" customHeight="1" x14ac:dyDescent="0.2">
      <c r="B49" s="10"/>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4"/>
      <c r="AB49" s="894"/>
      <c r="AC49" s="894"/>
      <c r="AD49" s="894"/>
      <c r="AE49" s="894"/>
      <c r="AF49" s="894"/>
      <c r="AG49" s="894"/>
      <c r="AH49" s="894"/>
      <c r="AI49" s="894"/>
      <c r="AJ49" s="894"/>
      <c r="AK49" s="895"/>
      <c r="AL49" s="12"/>
    </row>
    <row r="50" spans="2:38" ht="10.9" customHeight="1" x14ac:dyDescent="0.2">
      <c r="B50" s="10"/>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4"/>
      <c r="AB50" s="894"/>
      <c r="AC50" s="894"/>
      <c r="AD50" s="894"/>
      <c r="AE50" s="894"/>
      <c r="AF50" s="894"/>
      <c r="AG50" s="894"/>
      <c r="AH50" s="894"/>
      <c r="AI50" s="894"/>
      <c r="AJ50" s="894"/>
      <c r="AK50" s="895"/>
      <c r="AL50" s="12"/>
    </row>
    <row r="51" spans="2:38" x14ac:dyDescent="0.2">
      <c r="B51" s="10"/>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4"/>
      <c r="AB51" s="894"/>
      <c r="AC51" s="894"/>
      <c r="AD51" s="894"/>
      <c r="AE51" s="894"/>
      <c r="AF51" s="894"/>
      <c r="AG51" s="894"/>
      <c r="AH51" s="894"/>
      <c r="AI51" s="894"/>
      <c r="AJ51" s="894"/>
      <c r="AK51" s="895"/>
      <c r="AL51" s="12"/>
    </row>
    <row r="52" spans="2:38" ht="9.6" customHeight="1" x14ac:dyDescent="0.2">
      <c r="B52" s="10"/>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4"/>
      <c r="AB52" s="894"/>
      <c r="AC52" s="894"/>
      <c r="AD52" s="894"/>
      <c r="AE52" s="894"/>
      <c r="AF52" s="894"/>
      <c r="AG52" s="894"/>
      <c r="AH52" s="894"/>
      <c r="AI52" s="894"/>
      <c r="AJ52" s="894"/>
      <c r="AK52" s="895"/>
      <c r="AL52" s="12"/>
    </row>
    <row r="53" spans="2:38" ht="7.9" customHeight="1" x14ac:dyDescent="0.2">
      <c r="B53" s="10"/>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4"/>
      <c r="AB53" s="894"/>
      <c r="AC53" s="894"/>
      <c r="AD53" s="894"/>
      <c r="AE53" s="894"/>
      <c r="AF53" s="894"/>
      <c r="AG53" s="894"/>
      <c r="AH53" s="894"/>
      <c r="AI53" s="894"/>
      <c r="AJ53" s="894"/>
      <c r="AK53" s="895"/>
      <c r="AL53" s="12"/>
    </row>
    <row r="54" spans="2:38" ht="9.6" customHeight="1" x14ac:dyDescent="0.2">
      <c r="B54" s="10"/>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4"/>
      <c r="AB54" s="894"/>
      <c r="AC54" s="894"/>
      <c r="AD54" s="894"/>
      <c r="AE54" s="894"/>
      <c r="AF54" s="894"/>
      <c r="AG54" s="894"/>
      <c r="AH54" s="894"/>
      <c r="AI54" s="894"/>
      <c r="AJ54" s="894"/>
      <c r="AK54" s="895"/>
      <c r="AL54" s="12"/>
    </row>
    <row r="55" spans="2:38" ht="4.9000000000000004" customHeight="1" x14ac:dyDescent="0.2">
      <c r="B55" s="10"/>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4"/>
      <c r="AB55" s="894"/>
      <c r="AC55" s="894"/>
      <c r="AD55" s="894"/>
      <c r="AE55" s="894"/>
      <c r="AF55" s="894"/>
      <c r="AG55" s="894"/>
      <c r="AH55" s="894"/>
      <c r="AI55" s="894"/>
      <c r="AJ55" s="894"/>
      <c r="AK55" s="895"/>
      <c r="AL55" s="12"/>
    </row>
    <row r="56" spans="2:38" ht="7.15" customHeight="1" x14ac:dyDescent="0.2">
      <c r="B56" s="10"/>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4"/>
      <c r="AB56" s="894"/>
      <c r="AC56" s="894"/>
      <c r="AD56" s="894"/>
      <c r="AE56" s="894"/>
      <c r="AF56" s="894"/>
      <c r="AG56" s="894"/>
      <c r="AH56" s="894"/>
      <c r="AI56" s="894"/>
      <c r="AJ56" s="894"/>
      <c r="AK56" s="895"/>
      <c r="AL56" s="12"/>
    </row>
    <row r="57" spans="2:38" ht="5.45" customHeight="1" x14ac:dyDescent="0.2">
      <c r="B57" s="10"/>
      <c r="C57" s="893"/>
      <c r="D57" s="894"/>
      <c r="E57" s="894"/>
      <c r="F57" s="894"/>
      <c r="G57" s="894"/>
      <c r="H57" s="894"/>
      <c r="I57" s="894"/>
      <c r="J57" s="894"/>
      <c r="K57" s="894"/>
      <c r="L57" s="894"/>
      <c r="M57" s="894"/>
      <c r="N57" s="894"/>
      <c r="O57" s="894"/>
      <c r="P57" s="894"/>
      <c r="Q57" s="894"/>
      <c r="R57" s="894"/>
      <c r="S57" s="894"/>
      <c r="T57" s="894"/>
      <c r="U57" s="894"/>
      <c r="V57" s="894"/>
      <c r="W57" s="894"/>
      <c r="X57" s="894"/>
      <c r="Y57" s="894"/>
      <c r="Z57" s="894"/>
      <c r="AA57" s="894"/>
      <c r="AB57" s="894"/>
      <c r="AC57" s="894"/>
      <c r="AD57" s="894"/>
      <c r="AE57" s="894"/>
      <c r="AF57" s="894"/>
      <c r="AG57" s="894"/>
      <c r="AH57" s="894"/>
      <c r="AI57" s="894"/>
      <c r="AJ57" s="894"/>
      <c r="AK57" s="895"/>
      <c r="AL57" s="12"/>
    </row>
    <row r="58" spans="2:38" ht="11.45" customHeight="1" x14ac:dyDescent="0.2">
      <c r="B58" s="10"/>
      <c r="C58" s="893"/>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4"/>
      <c r="AB58" s="894"/>
      <c r="AC58" s="894"/>
      <c r="AD58" s="894"/>
      <c r="AE58" s="894"/>
      <c r="AF58" s="894"/>
      <c r="AG58" s="894"/>
      <c r="AH58" s="894"/>
      <c r="AI58" s="894"/>
      <c r="AJ58" s="894"/>
      <c r="AK58" s="895"/>
      <c r="AL58" s="12"/>
    </row>
    <row r="59" spans="2:38" ht="5.45" customHeight="1" thickBot="1" x14ac:dyDescent="0.25">
      <c r="B59" s="10"/>
      <c r="C59" s="896"/>
      <c r="D59" s="897"/>
      <c r="E59" s="897"/>
      <c r="F59" s="897"/>
      <c r="G59" s="897"/>
      <c r="H59" s="897"/>
      <c r="I59" s="897"/>
      <c r="J59" s="897"/>
      <c r="K59" s="897"/>
      <c r="L59" s="897"/>
      <c r="M59" s="897"/>
      <c r="N59" s="897"/>
      <c r="O59" s="897"/>
      <c r="P59" s="897"/>
      <c r="Q59" s="897"/>
      <c r="R59" s="897"/>
      <c r="S59" s="897"/>
      <c r="T59" s="897"/>
      <c r="U59" s="897"/>
      <c r="V59" s="897"/>
      <c r="W59" s="897"/>
      <c r="X59" s="897"/>
      <c r="Y59" s="897"/>
      <c r="Z59" s="897"/>
      <c r="AA59" s="897"/>
      <c r="AB59" s="897"/>
      <c r="AC59" s="897"/>
      <c r="AD59" s="897"/>
      <c r="AE59" s="897"/>
      <c r="AF59" s="897"/>
      <c r="AG59" s="897"/>
      <c r="AH59" s="897"/>
      <c r="AI59" s="897"/>
      <c r="AJ59" s="897"/>
      <c r="AK59" s="898"/>
      <c r="AL59" s="12"/>
    </row>
    <row r="60" spans="2:38" ht="14.45" customHeight="1" x14ac:dyDescent="0.2">
      <c r="B60" s="15"/>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16"/>
    </row>
    <row r="61" spans="2:38" ht="18" customHeight="1" thickBot="1" x14ac:dyDescent="0.25">
      <c r="B61" s="17"/>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18"/>
    </row>
    <row r="62" spans="2:38" ht="14.25" customHeight="1" x14ac:dyDescent="0.2">
      <c r="B62" s="19"/>
      <c r="C62" s="787" t="s">
        <v>30</v>
      </c>
      <c r="D62" s="788"/>
      <c r="E62" s="788"/>
      <c r="F62" s="788"/>
      <c r="G62" s="789"/>
      <c r="H62" s="787" t="s">
        <v>37</v>
      </c>
      <c r="I62" s="789"/>
      <c r="J62" s="787" t="s">
        <v>38</v>
      </c>
      <c r="K62" s="788"/>
      <c r="L62" s="788"/>
      <c r="M62" s="788"/>
      <c r="N62" s="787" t="s">
        <v>39</v>
      </c>
      <c r="O62" s="788"/>
      <c r="P62" s="788"/>
      <c r="Q62" s="788"/>
      <c r="R62" s="788"/>
      <c r="S62" s="788"/>
      <c r="T62" s="788"/>
      <c r="U62" s="788"/>
      <c r="V62" s="788"/>
      <c r="W62" s="788"/>
      <c r="X62" s="788"/>
      <c r="Y62" s="789"/>
      <c r="Z62" s="787" t="s">
        <v>40</v>
      </c>
      <c r="AA62" s="788"/>
      <c r="AB62" s="788"/>
      <c r="AC62" s="788"/>
      <c r="AD62" s="788"/>
      <c r="AE62" s="788"/>
      <c r="AF62" s="788"/>
      <c r="AG62" s="788"/>
      <c r="AH62" s="788"/>
      <c r="AI62" s="788"/>
      <c r="AJ62" s="788"/>
      <c r="AK62" s="789"/>
      <c r="AL62" s="20"/>
    </row>
    <row r="63" spans="2:38" ht="13.15" customHeight="1" x14ac:dyDescent="0.2">
      <c r="B63" s="21"/>
      <c r="C63" s="790"/>
      <c r="D63" s="791"/>
      <c r="E63" s="791"/>
      <c r="F63" s="791"/>
      <c r="G63" s="792"/>
      <c r="H63" s="790"/>
      <c r="I63" s="792"/>
      <c r="J63" s="790"/>
      <c r="K63" s="791"/>
      <c r="L63" s="791"/>
      <c r="M63" s="791"/>
      <c r="N63" s="790"/>
      <c r="O63" s="791"/>
      <c r="P63" s="791"/>
      <c r="Q63" s="791"/>
      <c r="R63" s="791"/>
      <c r="S63" s="791"/>
      <c r="T63" s="791"/>
      <c r="U63" s="791"/>
      <c r="V63" s="791"/>
      <c r="W63" s="791"/>
      <c r="X63" s="791"/>
      <c r="Y63" s="792"/>
      <c r="Z63" s="790"/>
      <c r="AA63" s="889"/>
      <c r="AB63" s="889"/>
      <c r="AC63" s="889"/>
      <c r="AD63" s="889"/>
      <c r="AE63" s="889"/>
      <c r="AF63" s="889"/>
      <c r="AG63" s="889"/>
      <c r="AH63" s="889"/>
      <c r="AI63" s="889"/>
      <c r="AJ63" s="889"/>
      <c r="AK63" s="792"/>
      <c r="AL63" s="20"/>
    </row>
    <row r="64" spans="2:38" ht="16.5" thickBot="1" x14ac:dyDescent="0.25">
      <c r="B64" s="21"/>
      <c r="C64" s="856"/>
      <c r="D64" s="857"/>
      <c r="E64" s="857"/>
      <c r="F64" s="857"/>
      <c r="G64" s="858"/>
      <c r="H64" s="856"/>
      <c r="I64" s="858"/>
      <c r="J64" s="856"/>
      <c r="K64" s="857"/>
      <c r="L64" s="857"/>
      <c r="M64" s="857"/>
      <c r="N64" s="856"/>
      <c r="O64" s="857"/>
      <c r="P64" s="857"/>
      <c r="Q64" s="857"/>
      <c r="R64" s="857"/>
      <c r="S64" s="857"/>
      <c r="T64" s="857"/>
      <c r="U64" s="857"/>
      <c r="V64" s="857"/>
      <c r="W64" s="857"/>
      <c r="X64" s="857"/>
      <c r="Y64" s="858"/>
      <c r="Z64" s="856"/>
      <c r="AA64" s="857"/>
      <c r="AB64" s="857"/>
      <c r="AC64" s="857"/>
      <c r="AD64" s="857"/>
      <c r="AE64" s="857"/>
      <c r="AF64" s="857"/>
      <c r="AG64" s="857"/>
      <c r="AH64" s="857"/>
      <c r="AI64" s="857"/>
      <c r="AJ64" s="857"/>
      <c r="AK64" s="858"/>
      <c r="AL64" s="20"/>
    </row>
    <row r="65" spans="2:38" ht="289.5" customHeight="1" x14ac:dyDescent="0.2">
      <c r="B65" s="19"/>
      <c r="C65" s="874" t="s">
        <v>524</v>
      </c>
      <c r="D65" s="875"/>
      <c r="E65" s="875"/>
      <c r="F65" s="875"/>
      <c r="G65" s="876"/>
      <c r="H65" s="877" t="s">
        <v>523</v>
      </c>
      <c r="I65" s="877"/>
      <c r="J65" s="882"/>
      <c r="K65" s="883"/>
      <c r="L65" s="883"/>
      <c r="M65" s="884"/>
      <c r="N65" s="885"/>
      <c r="O65" s="885"/>
      <c r="P65" s="885"/>
      <c r="Q65" s="885"/>
      <c r="R65" s="885"/>
      <c r="S65" s="885"/>
      <c r="T65" s="885"/>
      <c r="U65" s="885"/>
      <c r="V65" s="885"/>
      <c r="W65" s="885"/>
      <c r="X65" s="885"/>
      <c r="Y65" s="885"/>
      <c r="Z65" s="886"/>
      <c r="AA65" s="887"/>
      <c r="AB65" s="887"/>
      <c r="AC65" s="887"/>
      <c r="AD65" s="887"/>
      <c r="AE65" s="887"/>
      <c r="AF65" s="887"/>
      <c r="AG65" s="887"/>
      <c r="AH65" s="887"/>
      <c r="AI65" s="887"/>
      <c r="AJ65" s="887"/>
      <c r="AK65" s="888"/>
      <c r="AL65" s="22"/>
    </row>
    <row r="66" spans="2:38" ht="168.75" customHeight="1" x14ac:dyDescent="0.2">
      <c r="B66" s="19"/>
      <c r="C66" s="874" t="s">
        <v>522</v>
      </c>
      <c r="D66" s="875"/>
      <c r="E66" s="875"/>
      <c r="F66" s="875"/>
      <c r="G66" s="876"/>
      <c r="H66" s="877"/>
      <c r="I66" s="877"/>
      <c r="J66" s="865" t="s">
        <v>521</v>
      </c>
      <c r="K66" s="881"/>
      <c r="L66" s="881"/>
      <c r="M66" s="881"/>
      <c r="N66" s="878" t="s">
        <v>518</v>
      </c>
      <c r="O66" s="879"/>
      <c r="P66" s="879"/>
      <c r="Q66" s="879"/>
      <c r="R66" s="879"/>
      <c r="S66" s="879"/>
      <c r="T66" s="879"/>
      <c r="U66" s="879"/>
      <c r="V66" s="879"/>
      <c r="W66" s="879"/>
      <c r="X66" s="879"/>
      <c r="Y66" s="880"/>
      <c r="Z66" s="878" t="s">
        <v>517</v>
      </c>
      <c r="AA66" s="879"/>
      <c r="AB66" s="879"/>
      <c r="AC66" s="879"/>
      <c r="AD66" s="879"/>
      <c r="AE66" s="879"/>
      <c r="AF66" s="879"/>
      <c r="AG66" s="879"/>
      <c r="AH66" s="879"/>
      <c r="AI66" s="879"/>
      <c r="AJ66" s="879"/>
      <c r="AK66" s="880"/>
      <c r="AL66" s="22"/>
    </row>
    <row r="67" spans="2:38" ht="311.25" customHeight="1" x14ac:dyDescent="0.2">
      <c r="B67" s="19"/>
      <c r="C67" s="874" t="s">
        <v>319</v>
      </c>
      <c r="D67" s="875"/>
      <c r="E67" s="875"/>
      <c r="F67" s="875"/>
      <c r="G67" s="876"/>
      <c r="H67" s="877" t="s">
        <v>520</v>
      </c>
      <c r="I67" s="877"/>
      <c r="J67" s="864" t="s">
        <v>519</v>
      </c>
      <c r="K67" s="865"/>
      <c r="L67" s="865"/>
      <c r="M67" s="865"/>
      <c r="N67" s="878" t="s">
        <v>518</v>
      </c>
      <c r="O67" s="879"/>
      <c r="P67" s="879"/>
      <c r="Q67" s="879"/>
      <c r="R67" s="879"/>
      <c r="S67" s="879"/>
      <c r="T67" s="879"/>
      <c r="U67" s="879"/>
      <c r="V67" s="879"/>
      <c r="W67" s="879"/>
      <c r="X67" s="879"/>
      <c r="Y67" s="880"/>
      <c r="Z67" s="878" t="s">
        <v>517</v>
      </c>
      <c r="AA67" s="879"/>
      <c r="AB67" s="879"/>
      <c r="AC67" s="879"/>
      <c r="AD67" s="879"/>
      <c r="AE67" s="879"/>
      <c r="AF67" s="879"/>
      <c r="AG67" s="879"/>
      <c r="AH67" s="879"/>
      <c r="AI67" s="879"/>
      <c r="AJ67" s="879"/>
      <c r="AK67" s="880"/>
      <c r="AL67" s="22"/>
    </row>
    <row r="68" spans="2:38" ht="336" customHeight="1" thickBot="1" x14ac:dyDescent="0.25">
      <c r="B68" s="54"/>
      <c r="C68" s="861" t="s">
        <v>318</v>
      </c>
      <c r="D68" s="862"/>
      <c r="E68" s="862"/>
      <c r="F68" s="862"/>
      <c r="G68" s="863"/>
      <c r="H68" s="864" t="s">
        <v>519</v>
      </c>
      <c r="I68" s="865"/>
      <c r="J68" s="866" t="s">
        <v>592</v>
      </c>
      <c r="K68" s="867"/>
      <c r="L68" s="867"/>
      <c r="M68" s="867"/>
      <c r="N68" s="868" t="s">
        <v>518</v>
      </c>
      <c r="O68" s="869"/>
      <c r="P68" s="869"/>
      <c r="Q68" s="869"/>
      <c r="R68" s="869"/>
      <c r="S68" s="869"/>
      <c r="T68" s="869"/>
      <c r="U68" s="869"/>
      <c r="V68" s="869"/>
      <c r="W68" s="869"/>
      <c r="X68" s="869"/>
      <c r="Y68" s="870"/>
      <c r="Z68" s="871" t="s">
        <v>517</v>
      </c>
      <c r="AA68" s="872"/>
      <c r="AB68" s="872"/>
      <c r="AC68" s="872"/>
      <c r="AD68" s="872"/>
      <c r="AE68" s="872"/>
      <c r="AF68" s="872"/>
      <c r="AG68" s="872"/>
      <c r="AH68" s="872"/>
      <c r="AI68" s="872"/>
      <c r="AJ68" s="872"/>
      <c r="AK68" s="873"/>
      <c r="AL68" s="55"/>
    </row>
    <row r="69" spans="2:38" x14ac:dyDescent="0.2">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row>
    <row r="107" ht="6" customHeight="1" x14ac:dyDescent="0.2"/>
  </sheetData>
  <mergeCells count="100">
    <mergeCell ref="C7:H8"/>
    <mergeCell ref="I7:AK8"/>
    <mergeCell ref="B2:G4"/>
    <mergeCell ref="H2:AL2"/>
    <mergeCell ref="H3:AA3"/>
    <mergeCell ref="AB3:AL3"/>
    <mergeCell ref="H4:AL4"/>
    <mergeCell ref="C10:H11"/>
    <mergeCell ref="I10:AC11"/>
    <mergeCell ref="AD10:AG10"/>
    <mergeCell ref="AH10:AK10"/>
    <mergeCell ref="AD11:AG11"/>
    <mergeCell ref="AH11:AK11"/>
    <mergeCell ref="C13:H14"/>
    <mergeCell ref="I13:AE14"/>
    <mergeCell ref="AF13:AK13"/>
    <mergeCell ref="AF14:AK14"/>
    <mergeCell ref="C16:H16"/>
    <mergeCell ref="I16:AK16"/>
    <mergeCell ref="C18:H18"/>
    <mergeCell ref="I18:AK18"/>
    <mergeCell ref="C20:H21"/>
    <mergeCell ref="I20:L21"/>
    <mergeCell ref="M20:AE20"/>
    <mergeCell ref="AF20:AK20"/>
    <mergeCell ref="M21:AE21"/>
    <mergeCell ref="AF21:AK21"/>
    <mergeCell ref="C23:I23"/>
    <mergeCell ref="J23:AB23"/>
    <mergeCell ref="AC23:AK23"/>
    <mergeCell ref="C24:I24"/>
    <mergeCell ref="J24:AB24"/>
    <mergeCell ref="AC24:AK24"/>
    <mergeCell ref="C26:H26"/>
    <mergeCell ref="I26:AK26"/>
    <mergeCell ref="C28:H28"/>
    <mergeCell ref="I28:J28"/>
    <mergeCell ref="K28:Z28"/>
    <mergeCell ref="AA28:AC28"/>
    <mergeCell ref="AG28:AH28"/>
    <mergeCell ref="C30:J32"/>
    <mergeCell ref="K30:W30"/>
    <mergeCell ref="X30:AE30"/>
    <mergeCell ref="AF30:AK30"/>
    <mergeCell ref="K31:P31"/>
    <mergeCell ref="Q31:W31"/>
    <mergeCell ref="X31:AB31"/>
    <mergeCell ref="AC31:AE31"/>
    <mergeCell ref="AF31:AG31"/>
    <mergeCell ref="AH31:AK31"/>
    <mergeCell ref="K32:P32"/>
    <mergeCell ref="Q32:W32"/>
    <mergeCell ref="X32:AB32"/>
    <mergeCell ref="AC32:AE32"/>
    <mergeCell ref="AF32:AG32"/>
    <mergeCell ref="AH32:AK32"/>
    <mergeCell ref="AL39:AX39"/>
    <mergeCell ref="C40:G40"/>
    <mergeCell ref="K40:AK40"/>
    <mergeCell ref="C34:AK35"/>
    <mergeCell ref="C36:G37"/>
    <mergeCell ref="H36:H37"/>
    <mergeCell ref="I36:I37"/>
    <mergeCell ref="J36:J37"/>
    <mergeCell ref="K36:AK37"/>
    <mergeCell ref="C47:AK59"/>
    <mergeCell ref="C38:G38"/>
    <mergeCell ref="K38:AK38"/>
    <mergeCell ref="C39:G39"/>
    <mergeCell ref="K39:AK39"/>
    <mergeCell ref="C41:G41"/>
    <mergeCell ref="K41:AK41"/>
    <mergeCell ref="C42:G42"/>
    <mergeCell ref="K42:AK42"/>
    <mergeCell ref="C45:AK46"/>
    <mergeCell ref="C62:G64"/>
    <mergeCell ref="H62:I64"/>
    <mergeCell ref="J62:M64"/>
    <mergeCell ref="N62:Y64"/>
    <mergeCell ref="Z62:AK64"/>
    <mergeCell ref="C65:G65"/>
    <mergeCell ref="H65:I65"/>
    <mergeCell ref="J65:M65"/>
    <mergeCell ref="N65:Y65"/>
    <mergeCell ref="Z65:AK65"/>
    <mergeCell ref="C66:G66"/>
    <mergeCell ref="H66:I66"/>
    <mergeCell ref="J66:M66"/>
    <mergeCell ref="N66:Y66"/>
    <mergeCell ref="Z66:AK66"/>
    <mergeCell ref="C67:G67"/>
    <mergeCell ref="H67:I67"/>
    <mergeCell ref="J67:M67"/>
    <mergeCell ref="N67:Y67"/>
    <mergeCell ref="Z67:AK67"/>
    <mergeCell ref="C68:G68"/>
    <mergeCell ref="H68:I68"/>
    <mergeCell ref="J68:M68"/>
    <mergeCell ref="N68:Y68"/>
    <mergeCell ref="Z68:AK68"/>
  </mergeCells>
  <pageMargins left="0.70866141732283472" right="0.70866141732283472" top="0.74803149606299213" bottom="1.1023622047244095" header="0.31496062992125984" footer="0.31496062992125984"/>
  <pageSetup scale="45"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8"/>
  <sheetViews>
    <sheetView topLeftCell="A15" zoomScale="80" zoomScaleNormal="80" zoomScaleSheetLayoutView="90" zoomScalePageLayoutView="70" workbookViewId="0">
      <selection activeCell="I38" sqref="I38:I41"/>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34" width="3.7109375" style="131"/>
    <col min="35" max="35" width="10.7109375" style="131" bestFit="1" customWidth="1"/>
    <col min="36" max="36" width="11.5703125" style="131" customWidth="1"/>
    <col min="37" max="38" width="3.7109375" style="131"/>
    <col min="39" max="39" width="7" style="131" bestFit="1" customWidth="1"/>
    <col min="40"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1411</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379</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188</v>
      </c>
      <c r="S11" s="740"/>
      <c r="T11" s="740"/>
      <c r="U11" s="741"/>
      <c r="V11" s="715" t="s">
        <v>1412</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380</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792</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381</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126.75" customHeight="1" thickBot="1" x14ac:dyDescent="0.25">
      <c r="B18" s="67"/>
      <c r="C18" s="675" t="s">
        <v>336</v>
      </c>
      <c r="D18" s="676"/>
      <c r="E18" s="676"/>
      <c r="F18" s="676"/>
      <c r="G18" s="676"/>
      <c r="H18" s="677"/>
      <c r="I18" s="678" t="s">
        <v>1413</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1414</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62</v>
      </c>
      <c r="N21" s="713"/>
      <c r="O21" s="713"/>
      <c r="P21" s="713"/>
      <c r="Q21" s="713"/>
      <c r="R21" s="713"/>
      <c r="S21" s="714"/>
      <c r="T21" s="712" t="s">
        <v>637</v>
      </c>
      <c r="U21" s="713"/>
      <c r="V21" s="713"/>
      <c r="W21" s="713"/>
      <c r="X21" s="713"/>
      <c r="Y21" s="713"/>
      <c r="Z21" s="713"/>
      <c r="AA21" s="714"/>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64.5" customHeight="1" thickBot="1" x14ac:dyDescent="0.25">
      <c r="B24" s="67"/>
      <c r="C24" s="694" t="s">
        <v>1415</v>
      </c>
      <c r="D24" s="695"/>
      <c r="E24" s="695"/>
      <c r="F24" s="695"/>
      <c r="G24" s="695"/>
      <c r="H24" s="695"/>
      <c r="I24" s="696"/>
      <c r="J24" s="694" t="s">
        <v>1416</v>
      </c>
      <c r="K24" s="695"/>
      <c r="L24" s="695"/>
      <c r="M24" s="695"/>
      <c r="N24" s="695"/>
      <c r="O24" s="695"/>
      <c r="P24" s="696"/>
      <c r="Q24" s="697" t="s">
        <v>1417</v>
      </c>
      <c r="R24" s="698"/>
      <c r="S24" s="698"/>
      <c r="T24" s="698"/>
      <c r="U24" s="698"/>
      <c r="V24" s="698"/>
      <c r="W24" s="698"/>
      <c r="X24" s="698"/>
      <c r="Y24" s="698"/>
      <c r="Z24" s="698"/>
      <c r="AA24" s="69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1418</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681">
        <v>1</v>
      </c>
      <c r="J28" s="678"/>
      <c r="K28" s="682" t="s">
        <v>24</v>
      </c>
      <c r="L28" s="683"/>
      <c r="M28" s="683"/>
      <c r="N28" s="684"/>
      <c r="O28" s="685" t="s">
        <v>25</v>
      </c>
      <c r="P28" s="686"/>
      <c r="Q28" s="687"/>
      <c r="R28" s="88"/>
      <c r="S28" s="685" t="s">
        <v>26</v>
      </c>
      <c r="T28" s="686"/>
      <c r="U28" s="88" t="s">
        <v>28</v>
      </c>
      <c r="V28" s="688" t="s">
        <v>27</v>
      </c>
      <c r="W28" s="2437"/>
      <c r="X28" s="2437"/>
      <c r="Y28" s="2437"/>
      <c r="Z28" s="2438"/>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x14ac:dyDescent="0.25">
      <c r="B30" s="67"/>
      <c r="C30" s="658" t="s">
        <v>305</v>
      </c>
      <c r="D30" s="659"/>
      <c r="E30" s="659"/>
      <c r="F30" s="659"/>
      <c r="G30" s="659"/>
      <c r="H30" s="659"/>
      <c r="I30" s="659"/>
      <c r="J30" s="660"/>
      <c r="K30" s="2161" t="s">
        <v>304</v>
      </c>
      <c r="L30" s="2162"/>
      <c r="M30" s="2162"/>
      <c r="N30" s="2162"/>
      <c r="O30" s="2162"/>
      <c r="P30" s="2162"/>
      <c r="Q30" s="2162"/>
      <c r="R30" s="2163"/>
      <c r="S30" s="2164" t="s">
        <v>303</v>
      </c>
      <c r="T30" s="2165"/>
      <c r="U30" s="2165"/>
      <c r="V30" s="2165"/>
      <c r="W30" s="2166"/>
      <c r="X30" s="2167" t="s">
        <v>302</v>
      </c>
      <c r="Y30" s="2168"/>
      <c r="Z30" s="2168"/>
      <c r="AA30" s="2169"/>
      <c r="AB30" s="66"/>
    </row>
    <row r="31" spans="2:28" ht="14.25" customHeight="1" x14ac:dyDescent="0.2">
      <c r="B31" s="67"/>
      <c r="C31" s="661"/>
      <c r="D31" s="662"/>
      <c r="E31" s="662"/>
      <c r="F31" s="662"/>
      <c r="G31" s="662"/>
      <c r="H31" s="662"/>
      <c r="I31" s="662"/>
      <c r="J31" s="663"/>
      <c r="K31" s="2429" t="s">
        <v>301</v>
      </c>
      <c r="L31" s="2430"/>
      <c r="M31" s="2430"/>
      <c r="N31" s="2431"/>
      <c r="O31" s="2432" t="s">
        <v>300</v>
      </c>
      <c r="P31" s="2430"/>
      <c r="Q31" s="2430"/>
      <c r="R31" s="2431"/>
      <c r="S31" s="2432" t="s">
        <v>301</v>
      </c>
      <c r="T31" s="2431"/>
      <c r="U31" s="2432" t="s">
        <v>300</v>
      </c>
      <c r="V31" s="2430"/>
      <c r="W31" s="2431"/>
      <c r="X31" s="2432" t="s">
        <v>301</v>
      </c>
      <c r="Y31" s="2431"/>
      <c r="Z31" s="2432" t="s">
        <v>300</v>
      </c>
      <c r="AA31" s="2433"/>
      <c r="AB31" s="66"/>
    </row>
    <row r="32" spans="2:28" ht="15" customHeight="1" thickBot="1" x14ac:dyDescent="0.25">
      <c r="B32" s="67"/>
      <c r="C32" s="664"/>
      <c r="D32" s="665"/>
      <c r="E32" s="665"/>
      <c r="F32" s="665"/>
      <c r="G32" s="665"/>
      <c r="H32" s="665"/>
      <c r="I32" s="665"/>
      <c r="J32" s="666"/>
      <c r="K32" s="2434">
        <v>0</v>
      </c>
      <c r="L32" s="2435"/>
      <c r="M32" s="2435"/>
      <c r="N32" s="2436"/>
      <c r="O32" s="2427">
        <v>0.64</v>
      </c>
      <c r="P32" s="2435"/>
      <c r="Q32" s="2435"/>
      <c r="R32" s="2436"/>
      <c r="S32" s="2427">
        <v>0.65</v>
      </c>
      <c r="T32" s="2436"/>
      <c r="U32" s="2427">
        <v>0.74</v>
      </c>
      <c r="V32" s="2435"/>
      <c r="W32" s="2436"/>
      <c r="X32" s="2427">
        <v>0.75</v>
      </c>
      <c r="Y32" s="2436"/>
      <c r="Z32" s="2427">
        <v>1</v>
      </c>
      <c r="AA32" s="2428"/>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x14ac:dyDescent="0.2">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15" thickBot="1" x14ac:dyDescent="0.25">
      <c r="B35" s="69"/>
      <c r="C35" s="925"/>
      <c r="D35" s="926"/>
      <c r="E35" s="926"/>
      <c r="F35" s="926"/>
      <c r="G35" s="926"/>
      <c r="H35" s="926"/>
      <c r="I35" s="926"/>
      <c r="J35" s="926"/>
      <c r="K35" s="926"/>
      <c r="L35" s="926"/>
      <c r="M35" s="926"/>
      <c r="N35" s="926"/>
      <c r="O35" s="926"/>
      <c r="P35" s="926"/>
      <c r="Q35" s="926"/>
      <c r="R35" s="926"/>
      <c r="S35" s="926"/>
      <c r="T35" s="926"/>
      <c r="U35" s="926"/>
      <c r="V35" s="926"/>
      <c r="W35" s="926"/>
      <c r="X35" s="926"/>
      <c r="Y35" s="926"/>
      <c r="Z35" s="926"/>
      <c r="AA35" s="927"/>
      <c r="AB35" s="66"/>
    </row>
    <row r="36" spans="2:28" s="68" customFormat="1" ht="15" customHeight="1" x14ac:dyDescent="0.2">
      <c r="B36" s="69"/>
      <c r="C36" s="2151" t="s">
        <v>30</v>
      </c>
      <c r="D36" s="2152"/>
      <c r="E36" s="2152"/>
      <c r="F36" s="2152"/>
      <c r="G36" s="2153"/>
      <c r="H36" s="2425" t="s">
        <v>1419</v>
      </c>
      <c r="I36" s="2425" t="s">
        <v>1420</v>
      </c>
      <c r="J36" s="930" t="s">
        <v>33</v>
      </c>
      <c r="K36" s="2151" t="s">
        <v>34</v>
      </c>
      <c r="L36" s="2152"/>
      <c r="M36" s="2152"/>
      <c r="N36" s="2152"/>
      <c r="O36" s="2152"/>
      <c r="P36" s="2152"/>
      <c r="Q36" s="2152"/>
      <c r="R36" s="2152"/>
      <c r="S36" s="2152"/>
      <c r="T36" s="2152"/>
      <c r="U36" s="2152"/>
      <c r="V36" s="2152"/>
      <c r="W36" s="2152"/>
      <c r="X36" s="2152"/>
      <c r="Y36" s="2152"/>
      <c r="Z36" s="2152"/>
      <c r="AA36" s="2153"/>
      <c r="AB36" s="66"/>
    </row>
    <row r="37" spans="2:28" s="68" customFormat="1" ht="43.5" customHeight="1" thickBot="1" x14ac:dyDescent="0.25">
      <c r="B37" s="69"/>
      <c r="C37" s="2154"/>
      <c r="D37" s="2155"/>
      <c r="E37" s="2155"/>
      <c r="F37" s="2155"/>
      <c r="G37" s="2156"/>
      <c r="H37" s="2426"/>
      <c r="I37" s="2426"/>
      <c r="J37" s="931"/>
      <c r="K37" s="2154"/>
      <c r="L37" s="2155"/>
      <c r="M37" s="2155"/>
      <c r="N37" s="2155"/>
      <c r="O37" s="2155"/>
      <c r="P37" s="2155"/>
      <c r="Q37" s="2155"/>
      <c r="R37" s="2155"/>
      <c r="S37" s="2155"/>
      <c r="T37" s="2155"/>
      <c r="U37" s="2155"/>
      <c r="V37" s="2155"/>
      <c r="W37" s="2155"/>
      <c r="X37" s="2155"/>
      <c r="Y37" s="2155"/>
      <c r="Z37" s="2155"/>
      <c r="AA37" s="2156"/>
      <c r="AB37" s="66"/>
    </row>
    <row r="38" spans="2:28" s="68" customFormat="1" ht="73.5" customHeight="1" x14ac:dyDescent="0.2">
      <c r="B38" s="69"/>
      <c r="C38" s="1744" t="s">
        <v>65</v>
      </c>
      <c r="D38" s="1745"/>
      <c r="E38" s="1745"/>
      <c r="F38" s="1745"/>
      <c r="G38" s="1746"/>
      <c r="H38" s="39">
        <v>6666.8</v>
      </c>
      <c r="I38" s="39">
        <v>6666.8</v>
      </c>
      <c r="J38" s="36">
        <f>+H38/I38</f>
        <v>1</v>
      </c>
      <c r="K38" s="1280" t="s">
        <v>1421</v>
      </c>
      <c r="L38" s="1281"/>
      <c r="M38" s="1281"/>
      <c r="N38" s="1281"/>
      <c r="O38" s="1281"/>
      <c r="P38" s="1281"/>
      <c r="Q38" s="1281"/>
      <c r="R38" s="1281"/>
      <c r="S38" s="1281"/>
      <c r="T38" s="1281"/>
      <c r="U38" s="1281"/>
      <c r="V38" s="1281"/>
      <c r="W38" s="1281"/>
      <c r="X38" s="1281"/>
      <c r="Y38" s="1281"/>
      <c r="Z38" s="1281"/>
      <c r="AA38" s="1282"/>
      <c r="AB38" s="66"/>
    </row>
    <row r="39" spans="2:28" s="68" customFormat="1" ht="111.75" customHeight="1" x14ac:dyDescent="0.2">
      <c r="B39" s="69"/>
      <c r="C39" s="1061" t="s">
        <v>66</v>
      </c>
      <c r="D39" s="1150"/>
      <c r="E39" s="1150"/>
      <c r="F39" s="1150"/>
      <c r="G39" s="1151"/>
      <c r="H39" s="38">
        <v>30378</v>
      </c>
      <c r="I39" s="38">
        <v>30378</v>
      </c>
      <c r="J39" s="36">
        <f t="shared" ref="J39:J41" si="0">+H39/I39</f>
        <v>1</v>
      </c>
      <c r="K39" s="1280" t="s">
        <v>1422</v>
      </c>
      <c r="L39" s="1281"/>
      <c r="M39" s="1281"/>
      <c r="N39" s="1281"/>
      <c r="O39" s="1281"/>
      <c r="P39" s="1281"/>
      <c r="Q39" s="1281"/>
      <c r="R39" s="1281"/>
      <c r="S39" s="1281"/>
      <c r="T39" s="1281"/>
      <c r="U39" s="1281"/>
      <c r="V39" s="1281"/>
      <c r="W39" s="1281"/>
      <c r="X39" s="1281"/>
      <c r="Y39" s="1281"/>
      <c r="Z39" s="1281"/>
      <c r="AA39" s="1282"/>
      <c r="AB39" s="66"/>
    </row>
    <row r="40" spans="2:28" s="68" customFormat="1" ht="94.5" customHeight="1" x14ac:dyDescent="0.2">
      <c r="B40" s="69"/>
      <c r="C40" s="1061" t="s">
        <v>67</v>
      </c>
      <c r="D40" s="1150"/>
      <c r="E40" s="1150"/>
      <c r="F40" s="1150"/>
      <c r="G40" s="1151"/>
      <c r="H40" s="38">
        <v>2685</v>
      </c>
      <c r="I40" s="38">
        <v>2685</v>
      </c>
      <c r="J40" s="36">
        <f t="shared" si="0"/>
        <v>1</v>
      </c>
      <c r="K40" s="1152" t="s">
        <v>1423</v>
      </c>
      <c r="L40" s="1153"/>
      <c r="M40" s="1153"/>
      <c r="N40" s="1153"/>
      <c r="O40" s="1153"/>
      <c r="P40" s="1153"/>
      <c r="Q40" s="1153"/>
      <c r="R40" s="1153"/>
      <c r="S40" s="1153"/>
      <c r="T40" s="1153"/>
      <c r="U40" s="1153"/>
      <c r="V40" s="1153"/>
      <c r="W40" s="1153"/>
      <c r="X40" s="1153"/>
      <c r="Y40" s="1153"/>
      <c r="Z40" s="1153"/>
      <c r="AA40" s="1154"/>
      <c r="AB40" s="66"/>
    </row>
    <row r="41" spans="2:28" s="68" customFormat="1" ht="108" customHeight="1" thickBot="1" x14ac:dyDescent="0.25">
      <c r="B41" s="69"/>
      <c r="C41" s="1061" t="s">
        <v>68</v>
      </c>
      <c r="D41" s="1150"/>
      <c r="E41" s="1150"/>
      <c r="F41" s="1150"/>
      <c r="G41" s="1151"/>
      <c r="H41" s="38">
        <v>7124</v>
      </c>
      <c r="I41" s="38">
        <v>7124</v>
      </c>
      <c r="J41" s="36">
        <f t="shared" si="0"/>
        <v>1</v>
      </c>
      <c r="K41" s="1152" t="s">
        <v>1424</v>
      </c>
      <c r="L41" s="1153"/>
      <c r="M41" s="1153"/>
      <c r="N41" s="1153"/>
      <c r="O41" s="1153"/>
      <c r="P41" s="1153"/>
      <c r="Q41" s="1153"/>
      <c r="R41" s="1153"/>
      <c r="S41" s="1153"/>
      <c r="T41" s="1153"/>
      <c r="U41" s="1153"/>
      <c r="V41" s="1153"/>
      <c r="W41" s="1153"/>
      <c r="X41" s="1153"/>
      <c r="Y41" s="1153"/>
      <c r="Z41" s="1153"/>
      <c r="AA41" s="1154"/>
      <c r="AB41" s="66"/>
    </row>
    <row r="42" spans="2:28" s="68" customFormat="1" ht="15.75" customHeight="1" thickBot="1" x14ac:dyDescent="0.3">
      <c r="B42" s="69"/>
      <c r="C42" s="908" t="s">
        <v>35</v>
      </c>
      <c r="D42" s="909"/>
      <c r="E42" s="909"/>
      <c r="F42" s="909"/>
      <c r="G42" s="910"/>
      <c r="H42" s="37"/>
      <c r="I42" s="37"/>
      <c r="J42" s="41"/>
      <c r="K42" s="911"/>
      <c r="L42" s="912"/>
      <c r="M42" s="912"/>
      <c r="N42" s="912"/>
      <c r="O42" s="912"/>
      <c r="P42" s="912"/>
      <c r="Q42" s="912"/>
      <c r="R42" s="912"/>
      <c r="S42" s="912"/>
      <c r="T42" s="912"/>
      <c r="U42" s="912"/>
      <c r="V42" s="912"/>
      <c r="W42" s="912"/>
      <c r="X42" s="912"/>
      <c r="Y42" s="912"/>
      <c r="Z42" s="912"/>
      <c r="AA42" s="913"/>
      <c r="AB42" s="66"/>
    </row>
    <row r="43" spans="2:28" s="68" customFormat="1" ht="5.25" customHeight="1" x14ac:dyDescent="0.2">
      <c r="B43" s="69"/>
      <c r="C43" s="72"/>
      <c r="D43" s="72"/>
      <c r="E43" s="72"/>
      <c r="F43" s="72"/>
      <c r="G43" s="72"/>
      <c r="H43" s="145"/>
      <c r="I43" s="145"/>
      <c r="J43" s="35"/>
      <c r="K43" s="72"/>
      <c r="L43" s="72"/>
      <c r="M43" s="72"/>
      <c r="N43" s="72"/>
      <c r="O43" s="72"/>
      <c r="P43" s="72"/>
      <c r="Q43" s="72"/>
      <c r="R43" s="72"/>
      <c r="S43" s="72"/>
      <c r="T43" s="72"/>
      <c r="U43" s="72"/>
      <c r="V43" s="72"/>
      <c r="W43" s="72"/>
      <c r="X43" s="72"/>
      <c r="Y43" s="72"/>
      <c r="Z43" s="72"/>
      <c r="AA43" s="72"/>
      <c r="AB43" s="66"/>
    </row>
    <row r="44" spans="2:28" s="68" customFormat="1" ht="15" thickBot="1" x14ac:dyDescent="0.25">
      <c r="B44" s="69"/>
      <c r="C44" s="72"/>
      <c r="D44" s="72"/>
      <c r="E44" s="72"/>
      <c r="F44" s="72"/>
      <c r="G44" s="72"/>
      <c r="H44" s="145"/>
      <c r="I44" s="145"/>
      <c r="J44" s="35"/>
      <c r="K44" s="72"/>
      <c r="L44" s="72"/>
      <c r="M44" s="72"/>
      <c r="N44" s="72"/>
      <c r="O44" s="72"/>
      <c r="P44" s="72"/>
      <c r="Q44" s="72"/>
      <c r="R44" s="72"/>
      <c r="S44" s="72"/>
      <c r="T44" s="72"/>
      <c r="U44" s="72"/>
      <c r="V44" s="72"/>
      <c r="W44" s="72"/>
      <c r="X44" s="72"/>
      <c r="Y44" s="72"/>
      <c r="Z44" s="72"/>
      <c r="AA44" s="72"/>
      <c r="AB44" s="66"/>
    </row>
    <row r="45" spans="2:28" s="68" customFormat="1" x14ac:dyDescent="0.2">
      <c r="B45" s="69"/>
      <c r="C45" s="768" t="s">
        <v>36</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66"/>
    </row>
    <row r="46" spans="2:28" ht="15" thickBot="1" x14ac:dyDescent="0.25">
      <c r="B46" s="67"/>
      <c r="C46" s="1161"/>
      <c r="D46" s="1162"/>
      <c r="E46" s="1162"/>
      <c r="F46" s="1162"/>
      <c r="G46" s="1162"/>
      <c r="H46" s="1162"/>
      <c r="I46" s="1162"/>
      <c r="J46" s="1162"/>
      <c r="K46" s="1162"/>
      <c r="L46" s="1162"/>
      <c r="M46" s="1162"/>
      <c r="N46" s="1162"/>
      <c r="O46" s="1162"/>
      <c r="P46" s="1162"/>
      <c r="Q46" s="1162"/>
      <c r="R46" s="1162"/>
      <c r="S46" s="1162"/>
      <c r="T46" s="1162"/>
      <c r="U46" s="1162"/>
      <c r="V46" s="1162"/>
      <c r="W46" s="1162"/>
      <c r="X46" s="1162"/>
      <c r="Y46" s="1162"/>
      <c r="Z46" s="1162"/>
      <c r="AA46" s="1163"/>
      <c r="AB46" s="66"/>
    </row>
    <row r="47" spans="2:28" x14ac:dyDescent="0.2">
      <c r="B47" s="67"/>
      <c r="C47" s="1171" t="s">
        <v>608</v>
      </c>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x14ac:dyDescent="0.2">
      <c r="B57" s="67"/>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66"/>
    </row>
    <row r="58" spans="1:28" x14ac:dyDescent="0.2">
      <c r="B58" s="67"/>
      <c r="C58" s="1174"/>
      <c r="D58" s="1175"/>
      <c r="E58" s="1175"/>
      <c r="F58" s="1175"/>
      <c r="G58" s="1175"/>
      <c r="H58" s="1175"/>
      <c r="I58" s="1175"/>
      <c r="J58" s="1175"/>
      <c r="K58" s="1175"/>
      <c r="L58" s="1175"/>
      <c r="M58" s="1175"/>
      <c r="N58" s="1175"/>
      <c r="O58" s="1175"/>
      <c r="P58" s="1175"/>
      <c r="Q58" s="1175"/>
      <c r="R58" s="1175"/>
      <c r="S58" s="1175"/>
      <c r="T58" s="1175"/>
      <c r="U58" s="1175"/>
      <c r="V58" s="1175"/>
      <c r="W58" s="1175"/>
      <c r="X58" s="1175"/>
      <c r="Y58" s="1175"/>
      <c r="Z58" s="1175"/>
      <c r="AA58" s="1176"/>
      <c r="AB58" s="66"/>
    </row>
    <row r="59" spans="1:28" ht="15" thickBot="1" x14ac:dyDescent="0.25">
      <c r="B59" s="67"/>
      <c r="C59" s="1177"/>
      <c r="D59" s="1178"/>
      <c r="E59" s="1178"/>
      <c r="F59" s="1178"/>
      <c r="G59" s="1178"/>
      <c r="H59" s="1178"/>
      <c r="I59" s="1178"/>
      <c r="J59" s="1178"/>
      <c r="K59" s="1178"/>
      <c r="L59" s="1178"/>
      <c r="M59" s="1178"/>
      <c r="N59" s="1178"/>
      <c r="O59" s="1178"/>
      <c r="P59" s="1178"/>
      <c r="Q59" s="1178"/>
      <c r="R59" s="1178"/>
      <c r="S59" s="1178"/>
      <c r="T59" s="1178"/>
      <c r="U59" s="1178"/>
      <c r="V59" s="1178"/>
      <c r="W59" s="1178"/>
      <c r="X59" s="1178"/>
      <c r="Y59" s="1178"/>
      <c r="Z59" s="1178"/>
      <c r="AA59" s="1179"/>
      <c r="AB59" s="66"/>
    </row>
    <row r="60" spans="1:28" x14ac:dyDescent="0.2">
      <c r="B60" s="65"/>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c r="AA60" s="143"/>
      <c r="AB60" s="64"/>
    </row>
    <row r="61" spans="1:28" ht="15" thickBot="1" x14ac:dyDescent="0.25">
      <c r="B61" s="63"/>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61"/>
    </row>
    <row r="62" spans="1:28" ht="15.75" x14ac:dyDescent="0.2">
      <c r="B62" s="59"/>
      <c r="C62" s="1072" t="s">
        <v>30</v>
      </c>
      <c r="D62" s="1073"/>
      <c r="E62" s="1073"/>
      <c r="F62" s="1073"/>
      <c r="G62" s="1074"/>
      <c r="H62" s="1072" t="s">
        <v>37</v>
      </c>
      <c r="I62" s="1074"/>
      <c r="J62" s="1072" t="s">
        <v>38</v>
      </c>
      <c r="K62" s="1073"/>
      <c r="L62" s="1073"/>
      <c r="M62" s="1074"/>
      <c r="N62" s="1072" t="s">
        <v>39</v>
      </c>
      <c r="O62" s="1073"/>
      <c r="P62" s="1073"/>
      <c r="Q62" s="1073"/>
      <c r="R62" s="1073"/>
      <c r="S62" s="1073"/>
      <c r="T62" s="1073"/>
      <c r="U62" s="1074"/>
      <c r="V62" s="1165" t="s">
        <v>40</v>
      </c>
      <c r="W62" s="1165"/>
      <c r="X62" s="1165"/>
      <c r="Y62" s="1165"/>
      <c r="Z62" s="1165"/>
      <c r="AA62" s="1166"/>
      <c r="AB62" s="20"/>
    </row>
    <row r="63" spans="1:28" ht="15.75" x14ac:dyDescent="0.2">
      <c r="A63" s="60"/>
      <c r="B63" s="21"/>
      <c r="C63" s="1075"/>
      <c r="D63" s="1164"/>
      <c r="E63" s="1164"/>
      <c r="F63" s="1164"/>
      <c r="G63" s="1077"/>
      <c r="H63" s="1075"/>
      <c r="I63" s="1077"/>
      <c r="J63" s="1075"/>
      <c r="K63" s="1164"/>
      <c r="L63" s="1164"/>
      <c r="M63" s="1077"/>
      <c r="N63" s="1075"/>
      <c r="O63" s="1164"/>
      <c r="P63" s="1164"/>
      <c r="Q63" s="1164"/>
      <c r="R63" s="1164"/>
      <c r="S63" s="1164"/>
      <c r="T63" s="1164"/>
      <c r="U63" s="1077"/>
      <c r="V63" s="1167"/>
      <c r="W63" s="1167"/>
      <c r="X63" s="1167"/>
      <c r="Y63" s="1167"/>
      <c r="Z63" s="1167"/>
      <c r="AA63" s="1168"/>
      <c r="AB63" s="20"/>
    </row>
    <row r="64" spans="1:28" ht="16.5" thickBot="1" x14ac:dyDescent="0.25">
      <c r="A64" s="60"/>
      <c r="B64" s="21"/>
      <c r="C64" s="1075"/>
      <c r="D64" s="1164"/>
      <c r="E64" s="1164"/>
      <c r="F64" s="1164"/>
      <c r="G64" s="1077"/>
      <c r="H64" s="1075"/>
      <c r="I64" s="1077"/>
      <c r="J64" s="1075"/>
      <c r="K64" s="1164"/>
      <c r="L64" s="1164"/>
      <c r="M64" s="1077"/>
      <c r="N64" s="1078"/>
      <c r="O64" s="1079"/>
      <c r="P64" s="1079"/>
      <c r="Q64" s="1079"/>
      <c r="R64" s="1079"/>
      <c r="S64" s="1079"/>
      <c r="T64" s="1079"/>
      <c r="U64" s="1080"/>
      <c r="V64" s="1169"/>
      <c r="W64" s="1169"/>
      <c r="X64" s="1169"/>
      <c r="Y64" s="1169"/>
      <c r="Z64" s="1169"/>
      <c r="AA64" s="1170"/>
      <c r="AB64" s="20"/>
    </row>
    <row r="65" spans="2:28" ht="79.5" customHeight="1" x14ac:dyDescent="0.2">
      <c r="B65" s="59"/>
      <c r="C65" s="1108" t="s">
        <v>65</v>
      </c>
      <c r="D65" s="851"/>
      <c r="E65" s="851"/>
      <c r="F65" s="851"/>
      <c r="G65" s="851"/>
      <c r="H65" s="851" t="s">
        <v>1425</v>
      </c>
      <c r="I65" s="851"/>
      <c r="J65" s="850">
        <v>1</v>
      </c>
      <c r="K65" s="851"/>
      <c r="L65" s="851"/>
      <c r="M65" s="851"/>
      <c r="N65" s="2421" t="s">
        <v>1426</v>
      </c>
      <c r="O65" s="2422"/>
      <c r="P65" s="2422"/>
      <c r="Q65" s="2422"/>
      <c r="R65" s="2422"/>
      <c r="S65" s="2422"/>
      <c r="T65" s="2422"/>
      <c r="U65" s="2423"/>
      <c r="V65" s="2421" t="s">
        <v>1427</v>
      </c>
      <c r="W65" s="2422"/>
      <c r="X65" s="2422"/>
      <c r="Y65" s="2422"/>
      <c r="Z65" s="2422"/>
      <c r="AA65" s="2424"/>
      <c r="AB65" s="58"/>
    </row>
    <row r="66" spans="2:28" ht="79.5" customHeight="1" x14ac:dyDescent="0.2">
      <c r="B66" s="59"/>
      <c r="C66" s="1808" t="s">
        <v>66</v>
      </c>
      <c r="D66" s="1273"/>
      <c r="E66" s="1273"/>
      <c r="F66" s="1273"/>
      <c r="G66" s="1273"/>
      <c r="H66" s="1273" t="s">
        <v>1425</v>
      </c>
      <c r="I66" s="1273"/>
      <c r="J66" s="1809">
        <v>1</v>
      </c>
      <c r="K66" s="1273"/>
      <c r="L66" s="1273"/>
      <c r="M66" s="1273"/>
      <c r="N66" s="2417" t="s">
        <v>1426</v>
      </c>
      <c r="O66" s="2418"/>
      <c r="P66" s="2418"/>
      <c r="Q66" s="2418"/>
      <c r="R66" s="2418"/>
      <c r="S66" s="2418"/>
      <c r="T66" s="2418"/>
      <c r="U66" s="2419"/>
      <c r="V66" s="2417" t="s">
        <v>1427</v>
      </c>
      <c r="W66" s="2418"/>
      <c r="X66" s="2418"/>
      <c r="Y66" s="2418"/>
      <c r="Z66" s="2418"/>
      <c r="AA66" s="2420"/>
      <c r="AB66" s="58"/>
    </row>
    <row r="67" spans="2:28" ht="83.25" customHeight="1" x14ac:dyDescent="0.2">
      <c r="B67" s="59"/>
      <c r="C67" s="752" t="s">
        <v>67</v>
      </c>
      <c r="D67" s="753"/>
      <c r="E67" s="753"/>
      <c r="F67" s="753"/>
      <c r="G67" s="753"/>
      <c r="H67" s="1273" t="s">
        <v>1425</v>
      </c>
      <c r="I67" s="1273"/>
      <c r="J67" s="1809">
        <v>1</v>
      </c>
      <c r="K67" s="1273"/>
      <c r="L67" s="1273"/>
      <c r="M67" s="1273"/>
      <c r="N67" s="2417" t="s">
        <v>1426</v>
      </c>
      <c r="O67" s="2418"/>
      <c r="P67" s="2418"/>
      <c r="Q67" s="2418"/>
      <c r="R67" s="2418"/>
      <c r="S67" s="2418"/>
      <c r="T67" s="2418"/>
      <c r="U67" s="2419"/>
      <c r="V67" s="2417" t="s">
        <v>1427</v>
      </c>
      <c r="W67" s="2418"/>
      <c r="X67" s="2418"/>
      <c r="Y67" s="2418"/>
      <c r="Z67" s="2418"/>
      <c r="AA67" s="2420"/>
      <c r="AB67" s="58"/>
    </row>
    <row r="68" spans="2:28" ht="72.75" customHeight="1" x14ac:dyDescent="0.2">
      <c r="B68" s="59"/>
      <c r="C68" s="752" t="s">
        <v>68</v>
      </c>
      <c r="D68" s="753"/>
      <c r="E68" s="753"/>
      <c r="F68" s="753"/>
      <c r="G68" s="753"/>
      <c r="H68" s="753" t="s">
        <v>1425</v>
      </c>
      <c r="I68" s="753"/>
      <c r="J68" s="2416">
        <v>1</v>
      </c>
      <c r="K68" s="753"/>
      <c r="L68" s="753"/>
      <c r="M68" s="753"/>
      <c r="N68" s="2417" t="s">
        <v>1426</v>
      </c>
      <c r="O68" s="2418"/>
      <c r="P68" s="2418"/>
      <c r="Q68" s="2418"/>
      <c r="R68" s="2418"/>
      <c r="S68" s="2418"/>
      <c r="T68" s="2418"/>
      <c r="U68" s="2419"/>
      <c r="V68" s="2417" t="s">
        <v>1427</v>
      </c>
      <c r="W68" s="2418"/>
      <c r="X68" s="2418"/>
      <c r="Y68" s="2418"/>
      <c r="Z68" s="2418"/>
      <c r="AA68" s="2420"/>
      <c r="AB68" s="58"/>
    </row>
    <row r="69" spans="2:28" x14ac:dyDescent="0.2">
      <c r="B69" s="129"/>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c r="AA69" s="143"/>
      <c r="AB69" s="130"/>
    </row>
    <row r="108" ht="6" customHeight="1" x14ac:dyDescent="0.2"/>
  </sheetData>
  <mergeCells count="100">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5"/>
    <mergeCell ref="C36:G37"/>
    <mergeCell ref="H36:H37"/>
    <mergeCell ref="I36:I37"/>
    <mergeCell ref="J36:J37"/>
    <mergeCell ref="K36:AA37"/>
    <mergeCell ref="C47:AA59"/>
    <mergeCell ref="C38:G38"/>
    <mergeCell ref="K38:AA38"/>
    <mergeCell ref="C39:G39"/>
    <mergeCell ref="K39:AA39"/>
    <mergeCell ref="C40:G40"/>
    <mergeCell ref="K40:AA40"/>
    <mergeCell ref="C41:G41"/>
    <mergeCell ref="K41:AA41"/>
    <mergeCell ref="C42:G42"/>
    <mergeCell ref="K42:AA42"/>
    <mergeCell ref="C45:AA46"/>
    <mergeCell ref="C65:G65"/>
    <mergeCell ref="H65:I65"/>
    <mergeCell ref="J65:M65"/>
    <mergeCell ref="N65:U65"/>
    <mergeCell ref="V65:AA65"/>
    <mergeCell ref="C62:G64"/>
    <mergeCell ref="H62:I64"/>
    <mergeCell ref="J62:M64"/>
    <mergeCell ref="N62:U64"/>
    <mergeCell ref="V62:AA64"/>
    <mergeCell ref="C67:G67"/>
    <mergeCell ref="H67:I67"/>
    <mergeCell ref="J67:M67"/>
    <mergeCell ref="N67:U67"/>
    <mergeCell ref="V67:AA67"/>
    <mergeCell ref="C66:G66"/>
    <mergeCell ref="H66:I66"/>
    <mergeCell ref="J66:M66"/>
    <mergeCell ref="N66:U66"/>
    <mergeCell ref="V66:AA66"/>
    <mergeCell ref="C68:G68"/>
    <mergeCell ref="H68:I68"/>
    <mergeCell ref="J68:M68"/>
    <mergeCell ref="N68:U68"/>
    <mergeCell ref="V68:AA68"/>
  </mergeCells>
  <pageMargins left="0.70866141732283472" right="0.70866141732283472" top="0.74803149606299213" bottom="1.1023622047244095" header="0.31496062992125984" footer="0.31496062992125984"/>
  <pageSetup scale="68" fitToHeight="0" orientation="portrait" r:id="rId1"/>
  <headerFooter>
    <oddFooter>&amp;LCalle 26 No.57-41 Torre 8, Pisos 7 y 8 CEMSA – C.P. 111321
PBX: 3779555 – Información: Línea 195
www.umv.gov.co&amp;CGAM-IND-001
&amp;P de &amp;N</oddFooter>
  </headerFooter>
  <rowBreaks count="1" manualBreakCount="1">
    <brk id="33" min="1" max="27"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4"/>
  <sheetViews>
    <sheetView topLeftCell="A19" zoomScale="80" zoomScaleNormal="80" workbookViewId="0">
      <selection activeCell="I36" sqref="I36:I37"/>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8.140625" style="131" customWidth="1"/>
    <col min="11" max="12" width="3.42578125" style="131" customWidth="1"/>
    <col min="13" max="14" width="2.7109375" style="131" customWidth="1"/>
    <col min="15" max="17" width="4.85546875" style="131" customWidth="1"/>
    <col min="18" max="18" width="3.7109375" style="131"/>
    <col min="19" max="20" width="8"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33" width="3.7109375" style="131"/>
    <col min="34" max="34" width="5.7109375" style="131" bestFit="1" customWidth="1"/>
    <col min="35"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customHeight="1"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customHeight="1"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1411</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1428</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1429</v>
      </c>
      <c r="S11" s="740"/>
      <c r="T11" s="740"/>
      <c r="U11" s="741"/>
      <c r="V11" s="715" t="s">
        <v>1412</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1430</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639</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1431</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57" customHeight="1" thickBot="1" x14ac:dyDescent="0.25">
      <c r="B18" s="67"/>
      <c r="C18" s="675" t="s">
        <v>12</v>
      </c>
      <c r="D18" s="676"/>
      <c r="E18" s="676"/>
      <c r="F18" s="676"/>
      <c r="G18" s="676"/>
      <c r="H18" s="677"/>
      <c r="I18" s="678" t="s">
        <v>1432</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1414</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1061</v>
      </c>
      <c r="N21" s="713"/>
      <c r="O21" s="713"/>
      <c r="P21" s="713"/>
      <c r="Q21" s="713"/>
      <c r="R21" s="713"/>
      <c r="S21" s="714"/>
      <c r="T21" s="712" t="s">
        <v>1433</v>
      </c>
      <c r="U21" s="713"/>
      <c r="V21" s="713"/>
      <c r="W21" s="713"/>
      <c r="X21" s="713"/>
      <c r="Y21" s="713"/>
      <c r="Z21" s="713"/>
      <c r="AA21" s="714"/>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54.75" customHeight="1" thickBot="1" x14ac:dyDescent="0.25">
      <c r="B24" s="67"/>
      <c r="C24" s="694" t="s">
        <v>1434</v>
      </c>
      <c r="D24" s="695"/>
      <c r="E24" s="695"/>
      <c r="F24" s="695"/>
      <c r="G24" s="695"/>
      <c r="H24" s="695"/>
      <c r="I24" s="696"/>
      <c r="J24" s="694" t="s">
        <v>1435</v>
      </c>
      <c r="K24" s="695"/>
      <c r="L24" s="695"/>
      <c r="M24" s="695"/>
      <c r="N24" s="695"/>
      <c r="O24" s="695"/>
      <c r="P24" s="696"/>
      <c r="Q24" s="697" t="s">
        <v>1417</v>
      </c>
      <c r="R24" s="698"/>
      <c r="S24" s="698"/>
      <c r="T24" s="698"/>
      <c r="U24" s="698"/>
      <c r="V24" s="698"/>
      <c r="W24" s="698"/>
      <c r="X24" s="698"/>
      <c r="Y24" s="698"/>
      <c r="Z24" s="698"/>
      <c r="AA24" s="69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1436</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1568" t="s">
        <v>1437</v>
      </c>
      <c r="J28" s="678"/>
      <c r="K28" s="682" t="s">
        <v>24</v>
      </c>
      <c r="L28" s="683"/>
      <c r="M28" s="683"/>
      <c r="N28" s="684"/>
      <c r="O28" s="685" t="s">
        <v>25</v>
      </c>
      <c r="P28" s="686"/>
      <c r="Q28" s="687"/>
      <c r="R28" s="88"/>
      <c r="S28" s="685" t="s">
        <v>26</v>
      </c>
      <c r="T28" s="686"/>
      <c r="U28" s="88" t="s">
        <v>28</v>
      </c>
      <c r="V28" s="688" t="s">
        <v>27</v>
      </c>
      <c r="W28" s="2437"/>
      <c r="X28" s="2437"/>
      <c r="Y28" s="2437"/>
      <c r="Z28" s="2438"/>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thickBot="1" x14ac:dyDescent="0.25">
      <c r="B32" s="67"/>
      <c r="C32" s="664"/>
      <c r="D32" s="665"/>
      <c r="E32" s="665"/>
      <c r="F32" s="665"/>
      <c r="G32" s="665"/>
      <c r="H32" s="665"/>
      <c r="I32" s="665"/>
      <c r="J32" s="666"/>
      <c r="K32" s="2445">
        <v>1.6</v>
      </c>
      <c r="L32" s="2446"/>
      <c r="M32" s="2446"/>
      <c r="N32" s="2446"/>
      <c r="O32" s="2444">
        <v>2</v>
      </c>
      <c r="P32" s="2444"/>
      <c r="Q32" s="2444"/>
      <c r="R32" s="2444"/>
      <c r="S32" s="2444">
        <v>1.1000000000000001</v>
      </c>
      <c r="T32" s="2444"/>
      <c r="U32" s="2444">
        <v>1.5</v>
      </c>
      <c r="V32" s="2444"/>
      <c r="W32" s="2444"/>
      <c r="X32" s="2444">
        <v>0.2</v>
      </c>
      <c r="Y32" s="2444"/>
      <c r="Z32" s="2444">
        <v>0.1</v>
      </c>
      <c r="AA32" s="2444"/>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x14ac:dyDescent="0.2">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15" thickBot="1" x14ac:dyDescent="0.25">
      <c r="B35" s="69"/>
      <c r="C35" s="925"/>
      <c r="D35" s="926"/>
      <c r="E35" s="926"/>
      <c r="F35" s="926"/>
      <c r="G35" s="926"/>
      <c r="H35" s="926"/>
      <c r="I35" s="926"/>
      <c r="J35" s="926"/>
      <c r="K35" s="926"/>
      <c r="L35" s="926"/>
      <c r="M35" s="926"/>
      <c r="N35" s="926"/>
      <c r="O35" s="926"/>
      <c r="P35" s="926"/>
      <c r="Q35" s="926"/>
      <c r="R35" s="926"/>
      <c r="S35" s="926"/>
      <c r="T35" s="926"/>
      <c r="U35" s="926"/>
      <c r="V35" s="926"/>
      <c r="W35" s="926"/>
      <c r="X35" s="926"/>
      <c r="Y35" s="926"/>
      <c r="Z35" s="926"/>
      <c r="AA35" s="927"/>
      <c r="AB35" s="66"/>
    </row>
    <row r="36" spans="2:28" s="68" customFormat="1" ht="15" customHeight="1" x14ac:dyDescent="0.2">
      <c r="B36" s="69"/>
      <c r="C36" s="922" t="s">
        <v>30</v>
      </c>
      <c r="D36" s="923"/>
      <c r="E36" s="923"/>
      <c r="F36" s="923"/>
      <c r="G36" s="924"/>
      <c r="H36" s="2425" t="s">
        <v>1438</v>
      </c>
      <c r="I36" s="2425" t="s">
        <v>1439</v>
      </c>
      <c r="J36" s="930" t="s">
        <v>33</v>
      </c>
      <c r="K36" s="2151" t="s">
        <v>34</v>
      </c>
      <c r="L36" s="2152"/>
      <c r="M36" s="2152"/>
      <c r="N36" s="2152"/>
      <c r="O36" s="2152"/>
      <c r="P36" s="2152"/>
      <c r="Q36" s="2152"/>
      <c r="R36" s="2152"/>
      <c r="S36" s="2152"/>
      <c r="T36" s="2152"/>
      <c r="U36" s="2152"/>
      <c r="V36" s="2152"/>
      <c r="W36" s="2152"/>
      <c r="X36" s="2152"/>
      <c r="Y36" s="2152"/>
      <c r="Z36" s="2152"/>
      <c r="AA36" s="2153"/>
      <c r="AB36" s="66"/>
    </row>
    <row r="37" spans="2:28" s="68" customFormat="1" ht="50.25" customHeight="1" thickBot="1" x14ac:dyDescent="0.25">
      <c r="B37" s="69"/>
      <c r="C37" s="925"/>
      <c r="D37" s="926"/>
      <c r="E37" s="926"/>
      <c r="F37" s="926"/>
      <c r="G37" s="927"/>
      <c r="H37" s="2426"/>
      <c r="I37" s="2426"/>
      <c r="J37" s="931"/>
      <c r="K37" s="2154"/>
      <c r="L37" s="2155"/>
      <c r="M37" s="2155"/>
      <c r="N37" s="2155"/>
      <c r="O37" s="2155"/>
      <c r="P37" s="2155"/>
      <c r="Q37" s="2155"/>
      <c r="R37" s="2155"/>
      <c r="S37" s="2155"/>
      <c r="T37" s="2155"/>
      <c r="U37" s="2155"/>
      <c r="V37" s="2155"/>
      <c r="W37" s="2155"/>
      <c r="X37" s="2155"/>
      <c r="Y37" s="2155"/>
      <c r="Z37" s="2155"/>
      <c r="AA37" s="2156"/>
      <c r="AB37" s="66"/>
    </row>
    <row r="38" spans="2:28" s="68" customFormat="1" ht="36.75" customHeight="1" x14ac:dyDescent="0.2">
      <c r="B38" s="69"/>
      <c r="C38" s="1061" t="s">
        <v>1226</v>
      </c>
      <c r="D38" s="1150"/>
      <c r="E38" s="1150"/>
      <c r="F38" s="1150"/>
      <c r="G38" s="1151"/>
      <c r="H38" s="39">
        <v>131</v>
      </c>
      <c r="I38" s="39">
        <v>968</v>
      </c>
      <c r="J38" s="519">
        <f>H38/I38</f>
        <v>0.13533057851239669</v>
      </c>
      <c r="K38" s="1280" t="s">
        <v>1440</v>
      </c>
      <c r="L38" s="1281"/>
      <c r="M38" s="1281"/>
      <c r="N38" s="1281"/>
      <c r="O38" s="1281"/>
      <c r="P38" s="1281"/>
      <c r="Q38" s="1281"/>
      <c r="R38" s="1281"/>
      <c r="S38" s="1281"/>
      <c r="T38" s="1281"/>
      <c r="U38" s="1281"/>
      <c r="V38" s="1281"/>
      <c r="W38" s="1281"/>
      <c r="X38" s="1281"/>
      <c r="Y38" s="1281"/>
      <c r="Z38" s="1281"/>
      <c r="AA38" s="1282"/>
      <c r="AB38" s="66"/>
    </row>
    <row r="39" spans="2:28" s="68" customFormat="1" ht="30.75" customHeight="1" thickBot="1" x14ac:dyDescent="0.25">
      <c r="B39" s="69"/>
      <c r="C39" s="1061" t="s">
        <v>1228</v>
      </c>
      <c r="D39" s="1150"/>
      <c r="E39" s="1150"/>
      <c r="F39" s="1150"/>
      <c r="G39" s="1151"/>
      <c r="H39" s="455">
        <v>172</v>
      </c>
      <c r="I39" s="455">
        <v>948</v>
      </c>
      <c r="J39" s="520">
        <f>H39/I39</f>
        <v>0.18143459915611815</v>
      </c>
      <c r="K39" s="1152" t="s">
        <v>1441</v>
      </c>
      <c r="L39" s="1153"/>
      <c r="M39" s="1153"/>
      <c r="N39" s="1153"/>
      <c r="O39" s="1153"/>
      <c r="P39" s="1153"/>
      <c r="Q39" s="1153"/>
      <c r="R39" s="1153"/>
      <c r="S39" s="1153"/>
      <c r="T39" s="1153"/>
      <c r="U39" s="1153"/>
      <c r="V39" s="1153"/>
      <c r="W39" s="1153"/>
      <c r="X39" s="1153"/>
      <c r="Y39" s="1153"/>
      <c r="Z39" s="1153"/>
      <c r="AA39" s="1154"/>
      <c r="AB39" s="66"/>
    </row>
    <row r="40" spans="2:28" s="68" customFormat="1" ht="15.75" customHeight="1" thickBot="1" x14ac:dyDescent="0.3">
      <c r="B40" s="69"/>
      <c r="C40" s="908" t="s">
        <v>35</v>
      </c>
      <c r="D40" s="909"/>
      <c r="E40" s="909"/>
      <c r="F40" s="909"/>
      <c r="G40" s="910"/>
      <c r="H40" s="37"/>
      <c r="I40" s="37"/>
      <c r="J40" s="41"/>
      <c r="K40" s="911"/>
      <c r="L40" s="912"/>
      <c r="M40" s="912"/>
      <c r="N40" s="912"/>
      <c r="O40" s="912"/>
      <c r="P40" s="912"/>
      <c r="Q40" s="912"/>
      <c r="R40" s="912"/>
      <c r="S40" s="912"/>
      <c r="T40" s="912"/>
      <c r="U40" s="912"/>
      <c r="V40" s="912"/>
      <c r="W40" s="912"/>
      <c r="X40" s="912"/>
      <c r="Y40" s="912"/>
      <c r="Z40" s="912"/>
      <c r="AA40" s="913"/>
      <c r="AB40" s="66"/>
    </row>
    <row r="41" spans="2:28" s="68" customFormat="1" ht="5.25" customHeight="1" x14ac:dyDescent="0.2">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28" s="68" customFormat="1" ht="15" thickBot="1" x14ac:dyDescent="0.25">
      <c r="B42" s="69"/>
      <c r="C42" s="72"/>
      <c r="D42" s="72"/>
      <c r="E42" s="72"/>
      <c r="F42" s="72"/>
      <c r="G42" s="72"/>
      <c r="H42" s="145"/>
      <c r="I42" s="145"/>
      <c r="J42" s="35"/>
      <c r="K42" s="72"/>
      <c r="L42" s="72"/>
      <c r="M42" s="72"/>
      <c r="N42" s="72"/>
      <c r="O42" s="72"/>
      <c r="P42" s="72"/>
      <c r="Q42" s="72"/>
      <c r="R42" s="72"/>
      <c r="S42" s="72"/>
      <c r="T42" s="72"/>
      <c r="U42" s="72"/>
      <c r="V42" s="72"/>
      <c r="W42" s="72"/>
      <c r="X42" s="72"/>
      <c r="Y42" s="72"/>
      <c r="Z42" s="72"/>
      <c r="AA42" s="72"/>
      <c r="AB42" s="66"/>
    </row>
    <row r="43" spans="2:28" s="68" customForma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row>
    <row r="44" spans="2:28" ht="15"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row>
    <row r="45" spans="2:28" x14ac:dyDescent="0.2">
      <c r="B45" s="67"/>
      <c r="C45" s="1171" t="s">
        <v>608</v>
      </c>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row>
    <row r="46" spans="2:28"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ht="15"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row>
    <row r="58" spans="1:28"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row>
    <row r="59" spans="1:28" ht="15"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row>
    <row r="60" spans="1:28" ht="15.75" x14ac:dyDescent="0.2">
      <c r="B60" s="59"/>
      <c r="C60" s="1072" t="s">
        <v>30</v>
      </c>
      <c r="D60" s="1073"/>
      <c r="E60" s="1073"/>
      <c r="F60" s="1073"/>
      <c r="G60" s="1074"/>
      <c r="H60" s="1072" t="s">
        <v>37</v>
      </c>
      <c r="I60" s="1074"/>
      <c r="J60" s="1072" t="s">
        <v>38</v>
      </c>
      <c r="K60" s="1073"/>
      <c r="L60" s="1073"/>
      <c r="M60" s="1074"/>
      <c r="N60" s="1072" t="s">
        <v>39</v>
      </c>
      <c r="O60" s="1073"/>
      <c r="P60" s="1073"/>
      <c r="Q60" s="1073"/>
      <c r="R60" s="1073"/>
      <c r="S60" s="1073"/>
      <c r="T60" s="1073"/>
      <c r="U60" s="1074"/>
      <c r="V60" s="1165" t="s">
        <v>40</v>
      </c>
      <c r="W60" s="1165"/>
      <c r="X60" s="1165"/>
      <c r="Y60" s="1165"/>
      <c r="Z60" s="1165"/>
      <c r="AA60" s="1166"/>
      <c r="AB60" s="20"/>
    </row>
    <row r="61" spans="1:28" ht="15.75" x14ac:dyDescent="0.2">
      <c r="A61" s="60"/>
      <c r="B61" s="21"/>
      <c r="C61" s="1075"/>
      <c r="D61" s="1164"/>
      <c r="E61" s="1164"/>
      <c r="F61" s="1164"/>
      <c r="G61" s="1077"/>
      <c r="H61" s="1075"/>
      <c r="I61" s="1077"/>
      <c r="J61" s="1075"/>
      <c r="K61" s="1164"/>
      <c r="L61" s="1164"/>
      <c r="M61" s="1077"/>
      <c r="N61" s="1075"/>
      <c r="O61" s="1164"/>
      <c r="P61" s="1164"/>
      <c r="Q61" s="1164"/>
      <c r="R61" s="1164"/>
      <c r="S61" s="1164"/>
      <c r="T61" s="1164"/>
      <c r="U61" s="1077"/>
      <c r="V61" s="1167"/>
      <c r="W61" s="1167"/>
      <c r="X61" s="1167"/>
      <c r="Y61" s="1167"/>
      <c r="Z61" s="1167"/>
      <c r="AA61" s="1168"/>
      <c r="AB61" s="20"/>
    </row>
    <row r="62" spans="1:28" ht="16.5" thickBot="1" x14ac:dyDescent="0.25">
      <c r="A62" s="60"/>
      <c r="B62" s="21"/>
      <c r="C62" s="1075"/>
      <c r="D62" s="1164"/>
      <c r="E62" s="1164"/>
      <c r="F62" s="1164"/>
      <c r="G62" s="1077"/>
      <c r="H62" s="1075"/>
      <c r="I62" s="1077"/>
      <c r="J62" s="1075"/>
      <c r="K62" s="1164"/>
      <c r="L62" s="1164"/>
      <c r="M62" s="1077"/>
      <c r="N62" s="1078"/>
      <c r="O62" s="1079"/>
      <c r="P62" s="1079"/>
      <c r="Q62" s="1079"/>
      <c r="R62" s="1079"/>
      <c r="S62" s="1079"/>
      <c r="T62" s="1079"/>
      <c r="U62" s="1080"/>
      <c r="V62" s="1169"/>
      <c r="W62" s="1169"/>
      <c r="X62" s="1169"/>
      <c r="Y62" s="1169"/>
      <c r="Z62" s="1169"/>
      <c r="AA62" s="1170"/>
      <c r="AB62" s="20"/>
    </row>
    <row r="63" spans="1:28" ht="95.25" customHeight="1" thickBot="1" x14ac:dyDescent="0.25">
      <c r="B63" s="59"/>
      <c r="C63" s="1061" t="s">
        <v>1226</v>
      </c>
      <c r="D63" s="1150"/>
      <c r="E63" s="1150"/>
      <c r="F63" s="1150"/>
      <c r="G63" s="1151"/>
      <c r="H63" s="851" t="s">
        <v>1442</v>
      </c>
      <c r="I63" s="851"/>
      <c r="J63" s="2439">
        <f>J38</f>
        <v>0.13533057851239669</v>
      </c>
      <c r="K63" s="2439"/>
      <c r="L63" s="2439"/>
      <c r="M63" s="2439"/>
      <c r="N63" s="2421" t="s">
        <v>1426</v>
      </c>
      <c r="O63" s="2422"/>
      <c r="P63" s="2422"/>
      <c r="Q63" s="2422"/>
      <c r="R63" s="2422"/>
      <c r="S63" s="2422"/>
      <c r="T63" s="2422"/>
      <c r="U63" s="2423"/>
      <c r="V63" s="2440" t="s">
        <v>1426</v>
      </c>
      <c r="W63" s="2441"/>
      <c r="X63" s="2441"/>
      <c r="Y63" s="2441"/>
      <c r="Z63" s="2441"/>
      <c r="AA63" s="2442"/>
      <c r="AB63" s="58"/>
    </row>
    <row r="64" spans="1:28" ht="87" customHeight="1" x14ac:dyDescent="0.2">
      <c r="B64" s="59"/>
      <c r="C64" s="1061" t="s">
        <v>1228</v>
      </c>
      <c r="D64" s="1150"/>
      <c r="E64" s="1150"/>
      <c r="F64" s="1150"/>
      <c r="G64" s="1151"/>
      <c r="H64" s="851" t="s">
        <v>1442</v>
      </c>
      <c r="I64" s="851"/>
      <c r="J64" s="2443">
        <f>J39</f>
        <v>0.18143459915611815</v>
      </c>
      <c r="K64" s="1273"/>
      <c r="L64" s="1273"/>
      <c r="M64" s="1273"/>
      <c r="N64" s="2421" t="s">
        <v>1426</v>
      </c>
      <c r="O64" s="2422"/>
      <c r="P64" s="2422"/>
      <c r="Q64" s="2422"/>
      <c r="R64" s="2422"/>
      <c r="S64" s="2422"/>
      <c r="T64" s="2422"/>
      <c r="U64" s="2423"/>
      <c r="V64" s="2440" t="s">
        <v>1426</v>
      </c>
      <c r="W64" s="2441"/>
      <c r="X64" s="2441"/>
      <c r="Y64" s="2441"/>
      <c r="Z64" s="2441"/>
      <c r="AA64" s="2442"/>
      <c r="AB64" s="58"/>
    </row>
    <row r="65" spans="2:28" x14ac:dyDescent="0.2">
      <c r="B65" s="129"/>
      <c r="C65" s="143"/>
      <c r="D65" s="143"/>
      <c r="E65" s="143"/>
      <c r="F65" s="143"/>
      <c r="G65" s="143"/>
      <c r="H65" s="143"/>
      <c r="I65" s="143"/>
      <c r="J65" s="143"/>
      <c r="K65" s="143"/>
      <c r="L65" s="143"/>
      <c r="M65" s="143"/>
      <c r="N65" s="143"/>
      <c r="O65" s="143"/>
      <c r="P65" s="143"/>
      <c r="Q65" s="143"/>
      <c r="R65" s="143"/>
      <c r="S65" s="143"/>
      <c r="T65" s="143"/>
      <c r="U65" s="143"/>
      <c r="V65" s="143"/>
      <c r="W65" s="143"/>
      <c r="X65" s="143"/>
      <c r="Y65" s="143"/>
      <c r="Z65" s="143"/>
      <c r="AA65" s="143"/>
      <c r="AB65" s="130"/>
    </row>
    <row r="104" ht="6" customHeight="1" x14ac:dyDescent="0.2"/>
  </sheetData>
  <mergeCells count="86">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5"/>
    <mergeCell ref="C36:G37"/>
    <mergeCell ref="H36:H37"/>
    <mergeCell ref="I36:I37"/>
    <mergeCell ref="J36:J37"/>
    <mergeCell ref="K36:AA37"/>
    <mergeCell ref="C38:G38"/>
    <mergeCell ref="K38:AA38"/>
    <mergeCell ref="C39:G39"/>
    <mergeCell ref="K39:AA39"/>
    <mergeCell ref="C40:G40"/>
    <mergeCell ref="K40:AA40"/>
    <mergeCell ref="C43:AA44"/>
    <mergeCell ref="C45:AA57"/>
    <mergeCell ref="C60:G62"/>
    <mergeCell ref="H60:I62"/>
    <mergeCell ref="J60:M62"/>
    <mergeCell ref="N60:U62"/>
    <mergeCell ref="V60:AA62"/>
    <mergeCell ref="C64:G64"/>
    <mergeCell ref="H64:I64"/>
    <mergeCell ref="J64:M64"/>
    <mergeCell ref="N64:U64"/>
    <mergeCell ref="V64:AA64"/>
    <mergeCell ref="C63:G63"/>
    <mergeCell ref="H63:I63"/>
    <mergeCell ref="J63:M63"/>
    <mergeCell ref="N63:U63"/>
    <mergeCell ref="V63:AA63"/>
  </mergeCells>
  <pageMargins left="0.70866141732283472" right="0.70866141732283472" top="0.74803149606299213" bottom="0.74803149606299213" header="0.31496062992125984" footer="0.31496062992125984"/>
  <pageSetup scale="66" orientation="portrait" r:id="rId1"/>
  <headerFooter>
    <oddFooter>&amp;LCalle 26 No.57-41 Torre 8, Pisos 7 y 8 CEMSA – C.P. 111321
PBX: 3779555 – Información: Línea 195
www.umv.gov.co&amp;CGAM-IND-002
&amp;P de &amp;N</oddFooter>
  </headerFooter>
  <rowBreaks count="1" manualBreakCount="1">
    <brk id="42" max="16383" man="1"/>
  </rowBreaks>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8"/>
  <sheetViews>
    <sheetView topLeftCell="A16" zoomScaleNormal="100" workbookViewId="0">
      <selection activeCell="H36" sqref="H36:H37"/>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customHeight="1"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customHeight="1"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1411</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383</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189</v>
      </c>
      <c r="S11" s="740"/>
      <c r="T11" s="740"/>
      <c r="U11" s="741"/>
      <c r="V11" s="715" t="s">
        <v>1412</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384</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639</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385</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79.5" customHeight="1" thickBot="1" x14ac:dyDescent="0.25">
      <c r="B18" s="67"/>
      <c r="C18" s="675" t="s">
        <v>12</v>
      </c>
      <c r="D18" s="676"/>
      <c r="E18" s="676"/>
      <c r="F18" s="676"/>
      <c r="G18" s="676"/>
      <c r="H18" s="677"/>
      <c r="I18" s="678" t="s">
        <v>1443</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1414</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1266" t="s">
        <v>62</v>
      </c>
      <c r="N21" s="1267"/>
      <c r="O21" s="1267"/>
      <c r="P21" s="1267"/>
      <c r="Q21" s="1267"/>
      <c r="R21" s="1267"/>
      <c r="S21" s="1268"/>
      <c r="T21" s="1266" t="s">
        <v>1444</v>
      </c>
      <c r="U21" s="1267"/>
      <c r="V21" s="1267"/>
      <c r="W21" s="1267"/>
      <c r="X21" s="1267"/>
      <c r="Y21" s="1267"/>
      <c r="Z21" s="1267"/>
      <c r="AA21" s="1268"/>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54.75" customHeight="1" thickBot="1" x14ac:dyDescent="0.25">
      <c r="B24" s="67"/>
      <c r="C24" s="694" t="s">
        <v>1434</v>
      </c>
      <c r="D24" s="695"/>
      <c r="E24" s="695"/>
      <c r="F24" s="695"/>
      <c r="G24" s="695"/>
      <c r="H24" s="695"/>
      <c r="I24" s="696"/>
      <c r="J24" s="694" t="s">
        <v>1435</v>
      </c>
      <c r="K24" s="695"/>
      <c r="L24" s="695"/>
      <c r="M24" s="695"/>
      <c r="N24" s="695"/>
      <c r="O24" s="695"/>
      <c r="P24" s="696"/>
      <c r="Q24" s="697" t="s">
        <v>1417</v>
      </c>
      <c r="R24" s="698"/>
      <c r="S24" s="698"/>
      <c r="T24" s="698"/>
      <c r="U24" s="698"/>
      <c r="V24" s="698"/>
      <c r="W24" s="698"/>
      <c r="X24" s="698"/>
      <c r="Y24" s="698"/>
      <c r="Z24" s="698"/>
      <c r="AA24" s="69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386</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1568" t="s">
        <v>1445</v>
      </c>
      <c r="J28" s="678"/>
      <c r="K28" s="682" t="s">
        <v>24</v>
      </c>
      <c r="L28" s="683"/>
      <c r="M28" s="683"/>
      <c r="N28" s="684"/>
      <c r="O28" s="685" t="s">
        <v>25</v>
      </c>
      <c r="P28" s="686"/>
      <c r="Q28" s="687"/>
      <c r="R28" s="88"/>
      <c r="S28" s="685" t="s">
        <v>26</v>
      </c>
      <c r="T28" s="686"/>
      <c r="U28" s="88" t="s">
        <v>28</v>
      </c>
      <c r="V28" s="688" t="s">
        <v>27</v>
      </c>
      <c r="W28" s="2437"/>
      <c r="X28" s="2437"/>
      <c r="Y28" s="2437"/>
      <c r="Z28" s="2438"/>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75" customHeight="1" x14ac:dyDescent="0.25">
      <c r="B30" s="67"/>
      <c r="C30" s="658" t="s">
        <v>305</v>
      </c>
      <c r="D30" s="659"/>
      <c r="E30" s="659"/>
      <c r="F30" s="659"/>
      <c r="G30" s="659"/>
      <c r="H30" s="659"/>
      <c r="I30" s="659"/>
      <c r="J30" s="660"/>
      <c r="K30" s="2161" t="s">
        <v>304</v>
      </c>
      <c r="L30" s="2162"/>
      <c r="M30" s="2162"/>
      <c r="N30" s="2162"/>
      <c r="O30" s="2162"/>
      <c r="P30" s="2162"/>
      <c r="Q30" s="2162"/>
      <c r="R30" s="2163"/>
      <c r="S30" s="2164" t="s">
        <v>303</v>
      </c>
      <c r="T30" s="2165"/>
      <c r="U30" s="2165"/>
      <c r="V30" s="2165"/>
      <c r="W30" s="2166"/>
      <c r="X30" s="2167" t="s">
        <v>302</v>
      </c>
      <c r="Y30" s="2168"/>
      <c r="Z30" s="2168"/>
      <c r="AA30" s="2169"/>
      <c r="AB30" s="66"/>
    </row>
    <row r="31" spans="2:28" x14ac:dyDescent="0.2">
      <c r="B31" s="67"/>
      <c r="C31" s="661"/>
      <c r="D31" s="662"/>
      <c r="E31" s="662"/>
      <c r="F31" s="662"/>
      <c r="G31" s="662"/>
      <c r="H31" s="662"/>
      <c r="I31" s="662"/>
      <c r="J31" s="663"/>
      <c r="K31" s="2429" t="s">
        <v>301</v>
      </c>
      <c r="L31" s="2430"/>
      <c r="M31" s="2430"/>
      <c r="N31" s="2431"/>
      <c r="O31" s="2432" t="s">
        <v>300</v>
      </c>
      <c r="P31" s="2430"/>
      <c r="Q31" s="2430"/>
      <c r="R31" s="2431"/>
      <c r="S31" s="2432" t="s">
        <v>301</v>
      </c>
      <c r="T31" s="2431"/>
      <c r="U31" s="2432" t="s">
        <v>300</v>
      </c>
      <c r="V31" s="2430"/>
      <c r="W31" s="2431"/>
      <c r="X31" s="2432" t="s">
        <v>301</v>
      </c>
      <c r="Y31" s="2431"/>
      <c r="Z31" s="2432" t="s">
        <v>300</v>
      </c>
      <c r="AA31" s="2433"/>
      <c r="AB31" s="66"/>
    </row>
    <row r="32" spans="2:28" ht="15" thickBot="1" x14ac:dyDescent="0.25">
      <c r="B32" s="67"/>
      <c r="C32" s="664"/>
      <c r="D32" s="665"/>
      <c r="E32" s="665"/>
      <c r="F32" s="665"/>
      <c r="G32" s="665"/>
      <c r="H32" s="665"/>
      <c r="I32" s="665"/>
      <c r="J32" s="666"/>
      <c r="K32" s="2461">
        <v>26</v>
      </c>
      <c r="L32" s="2462"/>
      <c r="M32" s="2462"/>
      <c r="N32" s="2463"/>
      <c r="O32" s="2459">
        <v>35</v>
      </c>
      <c r="P32" s="2462"/>
      <c r="Q32" s="2462"/>
      <c r="R32" s="2463"/>
      <c r="S32" s="2459">
        <v>21</v>
      </c>
      <c r="T32" s="2463"/>
      <c r="U32" s="2459">
        <v>25</v>
      </c>
      <c r="V32" s="2462"/>
      <c r="W32" s="2463"/>
      <c r="X32" s="2459">
        <v>1</v>
      </c>
      <c r="Y32" s="2463"/>
      <c r="Z32" s="2459">
        <v>20</v>
      </c>
      <c r="AA32" s="2460"/>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x14ac:dyDescent="0.2">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15" thickBot="1" x14ac:dyDescent="0.25">
      <c r="B35" s="69"/>
      <c r="C35" s="925"/>
      <c r="D35" s="926"/>
      <c r="E35" s="926"/>
      <c r="F35" s="926"/>
      <c r="G35" s="926"/>
      <c r="H35" s="926"/>
      <c r="I35" s="926"/>
      <c r="J35" s="926"/>
      <c r="K35" s="926"/>
      <c r="L35" s="926"/>
      <c r="M35" s="926"/>
      <c r="N35" s="926"/>
      <c r="O35" s="926"/>
      <c r="P35" s="926"/>
      <c r="Q35" s="926"/>
      <c r="R35" s="926"/>
      <c r="S35" s="926"/>
      <c r="T35" s="926"/>
      <c r="U35" s="926"/>
      <c r="V35" s="926"/>
      <c r="W35" s="926"/>
      <c r="X35" s="926"/>
      <c r="Y35" s="926"/>
      <c r="Z35" s="926"/>
      <c r="AA35" s="927"/>
      <c r="AB35" s="66"/>
    </row>
    <row r="36" spans="2:28" s="68" customFormat="1" ht="15" customHeight="1" x14ac:dyDescent="0.2">
      <c r="B36" s="69"/>
      <c r="C36" s="922" t="s">
        <v>30</v>
      </c>
      <c r="D36" s="923"/>
      <c r="E36" s="923"/>
      <c r="F36" s="923"/>
      <c r="G36" s="924"/>
      <c r="H36" s="2457" t="s">
        <v>1446</v>
      </c>
      <c r="I36" s="2457" t="s">
        <v>1447</v>
      </c>
      <c r="J36" s="930" t="s">
        <v>33</v>
      </c>
      <c r="K36" s="2151" t="s">
        <v>34</v>
      </c>
      <c r="L36" s="2152"/>
      <c r="M36" s="2152"/>
      <c r="N36" s="2152"/>
      <c r="O36" s="2152"/>
      <c r="P36" s="2152"/>
      <c r="Q36" s="2152"/>
      <c r="R36" s="2152"/>
      <c r="S36" s="2152"/>
      <c r="T36" s="2152"/>
      <c r="U36" s="2152"/>
      <c r="V36" s="2152"/>
      <c r="W36" s="2152"/>
      <c r="X36" s="2152"/>
      <c r="Y36" s="2152"/>
      <c r="Z36" s="2152"/>
      <c r="AA36" s="2153"/>
      <c r="AB36" s="66"/>
    </row>
    <row r="37" spans="2:28" s="68" customFormat="1" ht="51" customHeight="1" thickBot="1" x14ac:dyDescent="0.25">
      <c r="B37" s="69"/>
      <c r="C37" s="925"/>
      <c r="D37" s="926"/>
      <c r="E37" s="926"/>
      <c r="F37" s="926"/>
      <c r="G37" s="927"/>
      <c r="H37" s="2458"/>
      <c r="I37" s="2458"/>
      <c r="J37" s="931"/>
      <c r="K37" s="2154"/>
      <c r="L37" s="2155"/>
      <c r="M37" s="2155"/>
      <c r="N37" s="2155"/>
      <c r="O37" s="2155"/>
      <c r="P37" s="2155"/>
      <c r="Q37" s="2155"/>
      <c r="R37" s="2155"/>
      <c r="S37" s="2155"/>
      <c r="T37" s="2155"/>
      <c r="U37" s="2155"/>
      <c r="V37" s="2155"/>
      <c r="W37" s="2155"/>
      <c r="X37" s="2155"/>
      <c r="Y37" s="2155"/>
      <c r="Z37" s="2155"/>
      <c r="AA37" s="2156"/>
      <c r="AB37" s="66"/>
    </row>
    <row r="38" spans="2:28" s="68" customFormat="1" ht="47.25" customHeight="1" x14ac:dyDescent="0.2">
      <c r="B38" s="69"/>
      <c r="C38" s="1061" t="s">
        <v>65</v>
      </c>
      <c r="D38" s="1150"/>
      <c r="E38" s="1150"/>
      <c r="F38" s="1150"/>
      <c r="G38" s="1150"/>
      <c r="H38" s="39">
        <v>11453</v>
      </c>
      <c r="I38" s="372">
        <v>1050</v>
      </c>
      <c r="J38" s="490">
        <f>H38/I38</f>
        <v>10.907619047619047</v>
      </c>
      <c r="K38" s="1280" t="s">
        <v>1448</v>
      </c>
      <c r="L38" s="1281"/>
      <c r="M38" s="1281"/>
      <c r="N38" s="1281"/>
      <c r="O38" s="1281"/>
      <c r="P38" s="1281"/>
      <c r="Q38" s="1281"/>
      <c r="R38" s="1281"/>
      <c r="S38" s="1281"/>
      <c r="T38" s="1281"/>
      <c r="U38" s="1281"/>
      <c r="V38" s="1281"/>
      <c r="W38" s="1281"/>
      <c r="X38" s="1281"/>
      <c r="Y38" s="1281"/>
      <c r="Z38" s="1281"/>
      <c r="AA38" s="1282"/>
      <c r="AB38" s="66"/>
    </row>
    <row r="39" spans="2:28" s="68" customFormat="1" ht="83.25" customHeight="1" x14ac:dyDescent="0.2">
      <c r="B39" s="69"/>
      <c r="C39" s="2451" t="s">
        <v>66</v>
      </c>
      <c r="D39" s="2452"/>
      <c r="E39" s="2452"/>
      <c r="F39" s="2452"/>
      <c r="G39" s="2452"/>
      <c r="H39" s="38">
        <v>24346</v>
      </c>
      <c r="I39" s="96">
        <v>968</v>
      </c>
      <c r="J39" s="490">
        <f>H39/I39</f>
        <v>25.150826446280991</v>
      </c>
      <c r="K39" s="1280" t="s">
        <v>1449</v>
      </c>
      <c r="L39" s="1281"/>
      <c r="M39" s="1281"/>
      <c r="N39" s="1281"/>
      <c r="O39" s="1281"/>
      <c r="P39" s="1281"/>
      <c r="Q39" s="1281"/>
      <c r="R39" s="1281"/>
      <c r="S39" s="1281"/>
      <c r="T39" s="1281"/>
      <c r="U39" s="1281"/>
      <c r="V39" s="1281"/>
      <c r="W39" s="1281"/>
      <c r="X39" s="1281"/>
      <c r="Y39" s="1281"/>
      <c r="Z39" s="1281"/>
      <c r="AA39" s="1282"/>
      <c r="AB39" s="66"/>
    </row>
    <row r="40" spans="2:28" s="68" customFormat="1" ht="192.75" customHeight="1" x14ac:dyDescent="0.2">
      <c r="B40" s="69"/>
      <c r="C40" s="2451" t="s">
        <v>67</v>
      </c>
      <c r="D40" s="2452"/>
      <c r="E40" s="2452"/>
      <c r="F40" s="2452"/>
      <c r="G40" s="2452"/>
      <c r="H40" s="39">
        <v>23853</v>
      </c>
      <c r="I40" s="372">
        <v>948</v>
      </c>
      <c r="J40" s="490">
        <f>+H40/I40</f>
        <v>25.161392405063292</v>
      </c>
      <c r="K40" s="1280" t="s">
        <v>1450</v>
      </c>
      <c r="L40" s="1281"/>
      <c r="M40" s="1281"/>
      <c r="N40" s="1281"/>
      <c r="O40" s="1281"/>
      <c r="P40" s="1281"/>
      <c r="Q40" s="1281"/>
      <c r="R40" s="1281"/>
      <c r="S40" s="1281"/>
      <c r="T40" s="1281"/>
      <c r="U40" s="1281"/>
      <c r="V40" s="1281"/>
      <c r="W40" s="1281"/>
      <c r="X40" s="1281"/>
      <c r="Y40" s="1281"/>
      <c r="Z40" s="1281"/>
      <c r="AA40" s="1282"/>
      <c r="AB40" s="66"/>
    </row>
    <row r="41" spans="2:28" s="68" customFormat="1" ht="126" customHeight="1" thickBot="1" x14ac:dyDescent="0.25">
      <c r="B41" s="69"/>
      <c r="C41" s="2447" t="s">
        <v>68</v>
      </c>
      <c r="D41" s="2448"/>
      <c r="E41" s="2448"/>
      <c r="F41" s="2448"/>
      <c r="G41" s="2448"/>
      <c r="H41" s="38">
        <v>19406</v>
      </c>
      <c r="I41" s="38">
        <v>948</v>
      </c>
      <c r="J41" s="490">
        <f>H41/I41</f>
        <v>20.470464135021096</v>
      </c>
      <c r="K41" s="1152" t="s">
        <v>1451</v>
      </c>
      <c r="L41" s="1153"/>
      <c r="M41" s="1153"/>
      <c r="N41" s="1153"/>
      <c r="O41" s="1153"/>
      <c r="P41" s="1153"/>
      <c r="Q41" s="1153"/>
      <c r="R41" s="1153"/>
      <c r="S41" s="1153"/>
      <c r="T41" s="1153"/>
      <c r="U41" s="1153"/>
      <c r="V41" s="1153"/>
      <c r="W41" s="1153"/>
      <c r="X41" s="1153"/>
      <c r="Y41" s="1153"/>
      <c r="Z41" s="1153"/>
      <c r="AA41" s="1154"/>
      <c r="AB41" s="66"/>
    </row>
    <row r="42" spans="2:28" s="68" customFormat="1" ht="15.75" customHeight="1" thickBot="1" x14ac:dyDescent="0.3">
      <c r="B42" s="69"/>
      <c r="C42" s="908" t="s">
        <v>35</v>
      </c>
      <c r="D42" s="909"/>
      <c r="E42" s="909"/>
      <c r="F42" s="909"/>
      <c r="G42" s="910"/>
      <c r="H42" s="37"/>
      <c r="I42" s="37"/>
      <c r="J42" s="41"/>
      <c r="K42" s="911"/>
      <c r="L42" s="912"/>
      <c r="M42" s="912"/>
      <c r="N42" s="912"/>
      <c r="O42" s="912"/>
      <c r="P42" s="912"/>
      <c r="Q42" s="912"/>
      <c r="R42" s="912"/>
      <c r="S42" s="912"/>
      <c r="T42" s="912"/>
      <c r="U42" s="912"/>
      <c r="V42" s="912"/>
      <c r="W42" s="912"/>
      <c r="X42" s="912"/>
      <c r="Y42" s="912"/>
      <c r="Z42" s="912"/>
      <c r="AA42" s="913"/>
      <c r="AB42" s="66"/>
    </row>
    <row r="43" spans="2:28" s="68" customFormat="1" ht="5.25" customHeight="1" x14ac:dyDescent="0.2">
      <c r="B43" s="69"/>
      <c r="C43" s="72"/>
      <c r="D43" s="72"/>
      <c r="E43" s="72"/>
      <c r="F43" s="72"/>
      <c r="G43" s="72"/>
      <c r="H43" s="145"/>
      <c r="I43" s="145"/>
      <c r="J43" s="35"/>
      <c r="K43" s="72"/>
      <c r="L43" s="72"/>
      <c r="M43" s="72"/>
      <c r="N43" s="72"/>
      <c r="O43" s="72"/>
      <c r="P43" s="72"/>
      <c r="Q43" s="72"/>
      <c r="R43" s="72"/>
      <c r="S43" s="72"/>
      <c r="T43" s="72"/>
      <c r="U43" s="72"/>
      <c r="V43" s="72"/>
      <c r="W43" s="72"/>
      <c r="X43" s="72"/>
      <c r="Y43" s="72"/>
      <c r="Z43" s="72"/>
      <c r="AA43" s="72"/>
      <c r="AB43" s="66"/>
    </row>
    <row r="44" spans="2:28" s="68" customFormat="1" ht="15" thickBot="1" x14ac:dyDescent="0.25">
      <c r="B44" s="69"/>
      <c r="C44" s="72"/>
      <c r="D44" s="72"/>
      <c r="E44" s="72"/>
      <c r="F44" s="72"/>
      <c r="G44" s="72"/>
      <c r="H44" s="145"/>
      <c r="I44" s="145"/>
      <c r="J44" s="35"/>
      <c r="K44" s="72"/>
      <c r="L44" s="72"/>
      <c r="M44" s="72"/>
      <c r="N44" s="72"/>
      <c r="O44" s="72"/>
      <c r="P44" s="72"/>
      <c r="Q44" s="72"/>
      <c r="R44" s="72"/>
      <c r="S44" s="72"/>
      <c r="T44" s="72"/>
      <c r="U44" s="72"/>
      <c r="V44" s="72"/>
      <c r="W44" s="72"/>
      <c r="X44" s="72"/>
      <c r="Y44" s="72"/>
      <c r="Z44" s="72"/>
      <c r="AA44" s="72"/>
      <c r="AB44" s="66"/>
    </row>
    <row r="45" spans="2:28" s="68" customFormat="1" x14ac:dyDescent="0.2">
      <c r="B45" s="69"/>
      <c r="C45" s="768" t="s">
        <v>36</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66"/>
    </row>
    <row r="46" spans="2:28" ht="15" thickBot="1" x14ac:dyDescent="0.25">
      <c r="B46" s="67"/>
      <c r="C46" s="1161"/>
      <c r="D46" s="1162"/>
      <c r="E46" s="1162"/>
      <c r="F46" s="1162"/>
      <c r="G46" s="1162"/>
      <c r="H46" s="1162"/>
      <c r="I46" s="1162"/>
      <c r="J46" s="1162"/>
      <c r="K46" s="1162"/>
      <c r="L46" s="1162"/>
      <c r="M46" s="1162"/>
      <c r="N46" s="1162"/>
      <c r="O46" s="1162"/>
      <c r="P46" s="1162"/>
      <c r="Q46" s="1162"/>
      <c r="R46" s="1162"/>
      <c r="S46" s="1162"/>
      <c r="T46" s="1162"/>
      <c r="U46" s="1162"/>
      <c r="V46" s="1162"/>
      <c r="W46" s="1162"/>
      <c r="X46" s="1162"/>
      <c r="Y46" s="1162"/>
      <c r="Z46" s="1162"/>
      <c r="AA46" s="1163"/>
      <c r="AB46" s="66"/>
    </row>
    <row r="47" spans="2:28" x14ac:dyDescent="0.2">
      <c r="B47" s="67"/>
      <c r="C47" s="1171" t="s">
        <v>608</v>
      </c>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x14ac:dyDescent="0.2">
      <c r="B57" s="67"/>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66"/>
    </row>
    <row r="58" spans="1:28" x14ac:dyDescent="0.2">
      <c r="B58" s="67"/>
      <c r="C58" s="1174"/>
      <c r="D58" s="1175"/>
      <c r="E58" s="1175"/>
      <c r="F58" s="1175"/>
      <c r="G58" s="1175"/>
      <c r="H58" s="1175"/>
      <c r="I58" s="1175"/>
      <c r="J58" s="1175"/>
      <c r="K58" s="1175"/>
      <c r="L58" s="1175"/>
      <c r="M58" s="1175"/>
      <c r="N58" s="1175"/>
      <c r="O58" s="1175"/>
      <c r="P58" s="1175"/>
      <c r="Q58" s="1175"/>
      <c r="R58" s="1175"/>
      <c r="S58" s="1175"/>
      <c r="T58" s="1175"/>
      <c r="U58" s="1175"/>
      <c r="V58" s="1175"/>
      <c r="W58" s="1175"/>
      <c r="X58" s="1175"/>
      <c r="Y58" s="1175"/>
      <c r="Z58" s="1175"/>
      <c r="AA58" s="1176"/>
      <c r="AB58" s="66"/>
    </row>
    <row r="59" spans="1:28" ht="15" thickBot="1" x14ac:dyDescent="0.25">
      <c r="B59" s="67"/>
      <c r="C59" s="1177"/>
      <c r="D59" s="1178"/>
      <c r="E59" s="1178"/>
      <c r="F59" s="1178"/>
      <c r="G59" s="1178"/>
      <c r="H59" s="1178"/>
      <c r="I59" s="1178"/>
      <c r="J59" s="1178"/>
      <c r="K59" s="1178"/>
      <c r="L59" s="1178"/>
      <c r="M59" s="1178"/>
      <c r="N59" s="1178"/>
      <c r="O59" s="1178"/>
      <c r="P59" s="1178"/>
      <c r="Q59" s="1178"/>
      <c r="R59" s="1178"/>
      <c r="S59" s="1178"/>
      <c r="T59" s="1178"/>
      <c r="U59" s="1178"/>
      <c r="V59" s="1178"/>
      <c r="W59" s="1178"/>
      <c r="X59" s="1178"/>
      <c r="Y59" s="1178"/>
      <c r="Z59" s="1178"/>
      <c r="AA59" s="1179"/>
      <c r="AB59" s="66"/>
    </row>
    <row r="60" spans="1:28" x14ac:dyDescent="0.2">
      <c r="B60" s="65"/>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c r="AA60" s="143"/>
      <c r="AB60" s="64"/>
    </row>
    <row r="61" spans="1:28" ht="15" thickBot="1" x14ac:dyDescent="0.25">
      <c r="B61" s="63"/>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61"/>
    </row>
    <row r="62" spans="1:28" ht="15.75" x14ac:dyDescent="0.2">
      <c r="B62" s="59"/>
      <c r="C62" s="1193" t="s">
        <v>30</v>
      </c>
      <c r="D62" s="1194"/>
      <c r="E62" s="1194"/>
      <c r="F62" s="1194"/>
      <c r="G62" s="1194"/>
      <c r="H62" s="1194" t="s">
        <v>37</v>
      </c>
      <c r="I62" s="1194"/>
      <c r="J62" s="1194" t="s">
        <v>38</v>
      </c>
      <c r="K62" s="1194"/>
      <c r="L62" s="1194"/>
      <c r="M62" s="1194"/>
      <c r="N62" s="1194" t="s">
        <v>39</v>
      </c>
      <c r="O62" s="1194"/>
      <c r="P62" s="1194"/>
      <c r="Q62" s="1194"/>
      <c r="R62" s="1194"/>
      <c r="S62" s="1194"/>
      <c r="T62" s="1194"/>
      <c r="U62" s="1194"/>
      <c r="V62" s="1199" t="s">
        <v>40</v>
      </c>
      <c r="W62" s="1199"/>
      <c r="X62" s="1199"/>
      <c r="Y62" s="1199"/>
      <c r="Z62" s="1199"/>
      <c r="AA62" s="1200"/>
      <c r="AB62" s="20"/>
    </row>
    <row r="63" spans="1:28" ht="15.75" x14ac:dyDescent="0.2">
      <c r="A63" s="60"/>
      <c r="B63" s="21"/>
      <c r="C63" s="1195"/>
      <c r="D63" s="1196"/>
      <c r="E63" s="1196"/>
      <c r="F63" s="1196"/>
      <c r="G63" s="1196"/>
      <c r="H63" s="1196"/>
      <c r="I63" s="1196"/>
      <c r="J63" s="1196"/>
      <c r="K63" s="1196"/>
      <c r="L63" s="1196"/>
      <c r="M63" s="1196"/>
      <c r="N63" s="1196"/>
      <c r="O63" s="1196"/>
      <c r="P63" s="1196"/>
      <c r="Q63" s="1196"/>
      <c r="R63" s="1196"/>
      <c r="S63" s="1196"/>
      <c r="T63" s="1196"/>
      <c r="U63" s="1196"/>
      <c r="V63" s="1201"/>
      <c r="W63" s="1201"/>
      <c r="X63" s="1201"/>
      <c r="Y63" s="1201"/>
      <c r="Z63" s="1201"/>
      <c r="AA63" s="1202"/>
      <c r="AB63" s="20"/>
    </row>
    <row r="64" spans="1:28" ht="16.5" thickBot="1" x14ac:dyDescent="0.25">
      <c r="A64" s="60"/>
      <c r="B64" s="21"/>
      <c r="C64" s="1197"/>
      <c r="D64" s="1198"/>
      <c r="E64" s="1198"/>
      <c r="F64" s="1198"/>
      <c r="G64" s="1198"/>
      <c r="H64" s="1198"/>
      <c r="I64" s="1198"/>
      <c r="J64" s="1198"/>
      <c r="K64" s="1198"/>
      <c r="L64" s="1198"/>
      <c r="M64" s="1198"/>
      <c r="N64" s="1198"/>
      <c r="O64" s="1198"/>
      <c r="P64" s="1198"/>
      <c r="Q64" s="1198"/>
      <c r="R64" s="1198"/>
      <c r="S64" s="1198"/>
      <c r="T64" s="1198"/>
      <c r="U64" s="1198"/>
      <c r="V64" s="1203"/>
      <c r="W64" s="1203"/>
      <c r="X64" s="1203"/>
      <c r="Y64" s="1203"/>
      <c r="Z64" s="1203"/>
      <c r="AA64" s="1204"/>
      <c r="AB64" s="20"/>
    </row>
    <row r="65" spans="2:28" ht="84" customHeight="1" x14ac:dyDescent="0.2">
      <c r="B65" s="59"/>
      <c r="C65" s="1061" t="s">
        <v>65</v>
      </c>
      <c r="D65" s="1150"/>
      <c r="E65" s="1150"/>
      <c r="F65" s="1150"/>
      <c r="G65" s="1150"/>
      <c r="H65" s="1273" t="s">
        <v>1425</v>
      </c>
      <c r="I65" s="1273"/>
      <c r="J65" s="2454">
        <v>10.91</v>
      </c>
      <c r="K65" s="2455"/>
      <c r="L65" s="2455"/>
      <c r="M65" s="2456"/>
      <c r="N65" s="2417" t="s">
        <v>1426</v>
      </c>
      <c r="O65" s="2418"/>
      <c r="P65" s="2418"/>
      <c r="Q65" s="2418"/>
      <c r="R65" s="2418"/>
      <c r="S65" s="2418"/>
      <c r="T65" s="2418"/>
      <c r="U65" s="2419"/>
      <c r="V65" s="2417" t="s">
        <v>1427</v>
      </c>
      <c r="W65" s="2418"/>
      <c r="X65" s="2418"/>
      <c r="Y65" s="2418"/>
      <c r="Z65" s="2418"/>
      <c r="AA65" s="2420"/>
      <c r="AB65" s="58"/>
    </row>
    <row r="66" spans="2:28" ht="78" customHeight="1" x14ac:dyDescent="0.2">
      <c r="B66" s="59"/>
      <c r="C66" s="2451" t="s">
        <v>66</v>
      </c>
      <c r="D66" s="2452"/>
      <c r="E66" s="2452"/>
      <c r="F66" s="2452"/>
      <c r="G66" s="2452"/>
      <c r="H66" s="1273" t="s">
        <v>1425</v>
      </c>
      <c r="I66" s="1273"/>
      <c r="J66" s="2449">
        <v>25.15</v>
      </c>
      <c r="K66" s="2450"/>
      <c r="L66" s="2450"/>
      <c r="M66" s="2453"/>
      <c r="N66" s="2417" t="s">
        <v>1426</v>
      </c>
      <c r="O66" s="2418"/>
      <c r="P66" s="2418"/>
      <c r="Q66" s="2418"/>
      <c r="R66" s="2418"/>
      <c r="S66" s="2418"/>
      <c r="T66" s="2418"/>
      <c r="U66" s="2419"/>
      <c r="V66" s="2417" t="s">
        <v>1427</v>
      </c>
      <c r="W66" s="2418"/>
      <c r="X66" s="2418"/>
      <c r="Y66" s="2418"/>
      <c r="Z66" s="2418"/>
      <c r="AA66" s="2420"/>
      <c r="AB66" s="58"/>
    </row>
    <row r="67" spans="2:28" ht="85.5" customHeight="1" x14ac:dyDescent="0.2">
      <c r="B67" s="59"/>
      <c r="C67" s="2451" t="s">
        <v>67</v>
      </c>
      <c r="D67" s="2452"/>
      <c r="E67" s="2452"/>
      <c r="F67" s="2452"/>
      <c r="G67" s="2452"/>
      <c r="H67" s="2449" t="s">
        <v>1425</v>
      </c>
      <c r="I67" s="2450"/>
      <c r="J67" s="2449">
        <v>25.16</v>
      </c>
      <c r="K67" s="2450"/>
      <c r="L67" s="2450"/>
      <c r="M67" s="2453"/>
      <c r="N67" s="2417" t="s">
        <v>1426</v>
      </c>
      <c r="O67" s="2418"/>
      <c r="P67" s="2418"/>
      <c r="Q67" s="2418"/>
      <c r="R67" s="2418"/>
      <c r="S67" s="2418"/>
      <c r="T67" s="2418"/>
      <c r="U67" s="2419"/>
      <c r="V67" s="2417" t="s">
        <v>1427</v>
      </c>
      <c r="W67" s="2418"/>
      <c r="X67" s="2418"/>
      <c r="Y67" s="2418"/>
      <c r="Z67" s="2418"/>
      <c r="AA67" s="2420"/>
      <c r="AB67" s="58"/>
    </row>
    <row r="68" spans="2:28" ht="90.75" customHeight="1" thickBot="1" x14ac:dyDescent="0.25">
      <c r="B68" s="59"/>
      <c r="C68" s="2447" t="s">
        <v>68</v>
      </c>
      <c r="D68" s="2448"/>
      <c r="E68" s="2448"/>
      <c r="F68" s="2448"/>
      <c r="G68" s="2448"/>
      <c r="H68" s="2449" t="s">
        <v>1425</v>
      </c>
      <c r="I68" s="2450"/>
      <c r="J68" s="698">
        <v>20.47</v>
      </c>
      <c r="K68" s="698"/>
      <c r="L68" s="698"/>
      <c r="M68" s="698"/>
      <c r="N68" s="2417" t="s">
        <v>1426</v>
      </c>
      <c r="O68" s="2418"/>
      <c r="P68" s="2418"/>
      <c r="Q68" s="2418"/>
      <c r="R68" s="2418"/>
      <c r="S68" s="2418"/>
      <c r="T68" s="2418"/>
      <c r="U68" s="2419"/>
      <c r="V68" s="2417" t="s">
        <v>1427</v>
      </c>
      <c r="W68" s="2418"/>
      <c r="X68" s="2418"/>
      <c r="Y68" s="2418"/>
      <c r="Z68" s="2418"/>
      <c r="AA68" s="2420"/>
      <c r="AB68" s="58"/>
    </row>
    <row r="69" spans="2:28" x14ac:dyDescent="0.2">
      <c r="B69" s="129"/>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c r="AA69" s="143"/>
      <c r="AB69" s="130"/>
    </row>
    <row r="108" ht="6" customHeight="1" x14ac:dyDescent="0.2"/>
  </sheetData>
  <mergeCells count="100">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5"/>
    <mergeCell ref="C36:G37"/>
    <mergeCell ref="H36:H37"/>
    <mergeCell ref="I36:I37"/>
    <mergeCell ref="J36:J37"/>
    <mergeCell ref="K36:AA37"/>
    <mergeCell ref="C47:AA59"/>
    <mergeCell ref="C38:G38"/>
    <mergeCell ref="K38:AA38"/>
    <mergeCell ref="C39:G39"/>
    <mergeCell ref="K39:AA39"/>
    <mergeCell ref="C40:G40"/>
    <mergeCell ref="K40:AA40"/>
    <mergeCell ref="C41:G41"/>
    <mergeCell ref="K41:AA41"/>
    <mergeCell ref="C42:G42"/>
    <mergeCell ref="K42:AA42"/>
    <mergeCell ref="C45:AA46"/>
    <mergeCell ref="C65:G65"/>
    <mergeCell ref="H65:I65"/>
    <mergeCell ref="J65:M65"/>
    <mergeCell ref="N65:U65"/>
    <mergeCell ref="V65:AA65"/>
    <mergeCell ref="C62:G64"/>
    <mergeCell ref="H62:I64"/>
    <mergeCell ref="J62:M64"/>
    <mergeCell ref="N62:U64"/>
    <mergeCell ref="V62:AA64"/>
    <mergeCell ref="C67:G67"/>
    <mergeCell ref="H67:I67"/>
    <mergeCell ref="J67:M67"/>
    <mergeCell ref="N67:U67"/>
    <mergeCell ref="V67:AA67"/>
    <mergeCell ref="C66:G66"/>
    <mergeCell ref="H66:I66"/>
    <mergeCell ref="J66:M66"/>
    <mergeCell ref="N66:U66"/>
    <mergeCell ref="V66:AA66"/>
    <mergeCell ref="C68:G68"/>
    <mergeCell ref="H68:I68"/>
    <mergeCell ref="J68:M68"/>
    <mergeCell ref="N68:U68"/>
    <mergeCell ref="V68:AA68"/>
  </mergeCells>
  <pageMargins left="0.70866141732283472" right="0.70866141732283472" top="0.74803149606299213" bottom="0.74803149606299213" header="0.31496062992125984" footer="0.31496062992125984"/>
  <pageSetup scale="66" orientation="portrait" r:id="rId1"/>
  <headerFooter>
    <oddFooter>&amp;LCalle 26 No.57-41 Torre 8, Pisos 7 y 8 CEMSA – C.P. 111321
PBX: 3779555 – Información: Línea 195
www.umv.gov.co&amp;CGAM-IND-003
&amp;P de &amp;N</oddFooter>
  </headerFooter>
  <rowBreaks count="1" manualBreakCount="1">
    <brk id="42" max="16383" man="1"/>
  </rowBreaks>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4"/>
  <sheetViews>
    <sheetView topLeftCell="A19" zoomScale="90" zoomScaleNormal="90" workbookViewId="0">
      <selection activeCell="J40" sqref="J40"/>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32" width="3.7109375" style="131"/>
    <col min="33" max="33" width="5" style="131" bestFit="1" customWidth="1"/>
    <col min="34"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1411</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1452</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1453</v>
      </c>
      <c r="S11" s="740"/>
      <c r="T11" s="740"/>
      <c r="U11" s="741"/>
      <c r="V11" s="715" t="s">
        <v>1412</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1454</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792</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1455</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120" customHeight="1" thickBot="1" x14ac:dyDescent="0.25">
      <c r="B18" s="67"/>
      <c r="C18" s="675" t="s">
        <v>336</v>
      </c>
      <c r="D18" s="676"/>
      <c r="E18" s="676"/>
      <c r="F18" s="676"/>
      <c r="G18" s="676"/>
      <c r="H18" s="677"/>
      <c r="I18" s="678" t="s">
        <v>1456</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1414</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1061</v>
      </c>
      <c r="N21" s="713"/>
      <c r="O21" s="713"/>
      <c r="P21" s="713"/>
      <c r="Q21" s="713"/>
      <c r="R21" s="713"/>
      <c r="S21" s="714"/>
      <c r="T21" s="712" t="s">
        <v>637</v>
      </c>
      <c r="U21" s="713"/>
      <c r="V21" s="713"/>
      <c r="W21" s="713"/>
      <c r="X21" s="713"/>
      <c r="Y21" s="713"/>
      <c r="Z21" s="713"/>
      <c r="AA21" s="714"/>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54.75" customHeight="1" thickBot="1" x14ac:dyDescent="0.25">
      <c r="B24" s="67"/>
      <c r="C24" s="694" t="s">
        <v>1457</v>
      </c>
      <c r="D24" s="695"/>
      <c r="E24" s="695"/>
      <c r="F24" s="695"/>
      <c r="G24" s="695"/>
      <c r="H24" s="695"/>
      <c r="I24" s="696"/>
      <c r="J24" s="694" t="s">
        <v>1458</v>
      </c>
      <c r="K24" s="695"/>
      <c r="L24" s="695"/>
      <c r="M24" s="695"/>
      <c r="N24" s="695"/>
      <c r="O24" s="695"/>
      <c r="P24" s="696"/>
      <c r="Q24" s="697" t="s">
        <v>1417</v>
      </c>
      <c r="R24" s="698"/>
      <c r="S24" s="698"/>
      <c r="T24" s="698"/>
      <c r="U24" s="698"/>
      <c r="V24" s="698"/>
      <c r="W24" s="698"/>
      <c r="X24" s="698"/>
      <c r="Y24" s="698"/>
      <c r="Z24" s="698"/>
      <c r="AA24" s="69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1459</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681">
        <v>0.75</v>
      </c>
      <c r="J28" s="678"/>
      <c r="K28" s="682" t="s">
        <v>24</v>
      </c>
      <c r="L28" s="683"/>
      <c r="M28" s="683"/>
      <c r="N28" s="684"/>
      <c r="O28" s="685" t="s">
        <v>25</v>
      </c>
      <c r="P28" s="686"/>
      <c r="Q28" s="687"/>
      <c r="R28" s="88"/>
      <c r="S28" s="685" t="s">
        <v>26</v>
      </c>
      <c r="T28" s="686"/>
      <c r="U28" s="88" t="s">
        <v>28</v>
      </c>
      <c r="V28" s="688" t="s">
        <v>27</v>
      </c>
      <c r="W28" s="2437"/>
      <c r="X28" s="2437"/>
      <c r="Y28" s="2437"/>
      <c r="Z28" s="2438"/>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x14ac:dyDescent="0.25">
      <c r="B30" s="67"/>
      <c r="C30" s="658" t="s">
        <v>305</v>
      </c>
      <c r="D30" s="659"/>
      <c r="E30" s="659"/>
      <c r="F30" s="659"/>
      <c r="G30" s="659"/>
      <c r="H30" s="659"/>
      <c r="I30" s="659"/>
      <c r="J30" s="660"/>
      <c r="K30" s="2161" t="s">
        <v>304</v>
      </c>
      <c r="L30" s="2162"/>
      <c r="M30" s="2162"/>
      <c r="N30" s="2162"/>
      <c r="O30" s="2162"/>
      <c r="P30" s="2162"/>
      <c r="Q30" s="2162"/>
      <c r="R30" s="2163"/>
      <c r="S30" s="2164" t="s">
        <v>303</v>
      </c>
      <c r="T30" s="2165"/>
      <c r="U30" s="2165"/>
      <c r="V30" s="2165"/>
      <c r="W30" s="2166"/>
      <c r="X30" s="2167" t="s">
        <v>302</v>
      </c>
      <c r="Y30" s="2168"/>
      <c r="Z30" s="2168"/>
      <c r="AA30" s="2169"/>
      <c r="AB30" s="66"/>
    </row>
    <row r="31" spans="2:28" x14ac:dyDescent="0.2">
      <c r="B31" s="67"/>
      <c r="C31" s="661"/>
      <c r="D31" s="662"/>
      <c r="E31" s="662"/>
      <c r="F31" s="662"/>
      <c r="G31" s="662"/>
      <c r="H31" s="662"/>
      <c r="I31" s="662"/>
      <c r="J31" s="663"/>
      <c r="K31" s="2429" t="s">
        <v>301</v>
      </c>
      <c r="L31" s="2430"/>
      <c r="M31" s="2430"/>
      <c r="N31" s="2431"/>
      <c r="O31" s="2432" t="s">
        <v>300</v>
      </c>
      <c r="P31" s="2430"/>
      <c r="Q31" s="2430"/>
      <c r="R31" s="2431"/>
      <c r="S31" s="2432" t="s">
        <v>301</v>
      </c>
      <c r="T31" s="2431"/>
      <c r="U31" s="2432" t="s">
        <v>300</v>
      </c>
      <c r="V31" s="2430"/>
      <c r="W31" s="2431"/>
      <c r="X31" s="2432" t="s">
        <v>301</v>
      </c>
      <c r="Y31" s="2431"/>
      <c r="Z31" s="2432" t="s">
        <v>300</v>
      </c>
      <c r="AA31" s="2433"/>
      <c r="AB31" s="66"/>
    </row>
    <row r="32" spans="2:28" ht="15" thickBot="1" x14ac:dyDescent="0.25">
      <c r="B32" s="67"/>
      <c r="C32" s="664"/>
      <c r="D32" s="665"/>
      <c r="E32" s="665"/>
      <c r="F32" s="665"/>
      <c r="G32" s="665"/>
      <c r="H32" s="665"/>
      <c r="I32" s="665"/>
      <c r="J32" s="666"/>
      <c r="K32" s="2434">
        <v>0</v>
      </c>
      <c r="L32" s="2435"/>
      <c r="M32" s="2435"/>
      <c r="N32" s="2436"/>
      <c r="O32" s="2427">
        <v>0.64</v>
      </c>
      <c r="P32" s="2435"/>
      <c r="Q32" s="2435"/>
      <c r="R32" s="2436"/>
      <c r="S32" s="2427">
        <v>0.65</v>
      </c>
      <c r="T32" s="2436"/>
      <c r="U32" s="2427">
        <v>0.74</v>
      </c>
      <c r="V32" s="2435"/>
      <c r="W32" s="2436"/>
      <c r="X32" s="2427">
        <v>0.75</v>
      </c>
      <c r="Y32" s="2436"/>
      <c r="Z32" s="2427">
        <v>1</v>
      </c>
      <c r="AA32" s="2428"/>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x14ac:dyDescent="0.2">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15" thickBot="1" x14ac:dyDescent="0.25">
      <c r="B35" s="69"/>
      <c r="C35" s="925"/>
      <c r="D35" s="926"/>
      <c r="E35" s="926"/>
      <c r="F35" s="926"/>
      <c r="G35" s="926"/>
      <c r="H35" s="926"/>
      <c r="I35" s="926"/>
      <c r="J35" s="926"/>
      <c r="K35" s="926"/>
      <c r="L35" s="926"/>
      <c r="M35" s="926"/>
      <c r="N35" s="926"/>
      <c r="O35" s="926"/>
      <c r="P35" s="926"/>
      <c r="Q35" s="926"/>
      <c r="R35" s="926"/>
      <c r="S35" s="926"/>
      <c r="T35" s="926"/>
      <c r="U35" s="926"/>
      <c r="V35" s="926"/>
      <c r="W35" s="926"/>
      <c r="X35" s="926"/>
      <c r="Y35" s="926"/>
      <c r="Z35" s="926"/>
      <c r="AA35" s="927"/>
      <c r="AB35" s="66"/>
    </row>
    <row r="36" spans="2:28" s="68" customFormat="1" ht="15" customHeight="1" x14ac:dyDescent="0.2">
      <c r="B36" s="69"/>
      <c r="C36" s="922" t="s">
        <v>30</v>
      </c>
      <c r="D36" s="923"/>
      <c r="E36" s="923"/>
      <c r="F36" s="923"/>
      <c r="G36" s="924"/>
      <c r="H36" s="2457" t="s">
        <v>1460</v>
      </c>
      <c r="I36" s="2457" t="s">
        <v>1461</v>
      </c>
      <c r="J36" s="930" t="s">
        <v>33</v>
      </c>
      <c r="K36" s="2151" t="s">
        <v>34</v>
      </c>
      <c r="L36" s="2152"/>
      <c r="M36" s="2152"/>
      <c r="N36" s="2152"/>
      <c r="O36" s="2152"/>
      <c r="P36" s="2152"/>
      <c r="Q36" s="2152"/>
      <c r="R36" s="2152"/>
      <c r="S36" s="2152"/>
      <c r="T36" s="2152"/>
      <c r="U36" s="2152"/>
      <c r="V36" s="2152"/>
      <c r="W36" s="2152"/>
      <c r="X36" s="2152"/>
      <c r="Y36" s="2152"/>
      <c r="Z36" s="2152"/>
      <c r="AA36" s="2153"/>
      <c r="AB36" s="66"/>
    </row>
    <row r="37" spans="2:28" s="68" customFormat="1" ht="57.75" customHeight="1" thickBot="1" x14ac:dyDescent="0.25">
      <c r="B37" s="69"/>
      <c r="C37" s="925"/>
      <c r="D37" s="926"/>
      <c r="E37" s="926"/>
      <c r="F37" s="926"/>
      <c r="G37" s="927"/>
      <c r="H37" s="2458"/>
      <c r="I37" s="2458"/>
      <c r="J37" s="931"/>
      <c r="K37" s="2154"/>
      <c r="L37" s="2155"/>
      <c r="M37" s="2155"/>
      <c r="N37" s="2155"/>
      <c r="O37" s="2155"/>
      <c r="P37" s="2155"/>
      <c r="Q37" s="2155"/>
      <c r="R37" s="2155"/>
      <c r="S37" s="2155"/>
      <c r="T37" s="2155"/>
      <c r="U37" s="2155"/>
      <c r="V37" s="2155"/>
      <c r="W37" s="2155"/>
      <c r="X37" s="2155"/>
      <c r="Y37" s="2155"/>
      <c r="Z37" s="2155"/>
      <c r="AA37" s="2156"/>
      <c r="AB37" s="66"/>
    </row>
    <row r="38" spans="2:28" s="68" customFormat="1" ht="60.75" customHeight="1" x14ac:dyDescent="0.2">
      <c r="B38" s="69"/>
      <c r="C38" s="1061" t="s">
        <v>1226</v>
      </c>
      <c r="D38" s="1150"/>
      <c r="E38" s="1150"/>
      <c r="F38" s="1150"/>
      <c r="G38" s="1151"/>
      <c r="H38" s="39">
        <v>380</v>
      </c>
      <c r="I38" s="39">
        <v>395</v>
      </c>
      <c r="J38" s="36">
        <f>H38/I38</f>
        <v>0.96202531645569622</v>
      </c>
      <c r="K38" s="1280" t="s">
        <v>1462</v>
      </c>
      <c r="L38" s="1281"/>
      <c r="M38" s="1281"/>
      <c r="N38" s="1281"/>
      <c r="O38" s="1281"/>
      <c r="P38" s="1281"/>
      <c r="Q38" s="1281"/>
      <c r="R38" s="1281"/>
      <c r="S38" s="1281"/>
      <c r="T38" s="1281"/>
      <c r="U38" s="1281"/>
      <c r="V38" s="1281"/>
      <c r="W38" s="1281"/>
      <c r="X38" s="1281"/>
      <c r="Y38" s="1281"/>
      <c r="Z38" s="1281"/>
      <c r="AA38" s="1282"/>
      <c r="AB38" s="66"/>
    </row>
    <row r="39" spans="2:28" s="68" customFormat="1" ht="58.5" customHeight="1" thickBot="1" x14ac:dyDescent="0.25">
      <c r="B39" s="69"/>
      <c r="C39" s="1061" t="s">
        <v>1228</v>
      </c>
      <c r="D39" s="1150"/>
      <c r="E39" s="1150"/>
      <c r="F39" s="1150"/>
      <c r="G39" s="1151"/>
      <c r="H39" s="38">
        <v>203</v>
      </c>
      <c r="I39" s="38">
        <v>218</v>
      </c>
      <c r="J39" s="36">
        <f>H39/I39</f>
        <v>0.93119266055045868</v>
      </c>
      <c r="K39" s="1152" t="s">
        <v>1463</v>
      </c>
      <c r="L39" s="1153"/>
      <c r="M39" s="1153"/>
      <c r="N39" s="1153"/>
      <c r="O39" s="1153"/>
      <c r="P39" s="1153"/>
      <c r="Q39" s="1153"/>
      <c r="R39" s="1153"/>
      <c r="S39" s="1153"/>
      <c r="T39" s="1153"/>
      <c r="U39" s="1153"/>
      <c r="V39" s="1153"/>
      <c r="W39" s="1153"/>
      <c r="X39" s="1153"/>
      <c r="Y39" s="1153"/>
      <c r="Z39" s="1153"/>
      <c r="AA39" s="1154"/>
      <c r="AB39" s="66"/>
    </row>
    <row r="40" spans="2:28" s="68" customFormat="1" ht="15.75" customHeight="1" thickBot="1" x14ac:dyDescent="0.3">
      <c r="B40" s="69"/>
      <c r="C40" s="908" t="s">
        <v>35</v>
      </c>
      <c r="D40" s="909"/>
      <c r="E40" s="909"/>
      <c r="F40" s="909"/>
      <c r="G40" s="910"/>
      <c r="H40" s="521">
        <f>SUM(H38:H39)</f>
        <v>583</v>
      </c>
      <c r="I40" s="521">
        <f>SUM(I38:I39)</f>
        <v>613</v>
      </c>
      <c r="J40" s="522">
        <f>H40/I40</f>
        <v>0.95106035889070151</v>
      </c>
      <c r="K40" s="911"/>
      <c r="L40" s="912"/>
      <c r="M40" s="912"/>
      <c r="N40" s="912"/>
      <c r="O40" s="912"/>
      <c r="P40" s="912"/>
      <c r="Q40" s="912"/>
      <c r="R40" s="912"/>
      <c r="S40" s="912"/>
      <c r="T40" s="912"/>
      <c r="U40" s="912"/>
      <c r="V40" s="912"/>
      <c r="W40" s="912"/>
      <c r="X40" s="912"/>
      <c r="Y40" s="912"/>
      <c r="Z40" s="912"/>
      <c r="AA40" s="913"/>
      <c r="AB40" s="66"/>
    </row>
    <row r="41" spans="2:28" s="68" customFormat="1" ht="5.25" customHeight="1" x14ac:dyDescent="0.2">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28" s="68" customFormat="1" ht="15" thickBot="1" x14ac:dyDescent="0.25">
      <c r="B42" s="69"/>
      <c r="C42" s="72"/>
      <c r="D42" s="72"/>
      <c r="E42" s="72"/>
      <c r="F42" s="72"/>
      <c r="G42" s="72"/>
      <c r="H42" s="145"/>
      <c r="I42" s="145"/>
      <c r="J42" s="35"/>
      <c r="K42" s="72"/>
      <c r="L42" s="72"/>
      <c r="M42" s="72"/>
      <c r="N42" s="72"/>
      <c r="O42" s="72"/>
      <c r="P42" s="72"/>
      <c r="Q42" s="72"/>
      <c r="R42" s="72"/>
      <c r="S42" s="72"/>
      <c r="T42" s="72"/>
      <c r="U42" s="72"/>
      <c r="V42" s="72"/>
      <c r="W42" s="72"/>
      <c r="X42" s="72"/>
      <c r="Y42" s="72"/>
      <c r="Z42" s="72"/>
      <c r="AA42" s="72"/>
      <c r="AB42" s="66"/>
    </row>
    <row r="43" spans="2:28" s="68" customForma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row>
    <row r="44" spans="2:28" ht="15"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row>
    <row r="45" spans="2:28" x14ac:dyDescent="0.2">
      <c r="B45" s="67"/>
      <c r="C45" s="1171" t="s">
        <v>608</v>
      </c>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row>
    <row r="46" spans="2:28"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ht="15"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row>
    <row r="58" spans="1:28"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row>
    <row r="59" spans="1:28" ht="15"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row>
    <row r="60" spans="1:28" ht="15.75" x14ac:dyDescent="0.2">
      <c r="B60" s="59"/>
      <c r="C60" s="1193" t="s">
        <v>30</v>
      </c>
      <c r="D60" s="1194"/>
      <c r="E60" s="1194"/>
      <c r="F60" s="1194"/>
      <c r="G60" s="1194"/>
      <c r="H60" s="1194" t="s">
        <v>37</v>
      </c>
      <c r="I60" s="1194"/>
      <c r="J60" s="1194" t="s">
        <v>38</v>
      </c>
      <c r="K60" s="1194"/>
      <c r="L60" s="1194"/>
      <c r="M60" s="1194"/>
      <c r="N60" s="1194" t="s">
        <v>39</v>
      </c>
      <c r="O60" s="1194"/>
      <c r="P60" s="1194"/>
      <c r="Q60" s="1194"/>
      <c r="R60" s="1194"/>
      <c r="S60" s="1194"/>
      <c r="T60" s="1194"/>
      <c r="U60" s="1194"/>
      <c r="V60" s="1199" t="s">
        <v>40</v>
      </c>
      <c r="W60" s="1199"/>
      <c r="X60" s="1199"/>
      <c r="Y60" s="1199"/>
      <c r="Z60" s="1199"/>
      <c r="AA60" s="1200"/>
      <c r="AB60" s="20"/>
    </row>
    <row r="61" spans="1:28" ht="15.75" x14ac:dyDescent="0.2">
      <c r="A61" s="60"/>
      <c r="B61" s="21"/>
      <c r="C61" s="1195"/>
      <c r="D61" s="1196"/>
      <c r="E61" s="1196"/>
      <c r="F61" s="1196"/>
      <c r="G61" s="1196"/>
      <c r="H61" s="1196"/>
      <c r="I61" s="1196"/>
      <c r="J61" s="1196"/>
      <c r="K61" s="1196"/>
      <c r="L61" s="1196"/>
      <c r="M61" s="1196"/>
      <c r="N61" s="1196"/>
      <c r="O61" s="1196"/>
      <c r="P61" s="1196"/>
      <c r="Q61" s="1196"/>
      <c r="R61" s="1196"/>
      <c r="S61" s="1196"/>
      <c r="T61" s="1196"/>
      <c r="U61" s="1196"/>
      <c r="V61" s="1201"/>
      <c r="W61" s="1201"/>
      <c r="X61" s="1201"/>
      <c r="Y61" s="1201"/>
      <c r="Z61" s="1201"/>
      <c r="AA61" s="1202"/>
      <c r="AB61" s="20"/>
    </row>
    <row r="62" spans="1:28" ht="16.5" thickBot="1" x14ac:dyDescent="0.25">
      <c r="A62" s="60"/>
      <c r="B62" s="21"/>
      <c r="C62" s="1197"/>
      <c r="D62" s="1198"/>
      <c r="E62" s="1198"/>
      <c r="F62" s="1198"/>
      <c r="G62" s="1198"/>
      <c r="H62" s="1198"/>
      <c r="I62" s="1198"/>
      <c r="J62" s="1198"/>
      <c r="K62" s="1198"/>
      <c r="L62" s="1198"/>
      <c r="M62" s="1198"/>
      <c r="N62" s="1198"/>
      <c r="O62" s="1198"/>
      <c r="P62" s="1198"/>
      <c r="Q62" s="1198"/>
      <c r="R62" s="1198"/>
      <c r="S62" s="1198"/>
      <c r="T62" s="1198"/>
      <c r="U62" s="1198"/>
      <c r="V62" s="1203"/>
      <c r="W62" s="1203"/>
      <c r="X62" s="1203"/>
      <c r="Y62" s="1203"/>
      <c r="Z62" s="1203"/>
      <c r="AA62" s="1204"/>
      <c r="AB62" s="20"/>
    </row>
    <row r="63" spans="1:28" ht="88.5" customHeight="1" thickBot="1" x14ac:dyDescent="0.25">
      <c r="B63" s="59"/>
      <c r="C63" s="1061" t="s">
        <v>1226</v>
      </c>
      <c r="D63" s="1150"/>
      <c r="E63" s="1150"/>
      <c r="F63" s="1150"/>
      <c r="G63" s="1151"/>
      <c r="H63" s="851" t="s">
        <v>1425</v>
      </c>
      <c r="I63" s="851"/>
      <c r="J63" s="850">
        <v>0.96</v>
      </c>
      <c r="K63" s="851"/>
      <c r="L63" s="851"/>
      <c r="M63" s="851"/>
      <c r="N63" s="2421" t="s">
        <v>1426</v>
      </c>
      <c r="O63" s="2422"/>
      <c r="P63" s="2422"/>
      <c r="Q63" s="2422"/>
      <c r="R63" s="2422"/>
      <c r="S63" s="2422"/>
      <c r="T63" s="2422"/>
      <c r="U63" s="2423"/>
      <c r="V63" s="2421" t="s">
        <v>1427</v>
      </c>
      <c r="W63" s="2422"/>
      <c r="X63" s="2422"/>
      <c r="Y63" s="2422"/>
      <c r="Z63" s="2422"/>
      <c r="AA63" s="2424"/>
      <c r="AB63" s="58"/>
    </row>
    <row r="64" spans="1:28" ht="81.75" customHeight="1" x14ac:dyDescent="0.2">
      <c r="B64" s="59"/>
      <c r="C64" s="1061" t="s">
        <v>1228</v>
      </c>
      <c r="D64" s="1150"/>
      <c r="E64" s="1150"/>
      <c r="F64" s="1150"/>
      <c r="G64" s="1151"/>
      <c r="H64" s="1273" t="s">
        <v>1425</v>
      </c>
      <c r="I64" s="1273"/>
      <c r="J64" s="1809">
        <v>0.93</v>
      </c>
      <c r="K64" s="1809"/>
      <c r="L64" s="1809"/>
      <c r="M64" s="1809"/>
      <c r="N64" s="2421" t="s">
        <v>1426</v>
      </c>
      <c r="O64" s="2422"/>
      <c r="P64" s="2422"/>
      <c r="Q64" s="2422"/>
      <c r="R64" s="2422"/>
      <c r="S64" s="2422"/>
      <c r="T64" s="2422"/>
      <c r="U64" s="2423"/>
      <c r="V64" s="2421" t="s">
        <v>1427</v>
      </c>
      <c r="W64" s="2422"/>
      <c r="X64" s="2422"/>
      <c r="Y64" s="2422"/>
      <c r="Z64" s="2422"/>
      <c r="AA64" s="2424"/>
      <c r="AB64" s="58"/>
    </row>
    <row r="65" spans="2:28" x14ac:dyDescent="0.2">
      <c r="B65" s="129"/>
      <c r="C65" s="143"/>
      <c r="D65" s="143"/>
      <c r="E65" s="143"/>
      <c r="F65" s="143"/>
      <c r="G65" s="143"/>
      <c r="H65" s="143"/>
      <c r="I65" s="143"/>
      <c r="J65" s="143"/>
      <c r="K65" s="143"/>
      <c r="L65" s="143"/>
      <c r="M65" s="143"/>
      <c r="N65" s="143"/>
      <c r="O65" s="143"/>
      <c r="P65" s="143"/>
      <c r="Q65" s="143"/>
      <c r="R65" s="143"/>
      <c r="S65" s="143"/>
      <c r="T65" s="143"/>
      <c r="U65" s="143"/>
      <c r="V65" s="143"/>
      <c r="W65" s="143"/>
      <c r="X65" s="143"/>
      <c r="Y65" s="143"/>
      <c r="Z65" s="143"/>
      <c r="AA65" s="143"/>
      <c r="AB65" s="130"/>
    </row>
    <row r="104" ht="6" customHeight="1" x14ac:dyDescent="0.2"/>
  </sheetData>
  <mergeCells count="86">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5"/>
    <mergeCell ref="C36:G37"/>
    <mergeCell ref="H36:H37"/>
    <mergeCell ref="I36:I37"/>
    <mergeCell ref="J36:J37"/>
    <mergeCell ref="K36:AA37"/>
    <mergeCell ref="C38:G38"/>
    <mergeCell ref="K38:AA38"/>
    <mergeCell ref="C39:G39"/>
    <mergeCell ref="K39:AA39"/>
    <mergeCell ref="C40:G40"/>
    <mergeCell ref="K40:AA40"/>
    <mergeCell ref="C43:AA44"/>
    <mergeCell ref="C45:AA57"/>
    <mergeCell ref="C60:G62"/>
    <mergeCell ref="H60:I62"/>
    <mergeCell ref="J60:M62"/>
    <mergeCell ref="N60:U62"/>
    <mergeCell ref="V60:AA62"/>
    <mergeCell ref="C64:G64"/>
    <mergeCell ref="H64:I64"/>
    <mergeCell ref="J64:M64"/>
    <mergeCell ref="N64:U64"/>
    <mergeCell ref="V64:AA64"/>
    <mergeCell ref="C63:G63"/>
    <mergeCell ref="H63:I63"/>
    <mergeCell ref="J63:M63"/>
    <mergeCell ref="N63:U63"/>
    <mergeCell ref="V63:AA63"/>
  </mergeCells>
  <pageMargins left="0.70866141732283472" right="0.70866141732283472" top="0.74803149606299213" bottom="0.74803149606299213" header="0.31496062992125984" footer="0.31496062992125984"/>
  <pageSetup scale="66" orientation="portrait" r:id="rId1"/>
  <headerFooter>
    <oddFooter>&amp;LCalle 26 No.57-41 Torre 8, Pisos 7 y 8 CEMSA – C.P. 111321
PBX: 3779555 – Información: Línea 195
www.umv.gov.co&amp;CGAM-IND-004
&amp;P de &amp;N</oddFooter>
  </headerFooter>
  <rowBreaks count="1" manualBreakCount="1">
    <brk id="40" max="16383" man="1"/>
  </rowBreaks>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3"/>
  <sheetViews>
    <sheetView view="pageBreakPreview" topLeftCell="A10" zoomScaleNormal="100" zoomScaleSheetLayoutView="100" zoomScalePageLayoutView="70" workbookViewId="0">
      <selection activeCell="I16" sqref="I16:AA16"/>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5.8554687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30" width="3.7109375" style="131"/>
    <col min="31" max="31" width="80.7109375" style="131" customWidth="1"/>
    <col min="32"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1464</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399</v>
      </c>
      <c r="J10" s="732"/>
      <c r="K10" s="732"/>
      <c r="L10" s="732"/>
      <c r="M10" s="732"/>
      <c r="N10" s="732"/>
      <c r="O10" s="732"/>
      <c r="P10" s="732"/>
      <c r="Q10" s="733"/>
      <c r="R10" s="737" t="s">
        <v>4</v>
      </c>
      <c r="S10" s="738"/>
      <c r="T10" s="738"/>
      <c r="U10" s="739"/>
      <c r="V10" s="691" t="s">
        <v>5</v>
      </c>
      <c r="W10" s="692"/>
      <c r="X10" s="692"/>
      <c r="Y10" s="692"/>
      <c r="Z10" s="692"/>
      <c r="AA10" s="693"/>
      <c r="AB10" s="77"/>
    </row>
    <row r="11" spans="1:28" ht="19.899999999999999" customHeight="1" thickBot="1" x14ac:dyDescent="0.25">
      <c r="B11" s="78"/>
      <c r="C11" s="719"/>
      <c r="D11" s="720"/>
      <c r="E11" s="720"/>
      <c r="F11" s="720"/>
      <c r="G11" s="720"/>
      <c r="H11" s="721"/>
      <c r="I11" s="734"/>
      <c r="J11" s="735"/>
      <c r="K11" s="735"/>
      <c r="L11" s="735"/>
      <c r="M11" s="735"/>
      <c r="N11" s="735"/>
      <c r="O11" s="735"/>
      <c r="P11" s="735"/>
      <c r="Q11" s="736"/>
      <c r="R11" s="681" t="s">
        <v>244</v>
      </c>
      <c r="S11" s="740"/>
      <c r="T11" s="740"/>
      <c r="U11" s="741"/>
      <c r="V11" s="715">
        <v>1</v>
      </c>
      <c r="W11" s="742"/>
      <c r="X11" s="742"/>
      <c r="Y11" s="742"/>
      <c r="Z11" s="742"/>
      <c r="AA11" s="743"/>
      <c r="AB11" s="77"/>
    </row>
    <row r="12" spans="1:28" ht="10.15" customHeight="1"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8.75" customHeight="1" x14ac:dyDescent="0.2">
      <c r="B13" s="67"/>
      <c r="C13" s="716" t="s">
        <v>7</v>
      </c>
      <c r="D13" s="717"/>
      <c r="E13" s="717"/>
      <c r="F13" s="717"/>
      <c r="G13" s="717"/>
      <c r="H13" s="718"/>
      <c r="I13" s="722" t="s">
        <v>400</v>
      </c>
      <c r="J13" s="723"/>
      <c r="K13" s="723"/>
      <c r="L13" s="723"/>
      <c r="M13" s="723"/>
      <c r="N13" s="723"/>
      <c r="O13" s="723"/>
      <c r="P13" s="723"/>
      <c r="Q13" s="723"/>
      <c r="R13" s="723"/>
      <c r="S13" s="724"/>
      <c r="T13" s="716" t="s">
        <v>9</v>
      </c>
      <c r="U13" s="717"/>
      <c r="V13" s="717"/>
      <c r="W13" s="717"/>
      <c r="X13" s="717"/>
      <c r="Y13" s="717"/>
      <c r="Z13" s="717"/>
      <c r="AA13" s="718"/>
      <c r="AB13" s="66"/>
    </row>
    <row r="14" spans="1:28" ht="28.15" customHeight="1" thickBot="1" x14ac:dyDescent="0.25">
      <c r="B14" s="67"/>
      <c r="C14" s="719"/>
      <c r="D14" s="720"/>
      <c r="E14" s="720"/>
      <c r="F14" s="720"/>
      <c r="G14" s="720"/>
      <c r="H14" s="721"/>
      <c r="I14" s="725"/>
      <c r="J14" s="726"/>
      <c r="K14" s="726"/>
      <c r="L14" s="726"/>
      <c r="M14" s="726"/>
      <c r="N14" s="726"/>
      <c r="O14" s="726"/>
      <c r="P14" s="726"/>
      <c r="Q14" s="726"/>
      <c r="R14" s="726"/>
      <c r="S14" s="727"/>
      <c r="T14" s="728" t="s">
        <v>10</v>
      </c>
      <c r="U14" s="729"/>
      <c r="V14" s="729"/>
      <c r="W14" s="729"/>
      <c r="X14" s="729"/>
      <c r="Y14" s="729"/>
      <c r="Z14" s="729"/>
      <c r="AA14" s="730"/>
      <c r="AB14" s="66"/>
    </row>
    <row r="15" spans="1:28" ht="10.15" customHeight="1"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46.15" customHeight="1" thickBot="1" x14ac:dyDescent="0.25">
      <c r="B16" s="67"/>
      <c r="C16" s="675" t="s">
        <v>11</v>
      </c>
      <c r="D16" s="676"/>
      <c r="E16" s="676"/>
      <c r="F16" s="676"/>
      <c r="G16" s="676"/>
      <c r="H16" s="677"/>
      <c r="I16" s="678" t="s">
        <v>1465</v>
      </c>
      <c r="J16" s="679"/>
      <c r="K16" s="679"/>
      <c r="L16" s="679"/>
      <c r="M16" s="679"/>
      <c r="N16" s="679"/>
      <c r="O16" s="679"/>
      <c r="P16" s="679"/>
      <c r="Q16" s="679"/>
      <c r="R16" s="679"/>
      <c r="S16" s="679"/>
      <c r="T16" s="679"/>
      <c r="U16" s="679"/>
      <c r="V16" s="679"/>
      <c r="W16" s="679"/>
      <c r="X16" s="679"/>
      <c r="Y16" s="679"/>
      <c r="Z16" s="679"/>
      <c r="AA16" s="680"/>
      <c r="AB16" s="66"/>
    </row>
    <row r="17" spans="2:31" ht="10.1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31" ht="72" customHeight="1" thickBot="1" x14ac:dyDescent="0.25">
      <c r="B18" s="67"/>
      <c r="C18" s="675" t="s">
        <v>336</v>
      </c>
      <c r="D18" s="676"/>
      <c r="E18" s="676"/>
      <c r="F18" s="676"/>
      <c r="G18" s="676"/>
      <c r="H18" s="677"/>
      <c r="I18" s="2198" t="s">
        <v>401</v>
      </c>
      <c r="J18" s="2199"/>
      <c r="K18" s="2199"/>
      <c r="L18" s="2199"/>
      <c r="M18" s="2199"/>
      <c r="N18" s="2199"/>
      <c r="O18" s="2199"/>
      <c r="P18" s="2199"/>
      <c r="Q18" s="2199"/>
      <c r="R18" s="2199"/>
      <c r="S18" s="2199"/>
      <c r="T18" s="2199"/>
      <c r="U18" s="2199"/>
      <c r="V18" s="2199"/>
      <c r="W18" s="2199"/>
      <c r="X18" s="2199"/>
      <c r="Y18" s="2199"/>
      <c r="Z18" s="2199"/>
      <c r="AA18" s="2200"/>
      <c r="AB18" s="66"/>
    </row>
    <row r="19" spans="2:31" ht="8.4499999999999993"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31" s="60" customFormat="1" ht="16.899999999999999" customHeight="1" x14ac:dyDescent="0.2">
      <c r="B20" s="67"/>
      <c r="C20" s="700" t="s">
        <v>13</v>
      </c>
      <c r="D20" s="701"/>
      <c r="E20" s="701"/>
      <c r="F20" s="701"/>
      <c r="G20" s="701"/>
      <c r="H20" s="702"/>
      <c r="I20" s="706" t="s">
        <v>1466</v>
      </c>
      <c r="J20" s="707"/>
      <c r="K20" s="707"/>
      <c r="L20" s="708"/>
      <c r="M20" s="691" t="s">
        <v>14</v>
      </c>
      <c r="N20" s="692"/>
      <c r="O20" s="692"/>
      <c r="P20" s="692"/>
      <c r="Q20" s="692"/>
      <c r="R20" s="692"/>
      <c r="S20" s="693"/>
      <c r="T20" s="691" t="s">
        <v>15</v>
      </c>
      <c r="U20" s="692"/>
      <c r="V20" s="692"/>
      <c r="W20" s="692"/>
      <c r="X20" s="692"/>
      <c r="Y20" s="692"/>
      <c r="Z20" s="692"/>
      <c r="AA20" s="693"/>
      <c r="AB20" s="66"/>
    </row>
    <row r="21" spans="2:31" s="60" customFormat="1" ht="20.45" customHeight="1" thickBot="1" x14ac:dyDescent="0.25">
      <c r="B21" s="67"/>
      <c r="C21" s="703"/>
      <c r="D21" s="704"/>
      <c r="E21" s="704"/>
      <c r="F21" s="704"/>
      <c r="G21" s="704"/>
      <c r="H21" s="705"/>
      <c r="I21" s="709"/>
      <c r="J21" s="710"/>
      <c r="K21" s="710"/>
      <c r="L21" s="711"/>
      <c r="M21" s="712" t="s">
        <v>62</v>
      </c>
      <c r="N21" s="713"/>
      <c r="O21" s="713"/>
      <c r="P21" s="713"/>
      <c r="Q21" s="713"/>
      <c r="R21" s="713"/>
      <c r="S21" s="714"/>
      <c r="T21" s="715" t="s">
        <v>69</v>
      </c>
      <c r="U21" s="713"/>
      <c r="V21" s="713"/>
      <c r="W21" s="713"/>
      <c r="X21" s="713"/>
      <c r="Y21" s="713"/>
      <c r="Z21" s="713"/>
      <c r="AA21" s="714"/>
      <c r="AB21" s="66"/>
    </row>
    <row r="22" spans="2:31" ht="8.4499999999999993"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31" ht="25.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c r="AE23" s="131" t="s">
        <v>1467</v>
      </c>
    </row>
    <row r="24" spans="2:31" ht="39.6" customHeight="1" thickBot="1" x14ac:dyDescent="0.25">
      <c r="B24" s="67"/>
      <c r="C24" s="694" t="s">
        <v>1468</v>
      </c>
      <c r="D24" s="695"/>
      <c r="E24" s="695"/>
      <c r="F24" s="695"/>
      <c r="G24" s="695"/>
      <c r="H24" s="695"/>
      <c r="I24" s="696"/>
      <c r="J24" s="694" t="s">
        <v>1469</v>
      </c>
      <c r="K24" s="695"/>
      <c r="L24" s="695"/>
      <c r="M24" s="695"/>
      <c r="N24" s="695"/>
      <c r="O24" s="695"/>
      <c r="P24" s="696"/>
      <c r="Q24" s="697" t="s">
        <v>1470</v>
      </c>
      <c r="R24" s="698"/>
      <c r="S24" s="698"/>
      <c r="T24" s="698"/>
      <c r="U24" s="698"/>
      <c r="V24" s="698"/>
      <c r="W24" s="698"/>
      <c r="X24" s="698"/>
      <c r="Y24" s="698"/>
      <c r="Z24" s="698"/>
      <c r="AA24" s="699"/>
      <c r="AB24" s="66"/>
    </row>
    <row r="25" spans="2:31" ht="11.45"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31" ht="22.9" customHeight="1" thickBot="1" x14ac:dyDescent="0.25">
      <c r="B26" s="67"/>
      <c r="C26" s="675" t="s">
        <v>21</v>
      </c>
      <c r="D26" s="676"/>
      <c r="E26" s="676"/>
      <c r="F26" s="676"/>
      <c r="G26" s="676"/>
      <c r="H26" s="677"/>
      <c r="I26" s="2483" t="s">
        <v>402</v>
      </c>
      <c r="J26" s="2484"/>
      <c r="K26" s="2484"/>
      <c r="L26" s="2484"/>
      <c r="M26" s="2484"/>
      <c r="N26" s="2484"/>
      <c r="O26" s="2484"/>
      <c r="P26" s="2484"/>
      <c r="Q26" s="2484"/>
      <c r="R26" s="2484"/>
      <c r="S26" s="2484"/>
      <c r="T26" s="2484"/>
      <c r="U26" s="2484"/>
      <c r="V26" s="2484"/>
      <c r="W26" s="2484"/>
      <c r="X26" s="2484"/>
      <c r="Y26" s="2484"/>
      <c r="Z26" s="2484"/>
      <c r="AA26" s="2485"/>
      <c r="AB26" s="66"/>
      <c r="AE26" s="2486" t="s">
        <v>1471</v>
      </c>
    </row>
    <row r="27" spans="2:31" ht="9"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c r="AE27" s="2486"/>
    </row>
    <row r="28" spans="2:31" ht="43.15" customHeight="1" thickBot="1" x14ac:dyDescent="0.25">
      <c r="B28" s="67"/>
      <c r="C28" s="675" t="s">
        <v>23</v>
      </c>
      <c r="D28" s="676"/>
      <c r="E28" s="676"/>
      <c r="F28" s="676"/>
      <c r="G28" s="676"/>
      <c r="H28" s="677"/>
      <c r="I28" s="681" t="s">
        <v>739</v>
      </c>
      <c r="J28" s="678"/>
      <c r="K28" s="682" t="s">
        <v>24</v>
      </c>
      <c r="L28" s="683"/>
      <c r="M28" s="683"/>
      <c r="N28" s="684"/>
      <c r="O28" s="685" t="s">
        <v>25</v>
      </c>
      <c r="P28" s="686"/>
      <c r="Q28" s="686"/>
      <c r="R28" s="687"/>
      <c r="S28" s="74"/>
      <c r="T28" s="686" t="s">
        <v>26</v>
      </c>
      <c r="U28" s="686"/>
      <c r="V28" s="687"/>
      <c r="W28" s="34" t="s">
        <v>28</v>
      </c>
      <c r="X28" s="688" t="s">
        <v>27</v>
      </c>
      <c r="Y28" s="689"/>
      <c r="Z28" s="690"/>
      <c r="AA28" s="73"/>
      <c r="AB28" s="66"/>
      <c r="AE28" s="131" t="s">
        <v>1472</v>
      </c>
    </row>
    <row r="29" spans="2:31" ht="10.15" customHeight="1"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31"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31" ht="12"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31" ht="15" customHeight="1" thickBot="1" x14ac:dyDescent="0.25">
      <c r="B32" s="67"/>
      <c r="C32" s="664"/>
      <c r="D32" s="665"/>
      <c r="E32" s="665"/>
      <c r="F32" s="665"/>
      <c r="G32" s="665"/>
      <c r="H32" s="665"/>
      <c r="I32" s="665"/>
      <c r="J32" s="666"/>
      <c r="K32" s="777">
        <v>0.7</v>
      </c>
      <c r="L32" s="655"/>
      <c r="M32" s="655"/>
      <c r="N32" s="655"/>
      <c r="O32" s="656">
        <v>0.79</v>
      </c>
      <c r="P32" s="655"/>
      <c r="Q32" s="655"/>
      <c r="R32" s="655"/>
      <c r="S32" s="656">
        <v>0.8</v>
      </c>
      <c r="T32" s="655"/>
      <c r="U32" s="656">
        <v>0.89</v>
      </c>
      <c r="V32" s="655"/>
      <c r="W32" s="655"/>
      <c r="X32" s="656">
        <v>0.9</v>
      </c>
      <c r="Y32" s="655"/>
      <c r="Z32" s="656">
        <v>1</v>
      </c>
      <c r="AA32" s="657"/>
      <c r="AB32" s="66"/>
    </row>
    <row r="33" spans="2:30" ht="7.9" customHeight="1"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30" s="68" customFormat="1" ht="15" thickBot="1" x14ac:dyDescent="0.25">
      <c r="B34" s="69"/>
      <c r="C34" s="642" t="s">
        <v>29</v>
      </c>
      <c r="D34" s="643"/>
      <c r="E34" s="643"/>
      <c r="F34" s="643"/>
      <c r="G34" s="643"/>
      <c r="H34" s="643"/>
      <c r="I34" s="643"/>
      <c r="J34" s="643"/>
      <c r="K34" s="643"/>
      <c r="L34" s="643"/>
      <c r="M34" s="643"/>
      <c r="N34" s="643"/>
      <c r="O34" s="643"/>
      <c r="P34" s="643"/>
      <c r="Q34" s="643"/>
      <c r="R34" s="643"/>
      <c r="S34" s="643"/>
      <c r="T34" s="643"/>
      <c r="U34" s="643"/>
      <c r="V34" s="643"/>
      <c r="W34" s="643"/>
      <c r="X34" s="643"/>
      <c r="Y34" s="643"/>
      <c r="Z34" s="643"/>
      <c r="AA34" s="644"/>
      <c r="AB34" s="66"/>
    </row>
    <row r="35" spans="2:30" s="68" customFormat="1" ht="45.6" customHeight="1" thickBot="1" x14ac:dyDescent="0.25">
      <c r="B35" s="69"/>
      <c r="C35" s="642" t="s">
        <v>30</v>
      </c>
      <c r="D35" s="643"/>
      <c r="E35" s="643"/>
      <c r="F35" s="643"/>
      <c r="G35" s="644"/>
      <c r="H35" s="426" t="s">
        <v>1473</v>
      </c>
      <c r="I35" s="426" t="s">
        <v>403</v>
      </c>
      <c r="J35" s="426" t="s">
        <v>33</v>
      </c>
      <c r="K35" s="645" t="s">
        <v>34</v>
      </c>
      <c r="L35" s="646"/>
      <c r="M35" s="646"/>
      <c r="N35" s="646"/>
      <c r="O35" s="646"/>
      <c r="P35" s="646"/>
      <c r="Q35" s="646"/>
      <c r="R35" s="646"/>
      <c r="S35" s="646"/>
      <c r="T35" s="646"/>
      <c r="U35" s="646"/>
      <c r="V35" s="646"/>
      <c r="W35" s="646"/>
      <c r="X35" s="646"/>
      <c r="Y35" s="646"/>
      <c r="Z35" s="646"/>
      <c r="AA35" s="647"/>
      <c r="AB35" s="66"/>
    </row>
    <row r="36" spans="2:30" s="68" customFormat="1" ht="95.25" customHeight="1" x14ac:dyDescent="0.2">
      <c r="B36" s="69"/>
      <c r="C36" s="797" t="s">
        <v>1474</v>
      </c>
      <c r="D36" s="798"/>
      <c r="E36" s="798"/>
      <c r="F36" s="798"/>
      <c r="G36" s="799"/>
      <c r="H36" s="33">
        <v>341</v>
      </c>
      <c r="I36" s="33">
        <v>853</v>
      </c>
      <c r="J36" s="30">
        <v>0.4</v>
      </c>
      <c r="K36" s="648" t="s">
        <v>1475</v>
      </c>
      <c r="L36" s="649"/>
      <c r="M36" s="649"/>
      <c r="N36" s="649"/>
      <c r="O36" s="649"/>
      <c r="P36" s="649"/>
      <c r="Q36" s="649"/>
      <c r="R36" s="649"/>
      <c r="S36" s="649"/>
      <c r="T36" s="649"/>
      <c r="U36" s="649"/>
      <c r="V36" s="649"/>
      <c r="W36" s="649"/>
      <c r="X36" s="649"/>
      <c r="Y36" s="649"/>
      <c r="Z36" s="649"/>
      <c r="AA36" s="650"/>
      <c r="AB36" s="72"/>
      <c r="AC36" s="524"/>
      <c r="AD36" s="525"/>
    </row>
    <row r="37" spans="2:30" s="68" customFormat="1" ht="94.5" customHeight="1" x14ac:dyDescent="0.2">
      <c r="B37" s="69"/>
      <c r="C37" s="2480" t="s">
        <v>1476</v>
      </c>
      <c r="D37" s="2481"/>
      <c r="E37" s="2481"/>
      <c r="F37" s="2481"/>
      <c r="G37" s="2482"/>
      <c r="H37" s="526">
        <v>4224</v>
      </c>
      <c r="I37" s="526">
        <v>7471</v>
      </c>
      <c r="J37" s="527">
        <f t="shared" ref="J37:J41" si="0">+H37/I37</f>
        <v>0.56538615981796281</v>
      </c>
      <c r="K37" s="2477" t="s">
        <v>1477</v>
      </c>
      <c r="L37" s="2478"/>
      <c r="M37" s="2478"/>
      <c r="N37" s="2478"/>
      <c r="O37" s="2478"/>
      <c r="P37" s="2478"/>
      <c r="Q37" s="2478"/>
      <c r="R37" s="2478"/>
      <c r="S37" s="2478"/>
      <c r="T37" s="2478"/>
      <c r="U37" s="2478"/>
      <c r="V37" s="2478"/>
      <c r="W37" s="2478"/>
      <c r="X37" s="2478"/>
      <c r="Y37" s="2478"/>
      <c r="Z37" s="2478"/>
      <c r="AA37" s="2479"/>
      <c r="AB37" s="72"/>
      <c r="AC37" s="524"/>
      <c r="AD37" s="528"/>
    </row>
    <row r="38" spans="2:30" s="68" customFormat="1" ht="132" customHeight="1" x14ac:dyDescent="0.2">
      <c r="B38" s="69"/>
      <c r="C38" s="797" t="s">
        <v>1478</v>
      </c>
      <c r="D38" s="798"/>
      <c r="E38" s="798"/>
      <c r="F38" s="798"/>
      <c r="G38" s="799"/>
      <c r="H38" s="529">
        <v>6230</v>
      </c>
      <c r="I38" s="529">
        <v>8171</v>
      </c>
      <c r="J38" s="530">
        <f>+(H38/I38)*100</f>
        <v>76.245257618406555</v>
      </c>
      <c r="K38" s="2477" t="s">
        <v>1479</v>
      </c>
      <c r="L38" s="2478"/>
      <c r="M38" s="2478"/>
      <c r="N38" s="2478"/>
      <c r="O38" s="2478"/>
      <c r="P38" s="2478"/>
      <c r="Q38" s="2478"/>
      <c r="R38" s="2478"/>
      <c r="S38" s="2478"/>
      <c r="T38" s="2478"/>
      <c r="U38" s="2478"/>
      <c r="V38" s="2478"/>
      <c r="W38" s="2478"/>
      <c r="X38" s="2478"/>
      <c r="Y38" s="2478"/>
      <c r="Z38" s="2478"/>
      <c r="AA38" s="2479"/>
      <c r="AB38" s="72"/>
      <c r="AC38" s="524"/>
      <c r="AD38" s="531"/>
    </row>
    <row r="39" spans="2:30" s="68" customFormat="1" x14ac:dyDescent="0.2">
      <c r="B39" s="69"/>
      <c r="C39" s="797"/>
      <c r="D39" s="798"/>
      <c r="E39" s="798"/>
      <c r="F39" s="798"/>
      <c r="G39" s="799"/>
      <c r="H39" s="32"/>
      <c r="I39" s="32"/>
      <c r="J39" s="30" t="e">
        <f t="shared" si="0"/>
        <v>#DIV/0!</v>
      </c>
      <c r="K39" s="651"/>
      <c r="L39" s="652"/>
      <c r="M39" s="652"/>
      <c r="N39" s="652"/>
      <c r="O39" s="652"/>
      <c r="P39" s="652"/>
      <c r="Q39" s="652"/>
      <c r="R39" s="652"/>
      <c r="S39" s="652"/>
      <c r="T39" s="652"/>
      <c r="U39" s="652"/>
      <c r="V39" s="652"/>
      <c r="W39" s="652"/>
      <c r="X39" s="652"/>
      <c r="Y39" s="652"/>
      <c r="Z39" s="652"/>
      <c r="AA39" s="653"/>
      <c r="AB39" s="66"/>
    </row>
    <row r="40" spans="2:30" s="68" customFormat="1" x14ac:dyDescent="0.2">
      <c r="B40" s="69"/>
      <c r="C40" s="797"/>
      <c r="D40" s="798"/>
      <c r="E40" s="798"/>
      <c r="F40" s="798"/>
      <c r="G40" s="799"/>
      <c r="H40" s="32"/>
      <c r="I40" s="32"/>
      <c r="J40" s="30" t="e">
        <f t="shared" si="0"/>
        <v>#DIV/0!</v>
      </c>
      <c r="K40" s="651"/>
      <c r="L40" s="652"/>
      <c r="M40" s="652"/>
      <c r="N40" s="652"/>
      <c r="O40" s="652"/>
      <c r="P40" s="652"/>
      <c r="Q40" s="652"/>
      <c r="R40" s="652"/>
      <c r="S40" s="652"/>
      <c r="T40" s="652"/>
      <c r="U40" s="652"/>
      <c r="V40" s="652"/>
      <c r="W40" s="652"/>
      <c r="X40" s="652"/>
      <c r="Y40" s="652"/>
      <c r="Z40" s="652"/>
      <c r="AA40" s="653"/>
      <c r="AB40" s="66"/>
    </row>
    <row r="41" spans="2:30" s="68" customFormat="1" ht="15" thickBot="1" x14ac:dyDescent="0.25">
      <c r="B41" s="69"/>
      <c r="C41" s="797"/>
      <c r="D41" s="798"/>
      <c r="E41" s="798"/>
      <c r="F41" s="798"/>
      <c r="G41" s="799"/>
      <c r="H41" s="31"/>
      <c r="I41" s="31"/>
      <c r="J41" s="30" t="e">
        <f t="shared" si="0"/>
        <v>#DIV/0!</v>
      </c>
      <c r="K41" s="630"/>
      <c r="L41" s="631"/>
      <c r="M41" s="631"/>
      <c r="N41" s="631"/>
      <c r="O41" s="631"/>
      <c r="P41" s="631"/>
      <c r="Q41" s="631"/>
      <c r="R41" s="631"/>
      <c r="S41" s="631"/>
      <c r="T41" s="631"/>
      <c r="U41" s="631"/>
      <c r="V41" s="631"/>
      <c r="W41" s="631"/>
      <c r="X41" s="631"/>
      <c r="Y41" s="631"/>
      <c r="Z41" s="631"/>
      <c r="AA41" s="632"/>
      <c r="AB41" s="66"/>
    </row>
    <row r="42" spans="2:30" s="68" customFormat="1" ht="15.75" customHeight="1" thickBot="1" x14ac:dyDescent="0.25">
      <c r="B42" s="69"/>
      <c r="C42" s="803" t="s">
        <v>35</v>
      </c>
      <c r="D42" s="804"/>
      <c r="E42" s="804"/>
      <c r="F42" s="804"/>
      <c r="G42" s="805"/>
      <c r="H42" s="42"/>
      <c r="I42" s="42"/>
      <c r="J42" s="411"/>
      <c r="K42" s="806"/>
      <c r="L42" s="807"/>
      <c r="M42" s="807"/>
      <c r="N42" s="807"/>
      <c r="O42" s="807"/>
      <c r="P42" s="807"/>
      <c r="Q42" s="807"/>
      <c r="R42" s="807"/>
      <c r="S42" s="807"/>
      <c r="T42" s="807"/>
      <c r="U42" s="807"/>
      <c r="V42" s="807"/>
      <c r="W42" s="807"/>
      <c r="X42" s="807"/>
      <c r="Y42" s="807"/>
      <c r="Z42" s="807"/>
      <c r="AA42" s="808"/>
      <c r="AB42" s="66"/>
    </row>
    <row r="43" spans="2:30" s="68" customFormat="1" ht="5.25" customHeight="1" x14ac:dyDescent="0.2">
      <c r="B43" s="69"/>
      <c r="C43" s="89"/>
      <c r="D43" s="89"/>
      <c r="E43" s="89"/>
      <c r="F43" s="89"/>
      <c r="G43" s="89"/>
      <c r="H43" s="90"/>
      <c r="I43" s="90"/>
      <c r="J43" s="43"/>
      <c r="K43" s="89"/>
      <c r="L43" s="89"/>
      <c r="M43" s="89"/>
      <c r="N43" s="89"/>
      <c r="O43" s="89"/>
      <c r="P43" s="89"/>
      <c r="Q43" s="89"/>
      <c r="R43" s="89"/>
      <c r="S43" s="89"/>
      <c r="T43" s="89"/>
      <c r="U43" s="89"/>
      <c r="V43" s="89"/>
      <c r="W43" s="89"/>
      <c r="X43" s="89"/>
      <c r="Y43" s="89"/>
      <c r="Z43" s="89"/>
      <c r="AA43" s="89"/>
      <c r="AB43" s="66"/>
    </row>
    <row r="44" spans="2:30" s="68" customFormat="1" ht="4.9000000000000004" customHeight="1" thickBot="1" x14ac:dyDescent="0.25">
      <c r="B44" s="69"/>
      <c r="C44" s="89"/>
      <c r="D44" s="89"/>
      <c r="E44" s="89"/>
      <c r="F44" s="89"/>
      <c r="G44" s="89"/>
      <c r="H44" s="90"/>
      <c r="I44" s="90"/>
      <c r="J44" s="43"/>
      <c r="K44" s="89"/>
      <c r="L44" s="89"/>
      <c r="M44" s="89"/>
      <c r="N44" s="89"/>
      <c r="O44" s="89"/>
      <c r="P44" s="89"/>
      <c r="Q44" s="89"/>
      <c r="R44" s="89"/>
      <c r="S44" s="89"/>
      <c r="T44" s="89"/>
      <c r="U44" s="89"/>
      <c r="V44" s="89"/>
      <c r="W44" s="89"/>
      <c r="X44" s="89"/>
      <c r="Y44" s="89"/>
      <c r="Z44" s="89"/>
      <c r="AA44" s="89"/>
      <c r="AB44" s="66"/>
    </row>
    <row r="45" spans="2:30" s="68" customFormat="1" x14ac:dyDescent="0.2">
      <c r="B45" s="69"/>
      <c r="C45" s="809" t="s">
        <v>36</v>
      </c>
      <c r="D45" s="810"/>
      <c r="E45" s="810"/>
      <c r="F45" s="810"/>
      <c r="G45" s="810"/>
      <c r="H45" s="810"/>
      <c r="I45" s="810"/>
      <c r="J45" s="810"/>
      <c r="K45" s="810"/>
      <c r="L45" s="810"/>
      <c r="M45" s="810"/>
      <c r="N45" s="810"/>
      <c r="O45" s="810"/>
      <c r="P45" s="810"/>
      <c r="Q45" s="810"/>
      <c r="R45" s="810"/>
      <c r="S45" s="810"/>
      <c r="T45" s="810"/>
      <c r="U45" s="810"/>
      <c r="V45" s="810"/>
      <c r="W45" s="810"/>
      <c r="X45" s="810"/>
      <c r="Y45" s="810"/>
      <c r="Z45" s="810"/>
      <c r="AA45" s="811"/>
      <c r="AB45" s="66"/>
    </row>
    <row r="46" spans="2:30" ht="3.6" customHeight="1" thickBot="1" x14ac:dyDescent="0.25">
      <c r="B46" s="67"/>
      <c r="C46" s="812"/>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c r="AB46" s="66"/>
    </row>
    <row r="47" spans="2:30" x14ac:dyDescent="0.2">
      <c r="B47" s="67"/>
      <c r="C47" s="815" t="s">
        <v>70</v>
      </c>
      <c r="D47" s="816"/>
      <c r="E47" s="816"/>
      <c r="F47" s="816"/>
      <c r="G47" s="816"/>
      <c r="H47" s="816"/>
      <c r="I47" s="816"/>
      <c r="J47" s="816"/>
      <c r="K47" s="816"/>
      <c r="L47" s="816"/>
      <c r="M47" s="816"/>
      <c r="N47" s="816"/>
      <c r="O47" s="816"/>
      <c r="P47" s="816"/>
      <c r="Q47" s="816"/>
      <c r="R47" s="816"/>
      <c r="S47" s="816"/>
      <c r="T47" s="816"/>
      <c r="U47" s="816"/>
      <c r="V47" s="816"/>
      <c r="W47" s="816"/>
      <c r="X47" s="816"/>
      <c r="Y47" s="816"/>
      <c r="Z47" s="816"/>
      <c r="AA47" s="817"/>
      <c r="AB47" s="66"/>
    </row>
    <row r="48" spans="2:30" x14ac:dyDescent="0.2">
      <c r="B48" s="67"/>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66"/>
    </row>
    <row r="49" spans="1:28" x14ac:dyDescent="0.2">
      <c r="B49" s="67"/>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66"/>
    </row>
    <row r="50" spans="1:28" x14ac:dyDescent="0.2">
      <c r="B50" s="67"/>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66"/>
    </row>
    <row r="51" spans="1:28" x14ac:dyDescent="0.2">
      <c r="B51" s="67"/>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66"/>
    </row>
    <row r="52" spans="1:28" ht="137.25" customHeight="1" x14ac:dyDescent="0.2">
      <c r="B52" s="67"/>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66"/>
    </row>
    <row r="53" spans="1:28" ht="15" hidden="1" thickBot="1" x14ac:dyDescent="0.25">
      <c r="B53" s="67"/>
      <c r="C53" s="821"/>
      <c r="D53" s="822"/>
      <c r="E53" s="822"/>
      <c r="F53" s="822"/>
      <c r="G53" s="822"/>
      <c r="H53" s="822"/>
      <c r="I53" s="822"/>
      <c r="J53" s="822"/>
      <c r="K53" s="822"/>
      <c r="L53" s="822"/>
      <c r="M53" s="822"/>
      <c r="N53" s="822"/>
      <c r="O53" s="822"/>
      <c r="P53" s="822"/>
      <c r="Q53" s="822"/>
      <c r="R53" s="822"/>
      <c r="S53" s="822"/>
      <c r="T53" s="822"/>
      <c r="U53" s="822"/>
      <c r="V53" s="822"/>
      <c r="W53" s="822"/>
      <c r="X53" s="822"/>
      <c r="Y53" s="822"/>
      <c r="Z53" s="822"/>
      <c r="AA53" s="823"/>
      <c r="AB53" s="66"/>
    </row>
    <row r="54" spans="1:28" hidden="1" x14ac:dyDescent="0.2">
      <c r="B54" s="65"/>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64"/>
    </row>
    <row r="55" spans="1:28" ht="15" thickBot="1" x14ac:dyDescent="0.25">
      <c r="B55" s="63"/>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61"/>
    </row>
    <row r="56" spans="1:28" ht="15.75" x14ac:dyDescent="0.2">
      <c r="B56" s="59"/>
      <c r="C56" s="787" t="s">
        <v>30</v>
      </c>
      <c r="D56" s="788"/>
      <c r="E56" s="788"/>
      <c r="F56" s="788"/>
      <c r="G56" s="789"/>
      <c r="H56" s="787" t="s">
        <v>37</v>
      </c>
      <c r="I56" s="789"/>
      <c r="J56" s="787" t="s">
        <v>38</v>
      </c>
      <c r="K56" s="788"/>
      <c r="L56" s="788"/>
      <c r="M56" s="789"/>
      <c r="N56" s="787" t="s">
        <v>39</v>
      </c>
      <c r="O56" s="788"/>
      <c r="P56" s="788"/>
      <c r="Q56" s="788"/>
      <c r="R56" s="788"/>
      <c r="S56" s="788"/>
      <c r="T56" s="788"/>
      <c r="U56" s="789"/>
      <c r="V56" s="793" t="s">
        <v>40</v>
      </c>
      <c r="W56" s="793"/>
      <c r="X56" s="793"/>
      <c r="Y56" s="793"/>
      <c r="Z56" s="793"/>
      <c r="AA56" s="794"/>
      <c r="AB56" s="20"/>
    </row>
    <row r="57" spans="1:28" ht="10.15" customHeight="1" x14ac:dyDescent="0.2">
      <c r="A57" s="60"/>
      <c r="B57" s="21"/>
      <c r="C57" s="790"/>
      <c r="D57" s="791"/>
      <c r="E57" s="791"/>
      <c r="F57" s="791"/>
      <c r="G57" s="792"/>
      <c r="H57" s="790"/>
      <c r="I57" s="792"/>
      <c r="J57" s="790"/>
      <c r="K57" s="791"/>
      <c r="L57" s="791"/>
      <c r="M57" s="792"/>
      <c r="N57" s="790"/>
      <c r="O57" s="791"/>
      <c r="P57" s="791"/>
      <c r="Q57" s="791"/>
      <c r="R57" s="791"/>
      <c r="S57" s="791"/>
      <c r="T57" s="791"/>
      <c r="U57" s="792"/>
      <c r="V57" s="795"/>
      <c r="W57" s="795"/>
      <c r="X57" s="795"/>
      <c r="Y57" s="795"/>
      <c r="Z57" s="795"/>
      <c r="AA57" s="796"/>
      <c r="AB57" s="20"/>
    </row>
    <row r="58" spans="1:28" ht="15.75" hidden="1" x14ac:dyDescent="0.2">
      <c r="A58" s="60"/>
      <c r="B58" s="21"/>
      <c r="C58" s="790"/>
      <c r="D58" s="791"/>
      <c r="E58" s="791"/>
      <c r="F58" s="791"/>
      <c r="G58" s="792"/>
      <c r="H58" s="790"/>
      <c r="I58" s="792"/>
      <c r="J58" s="790"/>
      <c r="K58" s="791"/>
      <c r="L58" s="791"/>
      <c r="M58" s="792"/>
      <c r="N58" s="790"/>
      <c r="O58" s="791"/>
      <c r="P58" s="791"/>
      <c r="Q58" s="791"/>
      <c r="R58" s="791"/>
      <c r="S58" s="791"/>
      <c r="T58" s="791"/>
      <c r="U58" s="792"/>
      <c r="V58" s="795"/>
      <c r="W58" s="795"/>
      <c r="X58" s="795"/>
      <c r="Y58" s="795"/>
      <c r="Z58" s="795"/>
      <c r="AA58" s="796"/>
      <c r="AB58" s="20"/>
    </row>
    <row r="59" spans="1:28" ht="158.25" customHeight="1" x14ac:dyDescent="0.2">
      <c r="B59" s="59"/>
      <c r="C59" s="2471" t="s">
        <v>1480</v>
      </c>
      <c r="D59" s="2471"/>
      <c r="E59" s="2471"/>
      <c r="F59" s="2471"/>
      <c r="G59" s="2472"/>
      <c r="H59" s="2473" t="s">
        <v>1481</v>
      </c>
      <c r="I59" s="2474"/>
      <c r="J59" s="2475">
        <v>0.4</v>
      </c>
      <c r="K59" s="2473"/>
      <c r="L59" s="2473"/>
      <c r="M59" s="2473"/>
      <c r="N59" s="2471" t="s">
        <v>1482</v>
      </c>
      <c r="O59" s="2471"/>
      <c r="P59" s="2471"/>
      <c r="Q59" s="2471"/>
      <c r="R59" s="2471"/>
      <c r="S59" s="2471"/>
      <c r="T59" s="2471"/>
      <c r="U59" s="2471"/>
      <c r="V59" s="2476" t="s">
        <v>1482</v>
      </c>
      <c r="W59" s="2471"/>
      <c r="X59" s="2471"/>
      <c r="Y59" s="2471"/>
      <c r="Z59" s="2471"/>
      <c r="AA59" s="2471"/>
      <c r="AB59" s="58"/>
    </row>
    <row r="60" spans="1:28" s="474" customFormat="1" ht="151.5" customHeight="1" x14ac:dyDescent="0.25">
      <c r="B60" s="475"/>
      <c r="C60" s="2464" t="s">
        <v>1476</v>
      </c>
      <c r="D60" s="2465"/>
      <c r="E60" s="2465"/>
      <c r="F60" s="2465"/>
      <c r="G60" s="2466"/>
      <c r="H60" s="2467">
        <v>0.4</v>
      </c>
      <c r="I60" s="2468"/>
      <c r="J60" s="2467">
        <v>0.56999999999999995</v>
      </c>
      <c r="K60" s="2469"/>
      <c r="L60" s="2469"/>
      <c r="M60" s="2469"/>
      <c r="N60" s="2470" t="s">
        <v>1483</v>
      </c>
      <c r="O60" s="2470"/>
      <c r="P60" s="2470"/>
      <c r="Q60" s="2470"/>
      <c r="R60" s="2470"/>
      <c r="S60" s="2470"/>
      <c r="T60" s="2470"/>
      <c r="U60" s="2470"/>
      <c r="V60" s="2470" t="s">
        <v>1484</v>
      </c>
      <c r="W60" s="2470"/>
      <c r="X60" s="2470"/>
      <c r="Y60" s="2470"/>
      <c r="Z60" s="2470"/>
      <c r="AA60" s="2470"/>
      <c r="AB60" s="476"/>
    </row>
    <row r="61" spans="1:28" ht="126.75" customHeight="1" x14ac:dyDescent="0.2">
      <c r="B61" s="59"/>
      <c r="C61" s="2464" t="s">
        <v>1478</v>
      </c>
      <c r="D61" s="2465"/>
      <c r="E61" s="2465"/>
      <c r="F61" s="2465"/>
      <c r="G61" s="2466"/>
      <c r="H61" s="2467">
        <v>0.56999999999999995</v>
      </c>
      <c r="I61" s="2468"/>
      <c r="J61" s="2467">
        <v>0.76249999999999996</v>
      </c>
      <c r="K61" s="2469"/>
      <c r="L61" s="2469"/>
      <c r="M61" s="2469"/>
      <c r="N61" s="2470" t="s">
        <v>1485</v>
      </c>
      <c r="O61" s="2470"/>
      <c r="P61" s="2470"/>
      <c r="Q61" s="2470"/>
      <c r="R61" s="2470"/>
      <c r="S61" s="2470"/>
      <c r="T61" s="2470"/>
      <c r="U61" s="2470"/>
      <c r="V61" s="2470" t="s">
        <v>1486</v>
      </c>
      <c r="W61" s="2470"/>
      <c r="X61" s="2470"/>
      <c r="Y61" s="2470"/>
      <c r="Z61" s="2470"/>
      <c r="AA61" s="2470"/>
      <c r="AB61" s="58"/>
    </row>
    <row r="62" spans="1:28" x14ac:dyDescent="0.2">
      <c r="B62" s="59"/>
      <c r="C62" s="752"/>
      <c r="D62" s="753"/>
      <c r="E62" s="753"/>
      <c r="F62" s="753"/>
      <c r="G62" s="753"/>
      <c r="H62" s="753"/>
      <c r="I62" s="753"/>
      <c r="J62" s="753"/>
      <c r="K62" s="753"/>
      <c r="L62" s="753"/>
      <c r="M62" s="753"/>
      <c r="N62" s="1113"/>
      <c r="O62" s="1114"/>
      <c r="P62" s="1114"/>
      <c r="Q62" s="1114"/>
      <c r="R62" s="1114"/>
      <c r="S62" s="1114"/>
      <c r="T62" s="1114"/>
      <c r="U62" s="1115"/>
      <c r="V62" s="1113"/>
      <c r="W62" s="1114"/>
      <c r="X62" s="1114"/>
      <c r="Y62" s="1114"/>
      <c r="Z62" s="1114"/>
      <c r="AA62" s="1116"/>
      <c r="AB62" s="58"/>
    </row>
    <row r="63" spans="1:28" ht="15.75" customHeight="1" thickBot="1" x14ac:dyDescent="0.25">
      <c r="B63" s="59"/>
      <c r="C63" s="754"/>
      <c r="D63" s="755"/>
      <c r="E63" s="755"/>
      <c r="F63" s="755"/>
      <c r="G63" s="755"/>
      <c r="H63" s="755"/>
      <c r="I63" s="755"/>
      <c r="J63" s="755"/>
      <c r="K63" s="755"/>
      <c r="L63" s="755"/>
      <c r="M63" s="755"/>
      <c r="N63" s="1104"/>
      <c r="O63" s="1105"/>
      <c r="P63" s="1105"/>
      <c r="Q63" s="1105"/>
      <c r="R63" s="1105"/>
      <c r="S63" s="1105"/>
      <c r="T63" s="1105"/>
      <c r="U63" s="1106"/>
      <c r="V63" s="1104"/>
      <c r="W63" s="1105"/>
      <c r="X63" s="1105"/>
      <c r="Y63" s="1105"/>
      <c r="Z63" s="1105"/>
      <c r="AA63" s="1107"/>
      <c r="AB63" s="58"/>
    </row>
    <row r="64" spans="1:28" x14ac:dyDescent="0.2">
      <c r="B64" s="129"/>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30"/>
    </row>
    <row r="103" ht="6" customHeight="1" x14ac:dyDescent="0.2"/>
  </sheetData>
  <mergeCells count="107">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6:H26"/>
    <mergeCell ref="I26:AA26"/>
    <mergeCell ref="AE26:AE27"/>
    <mergeCell ref="C28:H28"/>
    <mergeCell ref="I28:J28"/>
    <mergeCell ref="K28:N28"/>
    <mergeCell ref="O28:R28"/>
    <mergeCell ref="T28:V28"/>
    <mergeCell ref="X28:Z28"/>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5:AA46"/>
    <mergeCell ref="C47:AA53"/>
    <mergeCell ref="C38:G38"/>
    <mergeCell ref="K38:AA38"/>
    <mergeCell ref="C39:G39"/>
    <mergeCell ref="K39:AA39"/>
    <mergeCell ref="C40:G40"/>
    <mergeCell ref="K40:AA40"/>
    <mergeCell ref="C56:G58"/>
    <mergeCell ref="H56:I58"/>
    <mergeCell ref="J56:M58"/>
    <mergeCell ref="N56:U58"/>
    <mergeCell ref="V56: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101"/>
  <sheetViews>
    <sheetView view="pageBreakPreview" topLeftCell="A17" zoomScaleNormal="100" zoomScaleSheetLayoutView="100" zoomScalePageLayoutView="70" workbookViewId="0">
      <selection activeCell="K39" sqref="K39:AA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2.140625" style="131" customWidth="1"/>
    <col min="9" max="9" width="18"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5.8554687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29" width="3.7109375" style="131"/>
    <col min="30" max="34" width="3.7109375" style="131" bestFit="1" customWidth="1"/>
    <col min="35" max="35" width="12" style="131" customWidth="1"/>
    <col min="36"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0.15" customHeight="1"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8.4499999999999993" customHeight="1"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1464</v>
      </c>
      <c r="J7" s="745"/>
      <c r="K7" s="745"/>
      <c r="L7" s="745"/>
      <c r="M7" s="745"/>
      <c r="N7" s="745"/>
      <c r="O7" s="745"/>
      <c r="P7" s="745"/>
      <c r="Q7" s="745"/>
      <c r="R7" s="745"/>
      <c r="S7" s="745"/>
      <c r="T7" s="745"/>
      <c r="U7" s="745"/>
      <c r="V7" s="745"/>
      <c r="W7" s="745"/>
      <c r="X7" s="745"/>
      <c r="Y7" s="745"/>
      <c r="Z7" s="745"/>
      <c r="AA7" s="746"/>
      <c r="AB7" s="77"/>
    </row>
    <row r="8" spans="1:28" ht="4.9000000000000004" customHeight="1"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9.6" customHeight="1"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983" t="s">
        <v>404</v>
      </c>
      <c r="J10" s="984"/>
      <c r="K10" s="984"/>
      <c r="L10" s="984"/>
      <c r="M10" s="984"/>
      <c r="N10" s="984"/>
      <c r="O10" s="984"/>
      <c r="P10" s="984"/>
      <c r="Q10" s="985"/>
      <c r="R10" s="737" t="s">
        <v>4</v>
      </c>
      <c r="S10" s="738"/>
      <c r="T10" s="738"/>
      <c r="U10" s="739"/>
      <c r="V10" s="691" t="s">
        <v>5</v>
      </c>
      <c r="W10" s="692"/>
      <c r="X10" s="692"/>
      <c r="Y10" s="692"/>
      <c r="Z10" s="692"/>
      <c r="AA10" s="693"/>
      <c r="AB10" s="77"/>
    </row>
    <row r="11" spans="1:28" ht="20.45" customHeight="1" thickBot="1" x14ac:dyDescent="0.25">
      <c r="B11" s="78"/>
      <c r="C11" s="719"/>
      <c r="D11" s="720"/>
      <c r="E11" s="720"/>
      <c r="F11" s="720"/>
      <c r="G11" s="720"/>
      <c r="H11" s="721"/>
      <c r="I11" s="986"/>
      <c r="J11" s="987"/>
      <c r="K11" s="987"/>
      <c r="L11" s="987"/>
      <c r="M11" s="987"/>
      <c r="N11" s="987"/>
      <c r="O11" s="987"/>
      <c r="P11" s="987"/>
      <c r="Q11" s="988"/>
      <c r="R11" s="681" t="s">
        <v>246</v>
      </c>
      <c r="S11" s="740"/>
      <c r="T11" s="740"/>
      <c r="U11" s="741"/>
      <c r="V11" s="715">
        <v>2</v>
      </c>
      <c r="W11" s="742"/>
      <c r="X11" s="742"/>
      <c r="Y11" s="742"/>
      <c r="Z11" s="742"/>
      <c r="AA11" s="743"/>
      <c r="AB11" s="77"/>
    </row>
    <row r="12" spans="1:28" ht="8.4499999999999993" customHeight="1"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20.25" customHeight="1" x14ac:dyDescent="0.2">
      <c r="B13" s="67"/>
      <c r="C13" s="716" t="s">
        <v>7</v>
      </c>
      <c r="D13" s="717"/>
      <c r="E13" s="717"/>
      <c r="F13" s="717"/>
      <c r="G13" s="717"/>
      <c r="H13" s="718"/>
      <c r="I13" s="974" t="s">
        <v>405</v>
      </c>
      <c r="J13" s="975"/>
      <c r="K13" s="975"/>
      <c r="L13" s="975"/>
      <c r="M13" s="975"/>
      <c r="N13" s="975"/>
      <c r="O13" s="975"/>
      <c r="P13" s="975"/>
      <c r="Q13" s="975"/>
      <c r="R13" s="975"/>
      <c r="S13" s="976"/>
      <c r="T13" s="716" t="s">
        <v>9</v>
      </c>
      <c r="U13" s="717"/>
      <c r="V13" s="717"/>
      <c r="W13" s="717"/>
      <c r="X13" s="717"/>
      <c r="Y13" s="717"/>
      <c r="Z13" s="717"/>
      <c r="AA13" s="718"/>
      <c r="AB13" s="66"/>
    </row>
    <row r="14" spans="1:28" ht="27.6" customHeight="1" thickBot="1" x14ac:dyDescent="0.25">
      <c r="B14" s="67"/>
      <c r="C14" s="719"/>
      <c r="D14" s="720"/>
      <c r="E14" s="720"/>
      <c r="F14" s="720"/>
      <c r="G14" s="720"/>
      <c r="H14" s="721"/>
      <c r="I14" s="977"/>
      <c r="J14" s="978"/>
      <c r="K14" s="978"/>
      <c r="L14" s="978"/>
      <c r="M14" s="978"/>
      <c r="N14" s="978"/>
      <c r="O14" s="978"/>
      <c r="P14" s="978"/>
      <c r="Q14" s="978"/>
      <c r="R14" s="978"/>
      <c r="S14" s="979"/>
      <c r="T14" s="728" t="s">
        <v>10</v>
      </c>
      <c r="U14" s="729"/>
      <c r="V14" s="729"/>
      <c r="W14" s="729"/>
      <c r="X14" s="729"/>
      <c r="Y14" s="729"/>
      <c r="Z14" s="729"/>
      <c r="AA14" s="730"/>
      <c r="AB14" s="66"/>
    </row>
    <row r="15" spans="1:28" ht="8.4499999999999993" customHeight="1"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39.6" customHeight="1" thickBot="1" x14ac:dyDescent="0.25">
      <c r="B16" s="67"/>
      <c r="C16" s="675" t="s">
        <v>11</v>
      </c>
      <c r="D16" s="676"/>
      <c r="E16" s="676"/>
      <c r="F16" s="676"/>
      <c r="G16" s="676"/>
      <c r="H16" s="677"/>
      <c r="I16" s="678" t="s">
        <v>406</v>
      </c>
      <c r="J16" s="679"/>
      <c r="K16" s="679"/>
      <c r="L16" s="679"/>
      <c r="M16" s="679"/>
      <c r="N16" s="679"/>
      <c r="O16" s="679"/>
      <c r="P16" s="679"/>
      <c r="Q16" s="679"/>
      <c r="R16" s="679"/>
      <c r="S16" s="679"/>
      <c r="T16" s="679"/>
      <c r="U16" s="679"/>
      <c r="V16" s="679"/>
      <c r="W16" s="679"/>
      <c r="X16" s="679"/>
      <c r="Y16" s="679"/>
      <c r="Z16" s="679"/>
      <c r="AA16" s="680"/>
      <c r="AB16" s="66"/>
    </row>
    <row r="17" spans="2:28" ht="9"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49.15" customHeight="1" thickBot="1" x14ac:dyDescent="0.25">
      <c r="B18" s="67"/>
      <c r="C18" s="675" t="s">
        <v>336</v>
      </c>
      <c r="D18" s="676"/>
      <c r="E18" s="676"/>
      <c r="F18" s="676"/>
      <c r="G18" s="676"/>
      <c r="H18" s="677"/>
      <c r="I18" s="2198" t="s">
        <v>407</v>
      </c>
      <c r="J18" s="2199"/>
      <c r="K18" s="2199"/>
      <c r="L18" s="2199"/>
      <c r="M18" s="2199"/>
      <c r="N18" s="2199"/>
      <c r="O18" s="2199"/>
      <c r="P18" s="2199"/>
      <c r="Q18" s="2199"/>
      <c r="R18" s="2199"/>
      <c r="S18" s="2199"/>
      <c r="T18" s="2199"/>
      <c r="U18" s="2199"/>
      <c r="V18" s="2199"/>
      <c r="W18" s="2199"/>
      <c r="X18" s="2199"/>
      <c r="Y18" s="2199"/>
      <c r="Z18" s="2199"/>
      <c r="AA18" s="2200"/>
      <c r="AB18" s="66"/>
    </row>
    <row r="19" spans="2:28" ht="9"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1466</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19.899999999999999" customHeight="1" thickBot="1" x14ac:dyDescent="0.25">
      <c r="B21" s="67"/>
      <c r="C21" s="703"/>
      <c r="D21" s="704"/>
      <c r="E21" s="704"/>
      <c r="F21" s="704"/>
      <c r="G21" s="704"/>
      <c r="H21" s="705"/>
      <c r="I21" s="709"/>
      <c r="J21" s="710"/>
      <c r="K21" s="710"/>
      <c r="L21" s="711"/>
      <c r="M21" s="712" t="s">
        <v>62</v>
      </c>
      <c r="N21" s="713"/>
      <c r="O21" s="713"/>
      <c r="P21" s="713"/>
      <c r="Q21" s="713"/>
      <c r="R21" s="713"/>
      <c r="S21" s="714"/>
      <c r="T21" s="715" t="s">
        <v>1487</v>
      </c>
      <c r="U21" s="713"/>
      <c r="V21" s="713"/>
      <c r="W21" s="713"/>
      <c r="X21" s="713"/>
      <c r="Y21" s="713"/>
      <c r="Z21" s="713"/>
      <c r="AA21" s="714"/>
      <c r="AB21" s="66"/>
    </row>
    <row r="22" spans="2:28" ht="9.6"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26.4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22.15" customHeight="1" thickBot="1" x14ac:dyDescent="0.25">
      <c r="B24" s="67"/>
      <c r="C24" s="1044" t="s">
        <v>1488</v>
      </c>
      <c r="D24" s="1045"/>
      <c r="E24" s="1045"/>
      <c r="F24" s="1045"/>
      <c r="G24" s="1045"/>
      <c r="H24" s="1045"/>
      <c r="I24" s="1046"/>
      <c r="J24" s="694" t="s">
        <v>1469</v>
      </c>
      <c r="K24" s="695"/>
      <c r="L24" s="695"/>
      <c r="M24" s="695"/>
      <c r="N24" s="695"/>
      <c r="O24" s="695"/>
      <c r="P24" s="696"/>
      <c r="Q24" s="697" t="s">
        <v>1470</v>
      </c>
      <c r="R24" s="698"/>
      <c r="S24" s="698"/>
      <c r="T24" s="698"/>
      <c r="U24" s="698"/>
      <c r="V24" s="698"/>
      <c r="W24" s="698"/>
      <c r="X24" s="698"/>
      <c r="Y24" s="698"/>
      <c r="Z24" s="698"/>
      <c r="AA24" s="699"/>
      <c r="AB24" s="66"/>
    </row>
    <row r="25" spans="2:28" ht="8.4499999999999993"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27.6" customHeight="1" thickBot="1" x14ac:dyDescent="0.25">
      <c r="B26" s="67"/>
      <c r="C26" s="675" t="s">
        <v>21</v>
      </c>
      <c r="D26" s="676"/>
      <c r="E26" s="676"/>
      <c r="F26" s="676"/>
      <c r="G26" s="676"/>
      <c r="H26" s="677"/>
      <c r="I26" s="2509" t="s">
        <v>245</v>
      </c>
      <c r="J26" s="679"/>
      <c r="K26" s="679"/>
      <c r="L26" s="679"/>
      <c r="M26" s="679"/>
      <c r="N26" s="679"/>
      <c r="O26" s="679"/>
      <c r="P26" s="679"/>
      <c r="Q26" s="679"/>
      <c r="R26" s="679"/>
      <c r="S26" s="679"/>
      <c r="T26" s="679"/>
      <c r="U26" s="679"/>
      <c r="V26" s="679"/>
      <c r="W26" s="679"/>
      <c r="X26" s="679"/>
      <c r="Y26" s="679"/>
      <c r="Z26" s="679"/>
      <c r="AA26" s="680"/>
      <c r="AB26" s="66"/>
    </row>
    <row r="27" spans="2:28" ht="7.9"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43.15" customHeight="1" thickBot="1" x14ac:dyDescent="0.25">
      <c r="B28" s="67"/>
      <c r="C28" s="675" t="s">
        <v>23</v>
      </c>
      <c r="D28" s="676"/>
      <c r="E28" s="676"/>
      <c r="F28" s="676"/>
      <c r="G28" s="676"/>
      <c r="H28" s="677"/>
      <c r="I28" s="2510">
        <v>1.37</v>
      </c>
      <c r="J28" s="2511"/>
      <c r="K28" s="682" t="s">
        <v>24</v>
      </c>
      <c r="L28" s="683"/>
      <c r="M28" s="683"/>
      <c r="N28" s="684"/>
      <c r="O28" s="685" t="s">
        <v>25</v>
      </c>
      <c r="P28" s="686"/>
      <c r="Q28" s="686"/>
      <c r="R28" s="687"/>
      <c r="S28" s="532"/>
      <c r="T28" s="686" t="s">
        <v>26</v>
      </c>
      <c r="U28" s="686"/>
      <c r="V28" s="687"/>
      <c r="W28" s="34" t="s">
        <v>340</v>
      </c>
      <c r="X28" s="688" t="s">
        <v>27</v>
      </c>
      <c r="Y28" s="689"/>
      <c r="Z28" s="690"/>
      <c r="AA28" s="533"/>
      <c r="AB28" s="66"/>
    </row>
    <row r="29" spans="2:28" ht="8.4499999999999993" customHeight="1"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777" t="s">
        <v>1489</v>
      </c>
      <c r="L32" s="655"/>
      <c r="M32" s="655"/>
      <c r="N32" s="655"/>
      <c r="O32" s="656" t="s">
        <v>1490</v>
      </c>
      <c r="P32" s="655"/>
      <c r="Q32" s="655"/>
      <c r="R32" s="655"/>
      <c r="S32" s="656" t="s">
        <v>1491</v>
      </c>
      <c r="T32" s="655"/>
      <c r="U32" s="656" t="s">
        <v>1492</v>
      </c>
      <c r="V32" s="655"/>
      <c r="W32" s="655"/>
      <c r="X32" s="656" t="s">
        <v>1493</v>
      </c>
      <c r="Y32" s="655"/>
      <c r="Z32" s="656" t="s">
        <v>1494</v>
      </c>
      <c r="AA32" s="657"/>
      <c r="AB32" s="66"/>
    </row>
    <row r="33" spans="2:48" ht="6.6" customHeight="1"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4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48" s="68" customFormat="1" ht="75" customHeight="1" thickBot="1" x14ac:dyDescent="0.25">
      <c r="B35" s="69"/>
      <c r="C35" s="642" t="s">
        <v>30</v>
      </c>
      <c r="D35" s="643"/>
      <c r="E35" s="643"/>
      <c r="F35" s="643"/>
      <c r="G35" s="644"/>
      <c r="H35" s="426" t="s">
        <v>408</v>
      </c>
      <c r="I35" s="426" t="s">
        <v>409</v>
      </c>
      <c r="J35" s="426" t="s">
        <v>33</v>
      </c>
      <c r="K35" s="645" t="s">
        <v>34</v>
      </c>
      <c r="L35" s="646"/>
      <c r="M35" s="646"/>
      <c r="N35" s="646"/>
      <c r="O35" s="646"/>
      <c r="P35" s="646"/>
      <c r="Q35" s="646"/>
      <c r="R35" s="646"/>
      <c r="S35" s="646"/>
      <c r="T35" s="646"/>
      <c r="U35" s="646"/>
      <c r="V35" s="646"/>
      <c r="W35" s="646"/>
      <c r="X35" s="646"/>
      <c r="Y35" s="646"/>
      <c r="Z35" s="646"/>
      <c r="AA35" s="647"/>
      <c r="AB35" s="66"/>
    </row>
    <row r="36" spans="2:48" s="68" customFormat="1" ht="97.5" customHeight="1" thickBot="1" x14ac:dyDescent="0.25">
      <c r="B36" s="69"/>
      <c r="C36" s="2505" t="s">
        <v>1495</v>
      </c>
      <c r="D36" s="2506"/>
      <c r="E36" s="2506"/>
      <c r="F36" s="2506"/>
      <c r="G36" s="2507"/>
      <c r="H36" s="534">
        <v>1058</v>
      </c>
      <c r="I36" s="534">
        <v>771</v>
      </c>
      <c r="J36" s="534">
        <v>1.37</v>
      </c>
      <c r="K36" s="2493" t="s">
        <v>1496</v>
      </c>
      <c r="L36" s="2494"/>
      <c r="M36" s="2494"/>
      <c r="N36" s="2494"/>
      <c r="O36" s="2494"/>
      <c r="P36" s="2494"/>
      <c r="Q36" s="2494"/>
      <c r="R36" s="2494"/>
      <c r="S36" s="2494"/>
      <c r="T36" s="2494"/>
      <c r="U36" s="2494"/>
      <c r="V36" s="2494"/>
      <c r="W36" s="2494"/>
      <c r="X36" s="2494"/>
      <c r="Y36" s="2494"/>
      <c r="Z36" s="2494"/>
      <c r="AA36" s="2495"/>
      <c r="AB36" s="72"/>
      <c r="AD36" s="2508"/>
      <c r="AE36" s="2508"/>
      <c r="AF36" s="2508"/>
      <c r="AG36" s="2508"/>
      <c r="AH36" s="2508"/>
      <c r="AI36" s="535"/>
    </row>
    <row r="37" spans="2:48" s="68" customFormat="1" ht="115.5" customHeight="1" thickBot="1" x14ac:dyDescent="0.25">
      <c r="B37" s="69"/>
      <c r="C37" s="797" t="s">
        <v>1497</v>
      </c>
      <c r="D37" s="798"/>
      <c r="E37" s="798"/>
      <c r="F37" s="798"/>
      <c r="G37" s="799"/>
      <c r="H37" s="33">
        <v>1047</v>
      </c>
      <c r="I37" s="33">
        <v>442</v>
      </c>
      <c r="J37" s="536">
        <f>+(H37/I37)</f>
        <v>2.3687782805429864</v>
      </c>
      <c r="K37" s="2493" t="s">
        <v>1498</v>
      </c>
      <c r="L37" s="2494"/>
      <c r="M37" s="2494"/>
      <c r="N37" s="2494"/>
      <c r="O37" s="2494"/>
      <c r="P37" s="2494"/>
      <c r="Q37" s="2494"/>
      <c r="R37" s="2494"/>
      <c r="S37" s="2494"/>
      <c r="T37" s="2494"/>
      <c r="U37" s="2494"/>
      <c r="V37" s="2494"/>
      <c r="W37" s="2494"/>
      <c r="X37" s="2494"/>
      <c r="Y37" s="2494"/>
      <c r="Z37" s="2494"/>
      <c r="AA37" s="2495"/>
      <c r="AB37" s="537"/>
      <c r="AC37" s="538"/>
      <c r="AD37" s="2501"/>
      <c r="AE37" s="2502"/>
      <c r="AF37" s="2502"/>
      <c r="AG37" s="2502"/>
      <c r="AH37" s="2502"/>
      <c r="AI37" s="539"/>
      <c r="AJ37" s="538"/>
      <c r="AK37" s="538"/>
      <c r="AL37" s="538"/>
      <c r="AM37" s="538"/>
      <c r="AN37" s="538"/>
      <c r="AO37" s="538"/>
      <c r="AP37" s="538"/>
      <c r="AQ37" s="538"/>
      <c r="AR37" s="538"/>
      <c r="AS37" s="538"/>
      <c r="AT37" s="538"/>
      <c r="AU37" s="538"/>
      <c r="AV37" s="540"/>
    </row>
    <row r="38" spans="2:48" s="68" customFormat="1" ht="112.5" customHeight="1" thickBot="1" x14ac:dyDescent="0.25">
      <c r="B38" s="69"/>
      <c r="C38" s="2480" t="s">
        <v>1476</v>
      </c>
      <c r="D38" s="2481"/>
      <c r="E38" s="2481"/>
      <c r="F38" s="2481"/>
      <c r="G38" s="2482"/>
      <c r="H38" s="526">
        <v>293</v>
      </c>
      <c r="I38" s="526">
        <v>250</v>
      </c>
      <c r="J38" s="541">
        <f t="shared" ref="J38:J41" si="0">+H38/I38</f>
        <v>1.1719999999999999</v>
      </c>
      <c r="K38" s="2493" t="s">
        <v>1499</v>
      </c>
      <c r="L38" s="2494"/>
      <c r="M38" s="2494"/>
      <c r="N38" s="2494"/>
      <c r="O38" s="2494"/>
      <c r="P38" s="2494"/>
      <c r="Q38" s="2494"/>
      <c r="R38" s="2494"/>
      <c r="S38" s="2494"/>
      <c r="T38" s="2494"/>
      <c r="U38" s="2494"/>
      <c r="V38" s="2494"/>
      <c r="W38" s="2494"/>
      <c r="X38" s="2494"/>
      <c r="Y38" s="2494"/>
      <c r="Z38" s="2494"/>
      <c r="AA38" s="2495"/>
      <c r="AB38" s="66"/>
      <c r="AD38" s="2503"/>
      <c r="AE38" s="2504"/>
      <c r="AF38" s="2504"/>
      <c r="AG38" s="2504"/>
      <c r="AH38" s="2504"/>
      <c r="AI38" s="542"/>
    </row>
    <row r="39" spans="2:48" s="68" customFormat="1" ht="106.5" customHeight="1" x14ac:dyDescent="0.2">
      <c r="B39" s="69"/>
      <c r="C39" s="2490" t="s">
        <v>1478</v>
      </c>
      <c r="D39" s="2491"/>
      <c r="E39" s="2491"/>
      <c r="F39" s="2491"/>
      <c r="G39" s="2492"/>
      <c r="H39" s="529">
        <v>123</v>
      </c>
      <c r="I39" s="529">
        <v>292</v>
      </c>
      <c r="J39" s="543">
        <v>0.5</v>
      </c>
      <c r="K39" s="2493" t="s">
        <v>1500</v>
      </c>
      <c r="L39" s="2494"/>
      <c r="M39" s="2494"/>
      <c r="N39" s="2494"/>
      <c r="O39" s="2494"/>
      <c r="P39" s="2494"/>
      <c r="Q39" s="2494"/>
      <c r="R39" s="2494"/>
      <c r="S39" s="2494"/>
      <c r="T39" s="2494"/>
      <c r="U39" s="2494"/>
      <c r="V39" s="2494"/>
      <c r="W39" s="2494"/>
      <c r="X39" s="2494"/>
      <c r="Y39" s="2494"/>
      <c r="Z39" s="2494"/>
      <c r="AA39" s="2495"/>
      <c r="AB39" s="66"/>
      <c r="AD39" s="2496" t="s">
        <v>1478</v>
      </c>
      <c r="AE39" s="2497"/>
      <c r="AF39" s="2497"/>
      <c r="AG39" s="2497"/>
      <c r="AH39" s="2497"/>
      <c r="AI39" s="544">
        <v>0.5</v>
      </c>
    </row>
    <row r="40" spans="2:48" s="68" customFormat="1" x14ac:dyDescent="0.2">
      <c r="B40" s="69"/>
      <c r="C40" s="797"/>
      <c r="D40" s="798"/>
      <c r="E40" s="798"/>
      <c r="F40" s="798"/>
      <c r="G40" s="799"/>
      <c r="H40" s="32"/>
      <c r="I40" s="32"/>
      <c r="J40" s="541" t="e">
        <f t="shared" si="0"/>
        <v>#DIV/0!</v>
      </c>
      <c r="K40" s="2498"/>
      <c r="L40" s="2499"/>
      <c r="M40" s="2499"/>
      <c r="N40" s="2499"/>
      <c r="O40" s="2499"/>
      <c r="P40" s="2499"/>
      <c r="Q40" s="2499"/>
      <c r="R40" s="2499"/>
      <c r="S40" s="2499"/>
      <c r="T40" s="2499"/>
      <c r="U40" s="2499"/>
      <c r="V40" s="2499"/>
      <c r="W40" s="2499"/>
      <c r="X40" s="2499"/>
      <c r="Y40" s="2499"/>
      <c r="Z40" s="2499"/>
      <c r="AA40" s="2500"/>
      <c r="AB40" s="66"/>
    </row>
    <row r="41" spans="2:48" s="68" customFormat="1" ht="15" thickBot="1" x14ac:dyDescent="0.25">
      <c r="B41" s="69"/>
      <c r="C41" s="797"/>
      <c r="D41" s="798"/>
      <c r="E41" s="798"/>
      <c r="F41" s="798"/>
      <c r="G41" s="799"/>
      <c r="H41" s="31"/>
      <c r="I41" s="31"/>
      <c r="J41" s="30" t="e">
        <f t="shared" si="0"/>
        <v>#DIV/0!</v>
      </c>
      <c r="K41" s="630"/>
      <c r="L41" s="631"/>
      <c r="M41" s="631"/>
      <c r="N41" s="631"/>
      <c r="O41" s="631"/>
      <c r="P41" s="631"/>
      <c r="Q41" s="631"/>
      <c r="R41" s="631"/>
      <c r="S41" s="631"/>
      <c r="T41" s="631"/>
      <c r="U41" s="631"/>
      <c r="V41" s="631"/>
      <c r="W41" s="631"/>
      <c r="X41" s="631"/>
      <c r="Y41" s="631"/>
      <c r="Z41" s="631"/>
      <c r="AA41" s="632"/>
      <c r="AB41" s="66"/>
    </row>
    <row r="42" spans="2:48" s="68" customFormat="1" ht="15.75" customHeight="1" thickBot="1" x14ac:dyDescent="0.25">
      <c r="B42" s="69"/>
      <c r="C42" s="803" t="s">
        <v>35</v>
      </c>
      <c r="D42" s="804"/>
      <c r="E42" s="804"/>
      <c r="F42" s="804"/>
      <c r="G42" s="805"/>
      <c r="H42" s="42"/>
      <c r="I42" s="42"/>
      <c r="J42" s="411"/>
      <c r="K42" s="806"/>
      <c r="L42" s="807"/>
      <c r="M42" s="807"/>
      <c r="N42" s="807"/>
      <c r="O42" s="807"/>
      <c r="P42" s="807"/>
      <c r="Q42" s="807"/>
      <c r="R42" s="807"/>
      <c r="S42" s="807"/>
      <c r="T42" s="807"/>
      <c r="U42" s="807"/>
      <c r="V42" s="807"/>
      <c r="W42" s="807"/>
      <c r="X42" s="807"/>
      <c r="Y42" s="807"/>
      <c r="Z42" s="807"/>
      <c r="AA42" s="808"/>
      <c r="AB42" s="66"/>
    </row>
    <row r="43" spans="2:48" s="68" customFormat="1" ht="5.25" customHeight="1" x14ac:dyDescent="0.2">
      <c r="B43" s="69"/>
      <c r="C43" s="89"/>
      <c r="D43" s="89"/>
      <c r="E43" s="89"/>
      <c r="F43" s="89"/>
      <c r="G43" s="89"/>
      <c r="H43" s="90"/>
      <c r="I43" s="90"/>
      <c r="J43" s="43"/>
      <c r="K43" s="89"/>
      <c r="L43" s="89"/>
      <c r="M43" s="89"/>
      <c r="N43" s="89"/>
      <c r="O43" s="89"/>
      <c r="P43" s="89"/>
      <c r="Q43" s="89"/>
      <c r="R43" s="89"/>
      <c r="S43" s="89"/>
      <c r="T43" s="89"/>
      <c r="U43" s="89"/>
      <c r="V43" s="89"/>
      <c r="W43" s="89"/>
      <c r="X43" s="89"/>
      <c r="Y43" s="89"/>
      <c r="Z43" s="89"/>
      <c r="AA43" s="89"/>
      <c r="AB43" s="66"/>
    </row>
    <row r="44" spans="2:48" s="68" customFormat="1" ht="15" thickBot="1" x14ac:dyDescent="0.25">
      <c r="B44" s="69"/>
      <c r="C44" s="89"/>
      <c r="D44" s="89"/>
      <c r="E44" s="89"/>
      <c r="F44" s="89"/>
      <c r="G44" s="89"/>
      <c r="H44" s="90"/>
      <c r="I44" s="90"/>
      <c r="J44" s="43"/>
      <c r="K44" s="89"/>
      <c r="L44" s="89"/>
      <c r="M44" s="89"/>
      <c r="N44" s="89"/>
      <c r="O44" s="89"/>
      <c r="P44" s="89"/>
      <c r="Q44" s="89"/>
      <c r="R44" s="89"/>
      <c r="S44" s="89"/>
      <c r="T44" s="89"/>
      <c r="U44" s="89"/>
      <c r="V44" s="89"/>
      <c r="W44" s="89"/>
      <c r="X44" s="89"/>
      <c r="Y44" s="89"/>
      <c r="Z44" s="89"/>
      <c r="AA44" s="89"/>
      <c r="AB44" s="66"/>
    </row>
    <row r="45" spans="2:48" s="68" customFormat="1" x14ac:dyDescent="0.2">
      <c r="B45" s="69"/>
      <c r="C45" s="809" t="s">
        <v>36</v>
      </c>
      <c r="D45" s="810"/>
      <c r="E45" s="810"/>
      <c r="F45" s="810"/>
      <c r="G45" s="810"/>
      <c r="H45" s="810"/>
      <c r="I45" s="810"/>
      <c r="J45" s="810"/>
      <c r="K45" s="810"/>
      <c r="L45" s="810"/>
      <c r="M45" s="810"/>
      <c r="N45" s="810"/>
      <c r="O45" s="810"/>
      <c r="P45" s="810"/>
      <c r="Q45" s="810"/>
      <c r="R45" s="810"/>
      <c r="S45" s="810"/>
      <c r="T45" s="810"/>
      <c r="U45" s="810"/>
      <c r="V45" s="810"/>
      <c r="W45" s="810"/>
      <c r="X45" s="810"/>
      <c r="Y45" s="810"/>
      <c r="Z45" s="810"/>
      <c r="AA45" s="811"/>
      <c r="AB45" s="66"/>
    </row>
    <row r="46" spans="2:48" ht="15" thickBot="1" x14ac:dyDescent="0.25">
      <c r="B46" s="67"/>
      <c r="C46" s="812"/>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c r="AB46" s="66"/>
    </row>
    <row r="47" spans="2:48" x14ac:dyDescent="0.2">
      <c r="B47" s="67"/>
      <c r="C47" s="815" t="s">
        <v>70</v>
      </c>
      <c r="D47" s="816"/>
      <c r="E47" s="816"/>
      <c r="F47" s="816"/>
      <c r="G47" s="816"/>
      <c r="H47" s="816"/>
      <c r="I47" s="816"/>
      <c r="J47" s="816"/>
      <c r="K47" s="816"/>
      <c r="L47" s="816"/>
      <c r="M47" s="816"/>
      <c r="N47" s="816"/>
      <c r="O47" s="816"/>
      <c r="P47" s="816"/>
      <c r="Q47" s="816"/>
      <c r="R47" s="816"/>
      <c r="S47" s="816"/>
      <c r="T47" s="816"/>
      <c r="U47" s="816"/>
      <c r="V47" s="816"/>
      <c r="W47" s="816"/>
      <c r="X47" s="816"/>
      <c r="Y47" s="816"/>
      <c r="Z47" s="816"/>
      <c r="AA47" s="817"/>
      <c r="AB47" s="66"/>
    </row>
    <row r="48" spans="2:48" x14ac:dyDescent="0.2">
      <c r="B48" s="67"/>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66"/>
    </row>
    <row r="49" spans="1:28" x14ac:dyDescent="0.2">
      <c r="B49" s="67"/>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66"/>
    </row>
    <row r="50" spans="1:28" x14ac:dyDescent="0.2">
      <c r="B50" s="67"/>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66"/>
    </row>
    <row r="51" spans="1:28" x14ac:dyDescent="0.2">
      <c r="B51" s="67"/>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66"/>
    </row>
    <row r="52" spans="1:28" ht="123.75" customHeight="1" thickBot="1" x14ac:dyDescent="0.25">
      <c r="B52" s="67"/>
      <c r="C52" s="821"/>
      <c r="D52" s="822"/>
      <c r="E52" s="822"/>
      <c r="F52" s="822"/>
      <c r="G52" s="822"/>
      <c r="H52" s="822"/>
      <c r="I52" s="822"/>
      <c r="J52" s="822"/>
      <c r="K52" s="822"/>
      <c r="L52" s="822"/>
      <c r="M52" s="822"/>
      <c r="N52" s="822"/>
      <c r="O52" s="822"/>
      <c r="P52" s="822"/>
      <c r="Q52" s="822"/>
      <c r="R52" s="822"/>
      <c r="S52" s="822"/>
      <c r="T52" s="822"/>
      <c r="U52" s="822"/>
      <c r="V52" s="822"/>
      <c r="W52" s="822"/>
      <c r="X52" s="822"/>
      <c r="Y52" s="822"/>
      <c r="Z52" s="822"/>
      <c r="AA52" s="823"/>
      <c r="AB52" s="66"/>
    </row>
    <row r="53" spans="1:28" ht="6.6" customHeight="1" x14ac:dyDescent="0.2">
      <c r="B53" s="65"/>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64"/>
    </row>
    <row r="54" spans="1:28" ht="6.6" customHeight="1" thickBot="1" x14ac:dyDescent="0.25">
      <c r="B54" s="63"/>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61"/>
    </row>
    <row r="55" spans="1:28" ht="15.75" x14ac:dyDescent="0.2">
      <c r="B55" s="59"/>
      <c r="C55" s="787" t="s">
        <v>30</v>
      </c>
      <c r="D55" s="788"/>
      <c r="E55" s="788"/>
      <c r="F55" s="788"/>
      <c r="G55" s="789"/>
      <c r="H55" s="787" t="s">
        <v>37</v>
      </c>
      <c r="I55" s="789"/>
      <c r="J55" s="787" t="s">
        <v>38</v>
      </c>
      <c r="K55" s="788"/>
      <c r="L55" s="788"/>
      <c r="M55" s="789"/>
      <c r="N55" s="787" t="s">
        <v>39</v>
      </c>
      <c r="O55" s="788"/>
      <c r="P55" s="788"/>
      <c r="Q55" s="788"/>
      <c r="R55" s="788"/>
      <c r="S55" s="788"/>
      <c r="T55" s="788"/>
      <c r="U55" s="789"/>
      <c r="V55" s="793" t="s">
        <v>40</v>
      </c>
      <c r="W55" s="793"/>
      <c r="X55" s="793"/>
      <c r="Y55" s="793"/>
      <c r="Z55" s="793"/>
      <c r="AA55" s="794"/>
      <c r="AB55" s="20"/>
    </row>
    <row r="56" spans="1:28" ht="7.15" customHeight="1" thickBot="1" x14ac:dyDescent="0.25">
      <c r="A56" s="60"/>
      <c r="B56" s="21"/>
      <c r="C56" s="790"/>
      <c r="D56" s="791"/>
      <c r="E56" s="791"/>
      <c r="F56" s="791"/>
      <c r="G56" s="792"/>
      <c r="H56" s="790"/>
      <c r="I56" s="792"/>
      <c r="J56" s="790"/>
      <c r="K56" s="791"/>
      <c r="L56" s="791"/>
      <c r="M56" s="792"/>
      <c r="N56" s="790"/>
      <c r="O56" s="791"/>
      <c r="P56" s="791"/>
      <c r="Q56" s="791"/>
      <c r="R56" s="791"/>
      <c r="S56" s="791"/>
      <c r="T56" s="791"/>
      <c r="U56" s="792"/>
      <c r="V56" s="795"/>
      <c r="W56" s="795"/>
      <c r="X56" s="795"/>
      <c r="Y56" s="795"/>
      <c r="Z56" s="795"/>
      <c r="AA56" s="796"/>
      <c r="AB56" s="20"/>
    </row>
    <row r="57" spans="1:28" ht="16.5" hidden="1" thickBot="1" x14ac:dyDescent="0.25">
      <c r="A57" s="60"/>
      <c r="B57" s="21"/>
      <c r="C57" s="790"/>
      <c r="D57" s="791"/>
      <c r="E57" s="791"/>
      <c r="F57" s="791"/>
      <c r="G57" s="792"/>
      <c r="H57" s="790"/>
      <c r="I57" s="792"/>
      <c r="J57" s="790"/>
      <c r="K57" s="791"/>
      <c r="L57" s="791"/>
      <c r="M57" s="792"/>
      <c r="N57" s="856"/>
      <c r="O57" s="857"/>
      <c r="P57" s="857"/>
      <c r="Q57" s="857"/>
      <c r="R57" s="857"/>
      <c r="S57" s="857"/>
      <c r="T57" s="857"/>
      <c r="U57" s="858"/>
      <c r="V57" s="859"/>
      <c r="W57" s="859"/>
      <c r="X57" s="859"/>
      <c r="Y57" s="859"/>
      <c r="Z57" s="859"/>
      <c r="AA57" s="860"/>
      <c r="AB57" s="20"/>
    </row>
    <row r="58" spans="1:28" ht="120" customHeight="1" thickBot="1" x14ac:dyDescent="0.25">
      <c r="B58" s="59"/>
      <c r="C58" s="2488" t="s">
        <v>1497</v>
      </c>
      <c r="D58" s="2489"/>
      <c r="E58" s="2489"/>
      <c r="F58" s="2489"/>
      <c r="G58" s="2489"/>
      <c r="H58" s="825">
        <v>1.37</v>
      </c>
      <c r="I58" s="825"/>
      <c r="J58" s="825">
        <v>2</v>
      </c>
      <c r="K58" s="825"/>
      <c r="L58" s="825"/>
      <c r="M58" s="825"/>
      <c r="N58" s="590" t="s">
        <v>1501</v>
      </c>
      <c r="O58" s="591"/>
      <c r="P58" s="591"/>
      <c r="Q58" s="591"/>
      <c r="R58" s="591"/>
      <c r="S58" s="591"/>
      <c r="T58" s="591"/>
      <c r="U58" s="592"/>
      <c r="V58" s="590" t="s">
        <v>1502</v>
      </c>
      <c r="W58" s="591"/>
      <c r="X58" s="591"/>
      <c r="Y58" s="591"/>
      <c r="Z58" s="591"/>
      <c r="AA58" s="593"/>
      <c r="AB58" s="58"/>
    </row>
    <row r="59" spans="1:28" ht="65.25" customHeight="1" thickBot="1" x14ac:dyDescent="0.25">
      <c r="B59" s="59"/>
      <c r="C59" s="2487" t="s">
        <v>1476</v>
      </c>
      <c r="D59" s="2296"/>
      <c r="E59" s="2296"/>
      <c r="F59" s="2296"/>
      <c r="G59" s="2296"/>
      <c r="H59" s="2295">
        <v>2</v>
      </c>
      <c r="I59" s="2295"/>
      <c r="J59" s="2295">
        <v>1</v>
      </c>
      <c r="K59" s="2295"/>
      <c r="L59" s="2295"/>
      <c r="M59" s="2295"/>
      <c r="N59" s="590" t="s">
        <v>1503</v>
      </c>
      <c r="O59" s="591"/>
      <c r="P59" s="591"/>
      <c r="Q59" s="591"/>
      <c r="R59" s="591"/>
      <c r="S59" s="591"/>
      <c r="T59" s="591"/>
      <c r="U59" s="592"/>
      <c r="V59" s="2345" t="s">
        <v>739</v>
      </c>
      <c r="W59" s="2299"/>
      <c r="X59" s="2299"/>
      <c r="Y59" s="2299"/>
      <c r="Z59" s="2299"/>
      <c r="AA59" s="2300"/>
      <c r="AB59" s="58"/>
    </row>
    <row r="60" spans="1:28" ht="75" customHeight="1" x14ac:dyDescent="0.2">
      <c r="B60" s="59"/>
      <c r="C60" s="2487" t="s">
        <v>1478</v>
      </c>
      <c r="D60" s="2296"/>
      <c r="E60" s="2296"/>
      <c r="F60" s="2296"/>
      <c r="G60" s="2296"/>
      <c r="H60" s="2295">
        <v>1</v>
      </c>
      <c r="I60" s="2295"/>
      <c r="J60" s="2295">
        <v>0.5</v>
      </c>
      <c r="K60" s="2295"/>
      <c r="L60" s="2295"/>
      <c r="M60" s="2295"/>
      <c r="N60" s="590" t="s">
        <v>1504</v>
      </c>
      <c r="O60" s="591"/>
      <c r="P60" s="591"/>
      <c r="Q60" s="591"/>
      <c r="R60" s="591"/>
      <c r="S60" s="591"/>
      <c r="T60" s="591"/>
      <c r="U60" s="592"/>
      <c r="V60" s="2345" t="s">
        <v>739</v>
      </c>
      <c r="W60" s="2299"/>
      <c r="X60" s="2299"/>
      <c r="Y60" s="2299"/>
      <c r="Z60" s="2299"/>
      <c r="AA60" s="2300"/>
      <c r="AB60" s="58"/>
    </row>
    <row r="61" spans="1:28" ht="15.75" customHeight="1" thickBot="1" x14ac:dyDescent="0.25">
      <c r="B61" s="59"/>
      <c r="C61" s="754"/>
      <c r="D61" s="755"/>
      <c r="E61" s="755"/>
      <c r="F61" s="755"/>
      <c r="G61" s="755"/>
      <c r="H61" s="755"/>
      <c r="I61" s="755"/>
      <c r="J61" s="755"/>
      <c r="K61" s="755"/>
      <c r="L61" s="755"/>
      <c r="M61" s="755"/>
      <c r="N61" s="1104"/>
      <c r="O61" s="1105"/>
      <c r="P61" s="1105"/>
      <c r="Q61" s="1105"/>
      <c r="R61" s="1105"/>
      <c r="S61" s="1105"/>
      <c r="T61" s="1105"/>
      <c r="U61" s="1106"/>
      <c r="V61" s="1104"/>
      <c r="W61" s="1105"/>
      <c r="X61" s="1105"/>
      <c r="Y61" s="1105"/>
      <c r="Z61" s="1105"/>
      <c r="AA61" s="1107"/>
      <c r="AB61" s="58"/>
    </row>
    <row r="62" spans="1:28" x14ac:dyDescent="0.2">
      <c r="B62" s="129"/>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30"/>
    </row>
    <row r="101" ht="6" customHeight="1" x14ac:dyDescent="0.2"/>
  </sheetData>
  <mergeCells count="105">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AD36:AH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9:G39"/>
    <mergeCell ref="K39:AA39"/>
    <mergeCell ref="AD39:AH39"/>
    <mergeCell ref="C40:G40"/>
    <mergeCell ref="K40:AA40"/>
    <mergeCell ref="C41:G41"/>
    <mergeCell ref="K41:AA41"/>
    <mergeCell ref="C37:G37"/>
    <mergeCell ref="K37:AA37"/>
    <mergeCell ref="AD37:AH37"/>
    <mergeCell ref="C38:G38"/>
    <mergeCell ref="K38:AA38"/>
    <mergeCell ref="AD38:AH38"/>
    <mergeCell ref="C42:G42"/>
    <mergeCell ref="K42:AA42"/>
    <mergeCell ref="C45:AA46"/>
    <mergeCell ref="C47:AA52"/>
    <mergeCell ref="C55:G57"/>
    <mergeCell ref="H55:I57"/>
    <mergeCell ref="J55:M57"/>
    <mergeCell ref="N55:U57"/>
    <mergeCell ref="V55: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1"/>
  <sheetViews>
    <sheetView view="pageBreakPreview" topLeftCell="A21" zoomScaleNormal="100" zoomScaleSheetLayoutView="100" zoomScalePageLayoutView="70" workbookViewId="0">
      <selection activeCell="K38" sqref="K38:AA38"/>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710937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5.8554687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30" width="3.7109375" style="131"/>
    <col min="31" max="31" width="80.7109375" style="131" customWidth="1"/>
    <col min="32"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6" customHeight="1"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7.15" customHeight="1"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1464</v>
      </c>
      <c r="J7" s="745"/>
      <c r="K7" s="745"/>
      <c r="L7" s="745"/>
      <c r="M7" s="745"/>
      <c r="N7" s="745"/>
      <c r="O7" s="745"/>
      <c r="P7" s="745"/>
      <c r="Q7" s="745"/>
      <c r="R7" s="745"/>
      <c r="S7" s="745"/>
      <c r="T7" s="745"/>
      <c r="U7" s="745"/>
      <c r="V7" s="745"/>
      <c r="W7" s="745"/>
      <c r="X7" s="745"/>
      <c r="Y7" s="745"/>
      <c r="Z7" s="745"/>
      <c r="AA7" s="746"/>
      <c r="AB7" s="77"/>
    </row>
    <row r="8" spans="1:28" ht="7.15" customHeight="1"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9.6" customHeight="1"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410</v>
      </c>
      <c r="J10" s="732"/>
      <c r="K10" s="732"/>
      <c r="L10" s="732"/>
      <c r="M10" s="732"/>
      <c r="N10" s="732"/>
      <c r="O10" s="732"/>
      <c r="P10" s="732"/>
      <c r="Q10" s="733"/>
      <c r="R10" s="737" t="s">
        <v>4</v>
      </c>
      <c r="S10" s="738"/>
      <c r="T10" s="738"/>
      <c r="U10" s="739"/>
      <c r="V10" s="691" t="s">
        <v>5</v>
      </c>
      <c r="W10" s="692"/>
      <c r="X10" s="692"/>
      <c r="Y10" s="692"/>
      <c r="Z10" s="692"/>
      <c r="AA10" s="693"/>
      <c r="AB10" s="77"/>
    </row>
    <row r="11" spans="1:28" ht="20.45" customHeight="1" thickBot="1" x14ac:dyDescent="0.25">
      <c r="B11" s="78"/>
      <c r="C11" s="719"/>
      <c r="D11" s="720"/>
      <c r="E11" s="720"/>
      <c r="F11" s="720"/>
      <c r="G11" s="720"/>
      <c r="H11" s="721"/>
      <c r="I11" s="734"/>
      <c r="J11" s="735"/>
      <c r="K11" s="735"/>
      <c r="L11" s="735"/>
      <c r="M11" s="735"/>
      <c r="N11" s="735"/>
      <c r="O11" s="735"/>
      <c r="P11" s="735"/>
      <c r="Q11" s="736"/>
      <c r="R11" s="681" t="s">
        <v>411</v>
      </c>
      <c r="S11" s="740"/>
      <c r="T11" s="740"/>
      <c r="U11" s="741"/>
      <c r="V11" s="715">
        <v>1</v>
      </c>
      <c r="W11" s="742"/>
      <c r="X11" s="742"/>
      <c r="Y11" s="742"/>
      <c r="Z11" s="742"/>
      <c r="AA11" s="743"/>
      <c r="AB11" s="77"/>
    </row>
    <row r="12" spans="1:28" ht="8.4499999999999993" customHeight="1"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8.75" customHeight="1" x14ac:dyDescent="0.2">
      <c r="B13" s="67"/>
      <c r="C13" s="716" t="s">
        <v>7</v>
      </c>
      <c r="D13" s="717"/>
      <c r="E13" s="717"/>
      <c r="F13" s="717"/>
      <c r="G13" s="717"/>
      <c r="H13" s="718"/>
      <c r="I13" s="722" t="s">
        <v>412</v>
      </c>
      <c r="J13" s="723"/>
      <c r="K13" s="723"/>
      <c r="L13" s="723"/>
      <c r="M13" s="723"/>
      <c r="N13" s="723"/>
      <c r="O13" s="723"/>
      <c r="P13" s="723"/>
      <c r="Q13" s="723"/>
      <c r="R13" s="723"/>
      <c r="S13" s="724"/>
      <c r="T13" s="716" t="s">
        <v>9</v>
      </c>
      <c r="U13" s="717"/>
      <c r="V13" s="717"/>
      <c r="W13" s="717"/>
      <c r="X13" s="717"/>
      <c r="Y13" s="717"/>
      <c r="Z13" s="717"/>
      <c r="AA13" s="718"/>
      <c r="AB13" s="66"/>
    </row>
    <row r="14" spans="1:28" ht="30.6" customHeight="1" thickBot="1" x14ac:dyDescent="0.25">
      <c r="B14" s="67"/>
      <c r="C14" s="719"/>
      <c r="D14" s="720"/>
      <c r="E14" s="720"/>
      <c r="F14" s="720"/>
      <c r="G14" s="720"/>
      <c r="H14" s="721"/>
      <c r="I14" s="725"/>
      <c r="J14" s="726"/>
      <c r="K14" s="726"/>
      <c r="L14" s="726"/>
      <c r="M14" s="726"/>
      <c r="N14" s="726"/>
      <c r="O14" s="726"/>
      <c r="P14" s="726"/>
      <c r="Q14" s="726"/>
      <c r="R14" s="726"/>
      <c r="S14" s="727"/>
      <c r="T14" s="728" t="s">
        <v>10</v>
      </c>
      <c r="U14" s="729"/>
      <c r="V14" s="729"/>
      <c r="W14" s="729"/>
      <c r="X14" s="729"/>
      <c r="Y14" s="729"/>
      <c r="Z14" s="729"/>
      <c r="AA14" s="730"/>
      <c r="AB14" s="66"/>
    </row>
    <row r="15" spans="1:28" ht="7.9" customHeight="1"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49.9" customHeight="1" thickBot="1" x14ac:dyDescent="0.25">
      <c r="B16" s="67"/>
      <c r="C16" s="675" t="s">
        <v>11</v>
      </c>
      <c r="D16" s="676"/>
      <c r="E16" s="676"/>
      <c r="F16" s="676"/>
      <c r="G16" s="676"/>
      <c r="H16" s="677"/>
      <c r="I16" s="678" t="s">
        <v>413</v>
      </c>
      <c r="J16" s="679"/>
      <c r="K16" s="679"/>
      <c r="L16" s="679"/>
      <c r="M16" s="679"/>
      <c r="N16" s="679"/>
      <c r="O16" s="679"/>
      <c r="P16" s="679"/>
      <c r="Q16" s="679"/>
      <c r="R16" s="679"/>
      <c r="S16" s="679"/>
      <c r="T16" s="679"/>
      <c r="U16" s="679"/>
      <c r="V16" s="679"/>
      <c r="W16" s="679"/>
      <c r="X16" s="679"/>
      <c r="Y16" s="679"/>
      <c r="Z16" s="679"/>
      <c r="AA16" s="680"/>
      <c r="AB16" s="66"/>
    </row>
    <row r="17" spans="2:31" ht="9.6"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31" ht="58.9" customHeight="1" thickBot="1" x14ac:dyDescent="0.25">
      <c r="B18" s="67"/>
      <c r="C18" s="675" t="s">
        <v>336</v>
      </c>
      <c r="D18" s="676"/>
      <c r="E18" s="676"/>
      <c r="F18" s="676"/>
      <c r="G18" s="676"/>
      <c r="H18" s="677"/>
      <c r="I18" s="2198" t="s">
        <v>414</v>
      </c>
      <c r="J18" s="2199"/>
      <c r="K18" s="2199"/>
      <c r="L18" s="2199"/>
      <c r="M18" s="2199"/>
      <c r="N18" s="2199"/>
      <c r="O18" s="2199"/>
      <c r="P18" s="2199"/>
      <c r="Q18" s="2199"/>
      <c r="R18" s="2199"/>
      <c r="S18" s="2199"/>
      <c r="T18" s="2199"/>
      <c r="U18" s="2199"/>
      <c r="V18" s="2199"/>
      <c r="W18" s="2199"/>
      <c r="X18" s="2199"/>
      <c r="Y18" s="2199"/>
      <c r="Z18" s="2199"/>
      <c r="AA18" s="2200"/>
      <c r="AB18" s="66"/>
    </row>
    <row r="19" spans="2:31" ht="9"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31" s="60" customFormat="1" ht="16.899999999999999" customHeight="1" x14ac:dyDescent="0.2">
      <c r="B20" s="67"/>
      <c r="C20" s="700" t="s">
        <v>13</v>
      </c>
      <c r="D20" s="701"/>
      <c r="E20" s="701"/>
      <c r="F20" s="701"/>
      <c r="G20" s="701"/>
      <c r="H20" s="702"/>
      <c r="I20" s="706" t="s">
        <v>1505</v>
      </c>
      <c r="J20" s="707"/>
      <c r="K20" s="707"/>
      <c r="L20" s="708"/>
      <c r="M20" s="691" t="s">
        <v>14</v>
      </c>
      <c r="N20" s="692"/>
      <c r="O20" s="692"/>
      <c r="P20" s="692"/>
      <c r="Q20" s="692"/>
      <c r="R20" s="692"/>
      <c r="S20" s="693"/>
      <c r="T20" s="691" t="s">
        <v>15</v>
      </c>
      <c r="U20" s="692"/>
      <c r="V20" s="692"/>
      <c r="W20" s="692"/>
      <c r="X20" s="692"/>
      <c r="Y20" s="692"/>
      <c r="Z20" s="692"/>
      <c r="AA20" s="693"/>
      <c r="AB20" s="66"/>
    </row>
    <row r="21" spans="2:31" s="60" customFormat="1" ht="24" customHeight="1" thickBot="1" x14ac:dyDescent="0.25">
      <c r="B21" s="67"/>
      <c r="C21" s="703"/>
      <c r="D21" s="704"/>
      <c r="E21" s="704"/>
      <c r="F21" s="704"/>
      <c r="G21" s="704"/>
      <c r="H21" s="705"/>
      <c r="I21" s="709"/>
      <c r="J21" s="710"/>
      <c r="K21" s="710"/>
      <c r="L21" s="711"/>
      <c r="M21" s="712" t="s">
        <v>62</v>
      </c>
      <c r="N21" s="713"/>
      <c r="O21" s="713"/>
      <c r="P21" s="713"/>
      <c r="Q21" s="713"/>
      <c r="R21" s="713"/>
      <c r="S21" s="714"/>
      <c r="T21" s="715" t="s">
        <v>69</v>
      </c>
      <c r="U21" s="713"/>
      <c r="V21" s="713"/>
      <c r="W21" s="713"/>
      <c r="X21" s="713"/>
      <c r="Y21" s="713"/>
      <c r="Z21" s="713"/>
      <c r="AA21" s="714"/>
      <c r="AB21" s="66"/>
    </row>
    <row r="22" spans="2:31" ht="9.6"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31" ht="27"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31" ht="24.6" customHeight="1" thickBot="1" x14ac:dyDescent="0.25">
      <c r="B24" s="67"/>
      <c r="C24" s="694" t="s">
        <v>1506</v>
      </c>
      <c r="D24" s="695"/>
      <c r="E24" s="695"/>
      <c r="F24" s="695"/>
      <c r="G24" s="695"/>
      <c r="H24" s="695"/>
      <c r="I24" s="696"/>
      <c r="J24" s="694" t="s">
        <v>1469</v>
      </c>
      <c r="K24" s="695"/>
      <c r="L24" s="695"/>
      <c r="M24" s="695"/>
      <c r="N24" s="695"/>
      <c r="O24" s="695"/>
      <c r="P24" s="696"/>
      <c r="Q24" s="697" t="s">
        <v>1470</v>
      </c>
      <c r="R24" s="698"/>
      <c r="S24" s="698"/>
      <c r="T24" s="698"/>
      <c r="U24" s="698"/>
      <c r="V24" s="698"/>
      <c r="W24" s="698"/>
      <c r="X24" s="698"/>
      <c r="Y24" s="698"/>
      <c r="Z24" s="698"/>
      <c r="AA24" s="699"/>
      <c r="AB24" s="66"/>
    </row>
    <row r="25" spans="2:31" ht="9"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31" ht="22.9" customHeight="1" thickBot="1" x14ac:dyDescent="0.25">
      <c r="B26" s="67"/>
      <c r="C26" s="675" t="s">
        <v>21</v>
      </c>
      <c r="D26" s="676"/>
      <c r="E26" s="676"/>
      <c r="F26" s="676"/>
      <c r="G26" s="676"/>
      <c r="H26" s="677"/>
      <c r="I26" s="2483" t="s">
        <v>415</v>
      </c>
      <c r="J26" s="2484"/>
      <c r="K26" s="2484"/>
      <c r="L26" s="2484"/>
      <c r="M26" s="2484"/>
      <c r="N26" s="2484"/>
      <c r="O26" s="2484"/>
      <c r="P26" s="2484"/>
      <c r="Q26" s="2484"/>
      <c r="R26" s="2484"/>
      <c r="S26" s="2484"/>
      <c r="T26" s="2484"/>
      <c r="U26" s="2484"/>
      <c r="V26" s="2484"/>
      <c r="W26" s="2484"/>
      <c r="X26" s="2484"/>
      <c r="Y26" s="2484"/>
      <c r="Z26" s="2484"/>
      <c r="AA26" s="2485"/>
      <c r="AB26" s="66"/>
      <c r="AE26" s="2486"/>
    </row>
    <row r="27" spans="2:31" ht="9.6"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c r="AE27" s="2486"/>
    </row>
    <row r="28" spans="2:31" ht="42" customHeight="1" thickBot="1" x14ac:dyDescent="0.25">
      <c r="B28" s="67"/>
      <c r="C28" s="675" t="s">
        <v>23</v>
      </c>
      <c r="D28" s="676"/>
      <c r="E28" s="676"/>
      <c r="F28" s="676"/>
      <c r="G28" s="676"/>
      <c r="H28" s="677"/>
      <c r="I28" s="681" t="s">
        <v>739</v>
      </c>
      <c r="J28" s="678"/>
      <c r="K28" s="682" t="s">
        <v>24</v>
      </c>
      <c r="L28" s="683"/>
      <c r="M28" s="683"/>
      <c r="N28" s="684"/>
      <c r="O28" s="685" t="s">
        <v>25</v>
      </c>
      <c r="P28" s="686"/>
      <c r="Q28" s="686"/>
      <c r="R28" s="687"/>
      <c r="S28" s="74"/>
      <c r="T28" s="686" t="s">
        <v>26</v>
      </c>
      <c r="U28" s="686"/>
      <c r="V28" s="687"/>
      <c r="W28" s="34"/>
      <c r="X28" s="688" t="s">
        <v>27</v>
      </c>
      <c r="Y28" s="689"/>
      <c r="Z28" s="690"/>
      <c r="AA28" s="73" t="s">
        <v>340</v>
      </c>
      <c r="AB28" s="66"/>
    </row>
    <row r="29" spans="2:31" ht="7.9" customHeight="1"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31"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31"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31" ht="15" customHeight="1" thickBot="1" x14ac:dyDescent="0.25">
      <c r="B32" s="67"/>
      <c r="C32" s="664"/>
      <c r="D32" s="665"/>
      <c r="E32" s="665"/>
      <c r="F32" s="665"/>
      <c r="G32" s="665"/>
      <c r="H32" s="665"/>
      <c r="I32" s="665"/>
      <c r="J32" s="666"/>
      <c r="K32" s="2536">
        <v>2.1000000000000001E-2</v>
      </c>
      <c r="L32" s="2282"/>
      <c r="M32" s="2282"/>
      <c r="N32" s="2282"/>
      <c r="O32" s="656">
        <v>0.05</v>
      </c>
      <c r="P32" s="655"/>
      <c r="Q32" s="655"/>
      <c r="R32" s="655"/>
      <c r="S32" s="2282">
        <v>1.0999999999999999E-2</v>
      </c>
      <c r="T32" s="2282"/>
      <c r="U32" s="656">
        <v>0.02</v>
      </c>
      <c r="V32" s="655"/>
      <c r="W32" s="655"/>
      <c r="X32" s="2282">
        <v>1E-3</v>
      </c>
      <c r="Y32" s="2282"/>
      <c r="Z32" s="656">
        <v>0.01</v>
      </c>
      <c r="AA32" s="657"/>
      <c r="AB32" s="66"/>
    </row>
    <row r="33" spans="2:31"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31" s="68" customFormat="1" ht="15" thickBot="1" x14ac:dyDescent="0.25">
      <c r="B34" s="69"/>
      <c r="C34" s="642" t="s">
        <v>29</v>
      </c>
      <c r="D34" s="643"/>
      <c r="E34" s="643"/>
      <c r="F34" s="643"/>
      <c r="G34" s="643"/>
      <c r="H34" s="643"/>
      <c r="I34" s="643"/>
      <c r="J34" s="643"/>
      <c r="K34" s="643"/>
      <c r="L34" s="643"/>
      <c r="M34" s="643"/>
      <c r="N34" s="643"/>
      <c r="O34" s="643"/>
      <c r="P34" s="643"/>
      <c r="Q34" s="643"/>
      <c r="R34" s="643"/>
      <c r="S34" s="643"/>
      <c r="T34" s="643"/>
      <c r="U34" s="643"/>
      <c r="V34" s="643"/>
      <c r="W34" s="643"/>
      <c r="X34" s="643"/>
      <c r="Y34" s="643"/>
      <c r="Z34" s="643"/>
      <c r="AA34" s="644"/>
      <c r="AB34" s="66"/>
    </row>
    <row r="35" spans="2:31" s="68" customFormat="1" ht="47.45" customHeight="1" thickBot="1" x14ac:dyDescent="0.25">
      <c r="B35" s="69"/>
      <c r="C35" s="642" t="s">
        <v>30</v>
      </c>
      <c r="D35" s="643"/>
      <c r="E35" s="643"/>
      <c r="F35" s="643"/>
      <c r="G35" s="644"/>
      <c r="H35" s="426" t="s">
        <v>1507</v>
      </c>
      <c r="I35" s="426" t="s">
        <v>403</v>
      </c>
      <c r="J35" s="426" t="s">
        <v>33</v>
      </c>
      <c r="K35" s="645" t="s">
        <v>34</v>
      </c>
      <c r="L35" s="646"/>
      <c r="M35" s="646"/>
      <c r="N35" s="646"/>
      <c r="O35" s="646"/>
      <c r="P35" s="646"/>
      <c r="Q35" s="646"/>
      <c r="R35" s="646"/>
      <c r="S35" s="646"/>
      <c r="T35" s="646"/>
      <c r="U35" s="646"/>
      <c r="V35" s="646"/>
      <c r="W35" s="646"/>
      <c r="X35" s="646"/>
      <c r="Y35" s="646"/>
      <c r="Z35" s="646"/>
      <c r="AA35" s="647"/>
      <c r="AB35" s="66"/>
    </row>
    <row r="36" spans="2:31" s="68" customFormat="1" ht="128.25" customHeight="1" x14ac:dyDescent="0.2">
      <c r="B36" s="69"/>
      <c r="C36" s="797" t="s">
        <v>902</v>
      </c>
      <c r="D36" s="798"/>
      <c r="E36" s="798"/>
      <c r="F36" s="798"/>
      <c r="G36" s="799"/>
      <c r="H36" s="33">
        <v>1</v>
      </c>
      <c r="I36" s="33">
        <v>638</v>
      </c>
      <c r="J36" s="545">
        <f>+H36/I36</f>
        <v>1.567398119122257E-3</v>
      </c>
      <c r="K36" s="2533" t="s">
        <v>1508</v>
      </c>
      <c r="L36" s="2534"/>
      <c r="M36" s="2534"/>
      <c r="N36" s="2534"/>
      <c r="O36" s="2534"/>
      <c r="P36" s="2534"/>
      <c r="Q36" s="2534"/>
      <c r="R36" s="2534"/>
      <c r="S36" s="2534"/>
      <c r="T36" s="2534"/>
      <c r="U36" s="2534"/>
      <c r="V36" s="2534"/>
      <c r="W36" s="2534"/>
      <c r="X36" s="2534"/>
      <c r="Y36" s="2534"/>
      <c r="Z36" s="2534"/>
      <c r="AA36" s="2535"/>
      <c r="AB36" s="66"/>
      <c r="AE36" s="297"/>
    </row>
    <row r="37" spans="2:31" s="68" customFormat="1" ht="88.5" customHeight="1" x14ac:dyDescent="0.2">
      <c r="B37" s="69"/>
      <c r="C37" s="2480" t="s">
        <v>1509</v>
      </c>
      <c r="D37" s="2481"/>
      <c r="E37" s="2481"/>
      <c r="F37" s="2481"/>
      <c r="G37" s="2482"/>
      <c r="H37" s="526">
        <v>100</v>
      </c>
      <c r="I37" s="526">
        <v>7873</v>
      </c>
      <c r="J37" s="546">
        <f>+H37/I37</f>
        <v>1.2701638511367967E-2</v>
      </c>
      <c r="K37" s="2477" t="s">
        <v>1510</v>
      </c>
      <c r="L37" s="2478"/>
      <c r="M37" s="2478"/>
      <c r="N37" s="2478"/>
      <c r="O37" s="2478"/>
      <c r="P37" s="2478"/>
      <c r="Q37" s="2478"/>
      <c r="R37" s="2478"/>
      <c r="S37" s="2478"/>
      <c r="T37" s="2478"/>
      <c r="U37" s="2478"/>
      <c r="V37" s="2478"/>
      <c r="W37" s="2478"/>
      <c r="X37" s="2478"/>
      <c r="Y37" s="2478"/>
      <c r="Z37" s="2478"/>
      <c r="AA37" s="2479"/>
      <c r="AB37" s="66"/>
    </row>
    <row r="38" spans="2:31" s="68" customFormat="1" ht="81" customHeight="1" x14ac:dyDescent="0.2">
      <c r="B38" s="69"/>
      <c r="C38" s="2490" t="s">
        <v>1511</v>
      </c>
      <c r="D38" s="2491"/>
      <c r="E38" s="2491"/>
      <c r="F38" s="2491"/>
      <c r="G38" s="2492"/>
      <c r="H38" s="529">
        <v>43</v>
      </c>
      <c r="I38" s="529">
        <v>5911</v>
      </c>
      <c r="J38" s="530">
        <f>+(H38/I38)*100</f>
        <v>0.72745728303163593</v>
      </c>
      <c r="K38" s="2530" t="s">
        <v>1512</v>
      </c>
      <c r="L38" s="2531"/>
      <c r="M38" s="2531"/>
      <c r="N38" s="2531"/>
      <c r="O38" s="2531"/>
      <c r="P38" s="2531"/>
      <c r="Q38" s="2531"/>
      <c r="R38" s="2531"/>
      <c r="S38" s="2531"/>
      <c r="T38" s="2531"/>
      <c r="U38" s="2531"/>
      <c r="V38" s="2531"/>
      <c r="W38" s="2531"/>
      <c r="X38" s="2531"/>
      <c r="Y38" s="2531"/>
      <c r="Z38" s="2531"/>
      <c r="AA38" s="2532"/>
      <c r="AB38" s="66"/>
    </row>
    <row r="39" spans="2:31" s="68" customFormat="1" ht="15" thickBot="1" x14ac:dyDescent="0.25">
      <c r="B39" s="69"/>
      <c r="C39" s="797"/>
      <c r="D39" s="798"/>
      <c r="E39" s="798"/>
      <c r="F39" s="798"/>
      <c r="G39" s="799"/>
      <c r="H39" s="31"/>
      <c r="I39" s="31"/>
      <c r="J39" s="30"/>
      <c r="K39" s="630"/>
      <c r="L39" s="631"/>
      <c r="M39" s="631"/>
      <c r="N39" s="631"/>
      <c r="O39" s="631"/>
      <c r="P39" s="631"/>
      <c r="Q39" s="631"/>
      <c r="R39" s="631"/>
      <c r="S39" s="631"/>
      <c r="T39" s="631"/>
      <c r="U39" s="631"/>
      <c r="V39" s="631"/>
      <c r="W39" s="631"/>
      <c r="X39" s="631"/>
      <c r="Y39" s="631"/>
      <c r="Z39" s="631"/>
      <c r="AA39" s="632"/>
      <c r="AB39" s="66"/>
    </row>
    <row r="40" spans="2:31" s="68" customFormat="1" ht="15.75" customHeight="1" thickBot="1" x14ac:dyDescent="0.25">
      <c r="B40" s="69"/>
      <c r="C40" s="803" t="s">
        <v>35</v>
      </c>
      <c r="D40" s="804"/>
      <c r="E40" s="804"/>
      <c r="F40" s="804"/>
      <c r="G40" s="805"/>
      <c r="H40" s="42"/>
      <c r="I40" s="42"/>
      <c r="J40" s="411"/>
      <c r="K40" s="806"/>
      <c r="L40" s="807"/>
      <c r="M40" s="807"/>
      <c r="N40" s="807"/>
      <c r="O40" s="807"/>
      <c r="P40" s="807"/>
      <c r="Q40" s="807"/>
      <c r="R40" s="807"/>
      <c r="S40" s="807"/>
      <c r="T40" s="807"/>
      <c r="U40" s="807"/>
      <c r="V40" s="807"/>
      <c r="W40" s="807"/>
      <c r="X40" s="807"/>
      <c r="Y40" s="807"/>
      <c r="Z40" s="807"/>
      <c r="AA40" s="808"/>
      <c r="AB40" s="66"/>
    </row>
    <row r="41" spans="2:31" s="68" customFormat="1" ht="5.25" customHeight="1" x14ac:dyDescent="0.2">
      <c r="B41" s="69"/>
      <c r="C41" s="89"/>
      <c r="D41" s="89"/>
      <c r="E41" s="89"/>
      <c r="F41" s="89"/>
      <c r="G41" s="89"/>
      <c r="H41" s="90"/>
      <c r="I41" s="90"/>
      <c r="J41" s="43"/>
      <c r="K41" s="89"/>
      <c r="L41" s="89"/>
      <c r="M41" s="89"/>
      <c r="N41" s="89"/>
      <c r="O41" s="89"/>
      <c r="P41" s="89"/>
      <c r="Q41" s="89"/>
      <c r="R41" s="89"/>
      <c r="S41" s="89"/>
      <c r="T41" s="89"/>
      <c r="U41" s="89"/>
      <c r="V41" s="89"/>
      <c r="W41" s="89"/>
      <c r="X41" s="89"/>
      <c r="Y41" s="89"/>
      <c r="Z41" s="89"/>
      <c r="AA41" s="89"/>
      <c r="AB41" s="66"/>
    </row>
    <row r="42" spans="2:31" s="68" customFormat="1" ht="5.45" customHeight="1" thickBot="1" x14ac:dyDescent="0.25">
      <c r="B42" s="69"/>
      <c r="C42" s="89"/>
      <c r="D42" s="89"/>
      <c r="E42" s="89"/>
      <c r="F42" s="89"/>
      <c r="G42" s="89"/>
      <c r="H42" s="90"/>
      <c r="I42" s="90"/>
      <c r="J42" s="43"/>
      <c r="K42" s="89"/>
      <c r="L42" s="89"/>
      <c r="M42" s="89"/>
      <c r="N42" s="89"/>
      <c r="O42" s="89"/>
      <c r="P42" s="89"/>
      <c r="Q42" s="89"/>
      <c r="R42" s="89"/>
      <c r="S42" s="89"/>
      <c r="T42" s="89"/>
      <c r="U42" s="89"/>
      <c r="V42" s="89"/>
      <c r="W42" s="89"/>
      <c r="X42" s="89"/>
      <c r="Y42" s="89"/>
      <c r="Z42" s="89"/>
      <c r="AA42" s="89"/>
      <c r="AB42" s="66"/>
    </row>
    <row r="43" spans="2:31" s="68" customFormat="1" x14ac:dyDescent="0.2">
      <c r="B43" s="69"/>
      <c r="C43" s="809" t="s">
        <v>36</v>
      </c>
      <c r="D43" s="810"/>
      <c r="E43" s="810"/>
      <c r="F43" s="810"/>
      <c r="G43" s="810"/>
      <c r="H43" s="810"/>
      <c r="I43" s="810"/>
      <c r="J43" s="810"/>
      <c r="K43" s="810"/>
      <c r="L43" s="810"/>
      <c r="M43" s="810"/>
      <c r="N43" s="810"/>
      <c r="O43" s="810"/>
      <c r="P43" s="810"/>
      <c r="Q43" s="810"/>
      <c r="R43" s="810"/>
      <c r="S43" s="810"/>
      <c r="T43" s="810"/>
      <c r="U43" s="810"/>
      <c r="V43" s="810"/>
      <c r="W43" s="810"/>
      <c r="X43" s="810"/>
      <c r="Y43" s="810"/>
      <c r="Z43" s="810"/>
      <c r="AA43" s="811"/>
      <c r="AB43" s="66"/>
    </row>
    <row r="44" spans="2:31" ht="3" customHeight="1" thickBot="1" x14ac:dyDescent="0.25">
      <c r="B44" s="67"/>
      <c r="C44" s="812"/>
      <c r="D44" s="813"/>
      <c r="E44" s="813"/>
      <c r="F44" s="813"/>
      <c r="G44" s="813"/>
      <c r="H44" s="813"/>
      <c r="I44" s="813"/>
      <c r="J44" s="813"/>
      <c r="K44" s="813"/>
      <c r="L44" s="813"/>
      <c r="M44" s="813"/>
      <c r="N44" s="813"/>
      <c r="O44" s="813"/>
      <c r="P44" s="813"/>
      <c r="Q44" s="813"/>
      <c r="R44" s="813"/>
      <c r="S44" s="813"/>
      <c r="T44" s="813"/>
      <c r="U44" s="813"/>
      <c r="V44" s="813"/>
      <c r="W44" s="813"/>
      <c r="X44" s="813"/>
      <c r="Y44" s="813"/>
      <c r="Z44" s="813"/>
      <c r="AA44" s="814"/>
      <c r="AB44" s="66"/>
    </row>
    <row r="45" spans="2:31" x14ac:dyDescent="0.2">
      <c r="B45" s="67"/>
      <c r="C45" s="815" t="s">
        <v>70</v>
      </c>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66"/>
    </row>
    <row r="46" spans="2:31" x14ac:dyDescent="0.2">
      <c r="B46" s="67"/>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66"/>
    </row>
    <row r="47" spans="2:31" x14ac:dyDescent="0.2">
      <c r="B47" s="67"/>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66"/>
    </row>
    <row r="48" spans="2:31" x14ac:dyDescent="0.2">
      <c r="B48" s="67"/>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66"/>
    </row>
    <row r="49" spans="1:28" ht="9.6" customHeight="1" x14ac:dyDescent="0.2">
      <c r="B49" s="67"/>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66"/>
    </row>
    <row r="50" spans="1:28" ht="108" customHeight="1" thickBot="1" x14ac:dyDescent="0.25">
      <c r="B50" s="67"/>
      <c r="C50" s="821"/>
      <c r="D50" s="822"/>
      <c r="E50" s="822"/>
      <c r="F50" s="822"/>
      <c r="G50" s="822"/>
      <c r="H50" s="822"/>
      <c r="I50" s="822"/>
      <c r="J50" s="822"/>
      <c r="K50" s="822"/>
      <c r="L50" s="822"/>
      <c r="M50" s="822"/>
      <c r="N50" s="822"/>
      <c r="O50" s="822"/>
      <c r="P50" s="822"/>
      <c r="Q50" s="822"/>
      <c r="R50" s="822"/>
      <c r="S50" s="822"/>
      <c r="T50" s="822"/>
      <c r="U50" s="822"/>
      <c r="V50" s="822"/>
      <c r="W50" s="822"/>
      <c r="X50" s="822"/>
      <c r="Y50" s="822"/>
      <c r="Z50" s="822"/>
      <c r="AA50" s="823"/>
      <c r="AB50" s="66"/>
    </row>
    <row r="51" spans="1:28" ht="7.15" customHeight="1" x14ac:dyDescent="0.2">
      <c r="B51" s="65"/>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64"/>
    </row>
    <row r="52" spans="1:28" ht="6.6" customHeight="1" thickBot="1" x14ac:dyDescent="0.25">
      <c r="B52" s="63"/>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61"/>
    </row>
    <row r="53" spans="1:28" ht="15.75" x14ac:dyDescent="0.2">
      <c r="B53" s="59"/>
      <c r="C53" s="787" t="s">
        <v>30</v>
      </c>
      <c r="D53" s="788"/>
      <c r="E53" s="788"/>
      <c r="F53" s="788"/>
      <c r="G53" s="789"/>
      <c r="H53" s="787" t="s">
        <v>37</v>
      </c>
      <c r="I53" s="789"/>
      <c r="J53" s="787" t="s">
        <v>38</v>
      </c>
      <c r="K53" s="788"/>
      <c r="L53" s="788"/>
      <c r="M53" s="789"/>
      <c r="N53" s="787" t="s">
        <v>39</v>
      </c>
      <c r="O53" s="788"/>
      <c r="P53" s="788"/>
      <c r="Q53" s="788"/>
      <c r="R53" s="788"/>
      <c r="S53" s="788"/>
      <c r="T53" s="788"/>
      <c r="U53" s="789"/>
      <c r="V53" s="793" t="s">
        <v>40</v>
      </c>
      <c r="W53" s="793"/>
      <c r="X53" s="793"/>
      <c r="Y53" s="793"/>
      <c r="Z53" s="793"/>
      <c r="AA53" s="794"/>
      <c r="AB53" s="20"/>
    </row>
    <row r="54" spans="1:28" ht="9" customHeight="1" thickBot="1" x14ac:dyDescent="0.25">
      <c r="A54" s="60"/>
      <c r="B54" s="21"/>
      <c r="C54" s="790"/>
      <c r="D54" s="791"/>
      <c r="E54" s="791"/>
      <c r="F54" s="791"/>
      <c r="G54" s="792"/>
      <c r="H54" s="790"/>
      <c r="I54" s="792"/>
      <c r="J54" s="790"/>
      <c r="K54" s="791"/>
      <c r="L54" s="791"/>
      <c r="M54" s="792"/>
      <c r="N54" s="790"/>
      <c r="O54" s="791"/>
      <c r="P54" s="791"/>
      <c r="Q54" s="791"/>
      <c r="R54" s="791"/>
      <c r="S54" s="791"/>
      <c r="T54" s="791"/>
      <c r="U54" s="792"/>
      <c r="V54" s="795"/>
      <c r="W54" s="795"/>
      <c r="X54" s="795"/>
      <c r="Y54" s="795"/>
      <c r="Z54" s="795"/>
      <c r="AA54" s="796"/>
      <c r="AB54" s="20"/>
    </row>
    <row r="55" spans="1:28" ht="16.5" hidden="1" thickBot="1" x14ac:dyDescent="0.25">
      <c r="A55" s="60"/>
      <c r="B55" s="21"/>
      <c r="C55" s="790"/>
      <c r="D55" s="791"/>
      <c r="E55" s="791"/>
      <c r="F55" s="791"/>
      <c r="G55" s="792"/>
      <c r="H55" s="790"/>
      <c r="I55" s="792"/>
      <c r="J55" s="790"/>
      <c r="K55" s="791"/>
      <c r="L55" s="791"/>
      <c r="M55" s="792"/>
      <c r="N55" s="856"/>
      <c r="O55" s="857"/>
      <c r="P55" s="857"/>
      <c r="Q55" s="857"/>
      <c r="R55" s="857"/>
      <c r="S55" s="857"/>
      <c r="T55" s="857"/>
      <c r="U55" s="858"/>
      <c r="V55" s="859"/>
      <c r="W55" s="859"/>
      <c r="X55" s="859"/>
      <c r="Y55" s="859"/>
      <c r="Z55" s="859"/>
      <c r="AA55" s="860"/>
      <c r="AB55" s="20"/>
    </row>
    <row r="56" spans="1:28" ht="27.75" customHeight="1" x14ac:dyDescent="0.2">
      <c r="B56" s="59"/>
      <c r="C56" s="2523" t="s">
        <v>1513</v>
      </c>
      <c r="D56" s="2524"/>
      <c r="E56" s="2524"/>
      <c r="F56" s="2524"/>
      <c r="G56" s="2524"/>
      <c r="H56" s="2525" t="s">
        <v>739</v>
      </c>
      <c r="I56" s="2525"/>
      <c r="J56" s="2525">
        <v>0.2</v>
      </c>
      <c r="K56" s="2525"/>
      <c r="L56" s="2525"/>
      <c r="M56" s="2525"/>
      <c r="N56" s="2526" t="s">
        <v>1514</v>
      </c>
      <c r="O56" s="2527"/>
      <c r="P56" s="2527"/>
      <c r="Q56" s="2527"/>
      <c r="R56" s="2527"/>
      <c r="S56" s="2527"/>
      <c r="T56" s="2527"/>
      <c r="U56" s="2528"/>
      <c r="V56" s="2526"/>
      <c r="W56" s="2527"/>
      <c r="X56" s="2527"/>
      <c r="Y56" s="2527"/>
      <c r="Z56" s="2527"/>
      <c r="AA56" s="2529"/>
      <c r="AB56" s="58"/>
    </row>
    <row r="57" spans="1:28" ht="76.5" customHeight="1" x14ac:dyDescent="0.2">
      <c r="B57" s="59"/>
      <c r="C57" s="2518" t="s">
        <v>1509</v>
      </c>
      <c r="D57" s="2519"/>
      <c r="E57" s="2519"/>
      <c r="F57" s="2519"/>
      <c r="G57" s="2519"/>
      <c r="H57" s="2519">
        <v>0.2</v>
      </c>
      <c r="I57" s="2519"/>
      <c r="J57" s="2519">
        <v>1.3</v>
      </c>
      <c r="K57" s="2519"/>
      <c r="L57" s="2519"/>
      <c r="M57" s="2519"/>
      <c r="N57" s="2301" t="s">
        <v>1515</v>
      </c>
      <c r="O57" s="2520"/>
      <c r="P57" s="2520"/>
      <c r="Q57" s="2520"/>
      <c r="R57" s="2520"/>
      <c r="S57" s="2520"/>
      <c r="T57" s="2520"/>
      <c r="U57" s="2521"/>
      <c r="V57" s="2301" t="s">
        <v>1516</v>
      </c>
      <c r="W57" s="2520"/>
      <c r="X57" s="2520"/>
      <c r="Y57" s="2520"/>
      <c r="Z57" s="2520"/>
      <c r="AA57" s="2522"/>
      <c r="AB57" s="58"/>
    </row>
    <row r="58" spans="1:28" ht="80.25" customHeight="1" x14ac:dyDescent="0.2">
      <c r="B58" s="59"/>
      <c r="C58" s="2518" t="s">
        <v>1511</v>
      </c>
      <c r="D58" s="2519"/>
      <c r="E58" s="2519"/>
      <c r="F58" s="2519"/>
      <c r="G58" s="2519"/>
      <c r="H58" s="2519">
        <v>1.3</v>
      </c>
      <c r="I58" s="2519"/>
      <c r="J58" s="2519">
        <v>0.73</v>
      </c>
      <c r="K58" s="2519"/>
      <c r="L58" s="2519"/>
      <c r="M58" s="2519"/>
      <c r="N58" s="2301" t="s">
        <v>1517</v>
      </c>
      <c r="O58" s="2520"/>
      <c r="P58" s="2520"/>
      <c r="Q58" s="2520"/>
      <c r="R58" s="2520"/>
      <c r="S58" s="2520"/>
      <c r="T58" s="2520"/>
      <c r="U58" s="2521"/>
      <c r="V58" s="2301"/>
      <c r="W58" s="2520"/>
      <c r="X58" s="2520"/>
      <c r="Y58" s="2520"/>
      <c r="Z58" s="2520"/>
      <c r="AA58" s="2522"/>
      <c r="AB58" s="58"/>
    </row>
    <row r="59" spans="1:28" x14ac:dyDescent="0.2">
      <c r="B59" s="59"/>
      <c r="C59" s="2512"/>
      <c r="D59" s="2513"/>
      <c r="E59" s="2513"/>
      <c r="F59" s="2513"/>
      <c r="G59" s="2513"/>
      <c r="H59" s="2513"/>
      <c r="I59" s="2513"/>
      <c r="J59" s="2513"/>
      <c r="K59" s="2513"/>
      <c r="L59" s="2513"/>
      <c r="M59" s="2513"/>
      <c r="N59" s="2514"/>
      <c r="O59" s="2515"/>
      <c r="P59" s="2515"/>
      <c r="Q59" s="2515"/>
      <c r="R59" s="2515"/>
      <c r="S59" s="2515"/>
      <c r="T59" s="2515"/>
      <c r="U59" s="2516"/>
      <c r="V59" s="2514"/>
      <c r="W59" s="2515"/>
      <c r="X59" s="2515"/>
      <c r="Y59" s="2515"/>
      <c r="Z59" s="2515"/>
      <c r="AA59" s="2517"/>
      <c r="AB59" s="58"/>
    </row>
    <row r="60" spans="1:28" x14ac:dyDescent="0.2">
      <c r="B60" s="59"/>
      <c r="C60" s="2512"/>
      <c r="D60" s="2513"/>
      <c r="E60" s="2513"/>
      <c r="F60" s="2513"/>
      <c r="G60" s="2513"/>
      <c r="H60" s="2513"/>
      <c r="I60" s="2513"/>
      <c r="J60" s="2513"/>
      <c r="K60" s="2513"/>
      <c r="L60" s="2513"/>
      <c r="M60" s="2513"/>
      <c r="N60" s="2514"/>
      <c r="O60" s="2515"/>
      <c r="P60" s="2515"/>
      <c r="Q60" s="2515"/>
      <c r="R60" s="2515"/>
      <c r="S60" s="2515"/>
      <c r="T60" s="2515"/>
      <c r="U60" s="2516"/>
      <c r="V60" s="2514"/>
      <c r="W60" s="2515"/>
      <c r="X60" s="2515"/>
      <c r="Y60" s="2515"/>
      <c r="Z60" s="2515"/>
      <c r="AA60" s="2517"/>
      <c r="AB60" s="58"/>
    </row>
    <row r="61" spans="1:28" ht="15.75" customHeight="1" thickBot="1" x14ac:dyDescent="0.25">
      <c r="B61" s="59"/>
      <c r="C61" s="833"/>
      <c r="D61" s="834"/>
      <c r="E61" s="834"/>
      <c r="F61" s="834"/>
      <c r="G61" s="834"/>
      <c r="H61" s="834"/>
      <c r="I61" s="834"/>
      <c r="J61" s="834"/>
      <c r="K61" s="834"/>
      <c r="L61" s="834"/>
      <c r="M61" s="834"/>
      <c r="N61" s="835"/>
      <c r="O61" s="836"/>
      <c r="P61" s="836"/>
      <c r="Q61" s="836"/>
      <c r="R61" s="836"/>
      <c r="S61" s="836"/>
      <c r="T61" s="836"/>
      <c r="U61" s="837"/>
      <c r="V61" s="835"/>
      <c r="W61" s="836"/>
      <c r="X61" s="836"/>
      <c r="Y61" s="836"/>
      <c r="Z61" s="836"/>
      <c r="AA61" s="838"/>
      <c r="AB61" s="58"/>
    </row>
    <row r="62" spans="1:28" x14ac:dyDescent="0.2">
      <c r="B62" s="129"/>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30"/>
    </row>
    <row r="63" spans="1:28" x14ac:dyDescent="0.2">
      <c r="C63" s="92"/>
      <c r="D63" s="92"/>
      <c r="E63" s="92"/>
      <c r="F63" s="92"/>
      <c r="G63" s="92"/>
      <c r="H63" s="92"/>
      <c r="I63" s="92"/>
      <c r="J63" s="92"/>
      <c r="K63" s="92"/>
      <c r="L63" s="92"/>
      <c r="M63" s="92"/>
      <c r="N63" s="92"/>
      <c r="O63" s="92"/>
      <c r="P63" s="92"/>
      <c r="Q63" s="92"/>
      <c r="R63" s="92"/>
      <c r="S63" s="92"/>
      <c r="T63" s="92"/>
      <c r="U63" s="92"/>
      <c r="V63" s="92"/>
      <c r="W63" s="92"/>
      <c r="X63" s="92"/>
      <c r="Y63" s="92"/>
      <c r="Z63" s="92"/>
      <c r="AA63" s="92"/>
    </row>
    <row r="64" spans="1:28" x14ac:dyDescent="0.2">
      <c r="C64" s="92"/>
      <c r="D64" s="92"/>
      <c r="E64" s="92"/>
      <c r="F64" s="92"/>
      <c r="G64" s="92"/>
      <c r="H64" s="92"/>
      <c r="I64" s="92"/>
      <c r="J64" s="92"/>
      <c r="K64" s="92"/>
      <c r="L64" s="92"/>
      <c r="M64" s="92"/>
      <c r="N64" s="92"/>
      <c r="O64" s="92"/>
      <c r="P64" s="92"/>
      <c r="Q64" s="92"/>
      <c r="R64" s="92"/>
      <c r="S64" s="92"/>
      <c r="T64" s="92"/>
      <c r="U64" s="92"/>
      <c r="V64" s="92"/>
      <c r="W64" s="92"/>
      <c r="X64" s="92"/>
      <c r="Y64" s="92"/>
      <c r="Z64" s="92"/>
      <c r="AA64" s="92"/>
    </row>
    <row r="65" spans="3:27" x14ac:dyDescent="0.2">
      <c r="C65" s="92"/>
      <c r="D65" s="92"/>
      <c r="E65" s="92"/>
      <c r="F65" s="92"/>
      <c r="G65" s="92"/>
      <c r="H65" s="92"/>
      <c r="I65" s="92"/>
      <c r="J65" s="92"/>
      <c r="K65" s="92"/>
      <c r="L65" s="92"/>
      <c r="M65" s="92"/>
      <c r="N65" s="92"/>
      <c r="O65" s="92"/>
      <c r="P65" s="92"/>
      <c r="Q65" s="92"/>
      <c r="R65" s="92"/>
      <c r="S65" s="92"/>
      <c r="T65" s="92"/>
      <c r="U65" s="92"/>
      <c r="V65" s="92"/>
      <c r="W65" s="92"/>
      <c r="X65" s="92"/>
      <c r="Y65" s="92"/>
      <c r="Z65" s="92"/>
      <c r="AA65" s="92"/>
    </row>
    <row r="66" spans="3:27" x14ac:dyDescent="0.2">
      <c r="C66" s="92"/>
      <c r="D66" s="92"/>
      <c r="E66" s="92"/>
      <c r="F66" s="92"/>
      <c r="G66" s="92"/>
      <c r="H66" s="92"/>
      <c r="I66" s="92"/>
      <c r="J66" s="92"/>
      <c r="K66" s="92"/>
      <c r="L66" s="92"/>
      <c r="M66" s="92"/>
      <c r="N66" s="92"/>
      <c r="O66" s="92"/>
      <c r="P66" s="92"/>
      <c r="Q66" s="92"/>
      <c r="R66" s="92"/>
      <c r="S66" s="92"/>
      <c r="T66" s="92"/>
      <c r="U66" s="92"/>
      <c r="V66" s="92"/>
      <c r="W66" s="92"/>
      <c r="X66" s="92"/>
      <c r="Y66" s="92"/>
      <c r="Z66" s="92"/>
      <c r="AA66" s="92"/>
    </row>
    <row r="67" spans="3:27" x14ac:dyDescent="0.2">
      <c r="C67" s="92"/>
      <c r="D67" s="92"/>
      <c r="E67" s="92"/>
      <c r="F67" s="92"/>
      <c r="G67" s="92"/>
      <c r="H67" s="92"/>
      <c r="I67" s="92"/>
      <c r="J67" s="92"/>
      <c r="K67" s="92"/>
      <c r="L67" s="92"/>
      <c r="M67" s="92"/>
      <c r="N67" s="92"/>
      <c r="O67" s="92"/>
      <c r="P67" s="92"/>
      <c r="Q67" s="92"/>
      <c r="R67" s="92"/>
      <c r="S67" s="92"/>
      <c r="T67" s="92"/>
      <c r="U67" s="92"/>
      <c r="V67" s="92"/>
      <c r="W67" s="92"/>
      <c r="X67" s="92"/>
      <c r="Y67" s="92"/>
      <c r="Z67" s="92"/>
      <c r="AA67" s="92"/>
    </row>
    <row r="68" spans="3:27" x14ac:dyDescent="0.2">
      <c r="C68" s="92"/>
      <c r="D68" s="92"/>
      <c r="E68" s="92"/>
      <c r="F68" s="92"/>
      <c r="G68" s="92"/>
      <c r="H68" s="92"/>
      <c r="I68" s="92"/>
      <c r="J68" s="92"/>
      <c r="K68" s="92"/>
      <c r="L68" s="92"/>
      <c r="M68" s="92"/>
      <c r="N68" s="92"/>
      <c r="O68" s="92"/>
      <c r="P68" s="92"/>
      <c r="Q68" s="92"/>
      <c r="R68" s="92"/>
      <c r="S68" s="92"/>
      <c r="T68" s="92"/>
      <c r="U68" s="92"/>
      <c r="V68" s="92"/>
      <c r="W68" s="92"/>
      <c r="X68" s="92"/>
      <c r="Y68" s="92"/>
      <c r="Z68" s="92"/>
      <c r="AA68" s="92"/>
    </row>
    <row r="69" spans="3:27" x14ac:dyDescent="0.2">
      <c r="C69" s="92"/>
      <c r="D69" s="92"/>
      <c r="E69" s="92"/>
      <c r="F69" s="92"/>
      <c r="G69" s="92"/>
      <c r="H69" s="92"/>
      <c r="I69" s="92"/>
      <c r="J69" s="92"/>
      <c r="K69" s="92"/>
      <c r="L69" s="92"/>
      <c r="M69" s="92"/>
      <c r="N69" s="92"/>
      <c r="O69" s="92"/>
      <c r="P69" s="92"/>
      <c r="Q69" s="92"/>
      <c r="R69" s="92"/>
      <c r="S69" s="92"/>
      <c r="T69" s="92"/>
      <c r="U69" s="92"/>
      <c r="V69" s="92"/>
      <c r="W69" s="92"/>
      <c r="X69" s="92"/>
      <c r="Y69" s="92"/>
      <c r="Z69" s="92"/>
      <c r="AA69" s="92"/>
    </row>
    <row r="70" spans="3:27" x14ac:dyDescent="0.2">
      <c r="C70" s="92"/>
      <c r="D70" s="92"/>
      <c r="E70" s="92"/>
      <c r="F70" s="92"/>
      <c r="G70" s="92"/>
      <c r="H70" s="92"/>
      <c r="I70" s="92"/>
      <c r="J70" s="92"/>
      <c r="K70" s="92"/>
      <c r="L70" s="92"/>
      <c r="M70" s="92"/>
      <c r="N70" s="92"/>
      <c r="O70" s="92"/>
      <c r="P70" s="92"/>
      <c r="Q70" s="92"/>
      <c r="R70" s="92"/>
      <c r="S70" s="92"/>
      <c r="T70" s="92"/>
      <c r="U70" s="92"/>
      <c r="V70" s="92"/>
      <c r="W70" s="92"/>
      <c r="X70" s="92"/>
      <c r="Y70" s="92"/>
      <c r="Z70" s="92"/>
      <c r="AA70" s="92"/>
    </row>
    <row r="71" spans="3:27" x14ac:dyDescent="0.2">
      <c r="C71" s="92"/>
      <c r="D71" s="92"/>
      <c r="E71" s="92"/>
      <c r="F71" s="92"/>
      <c r="G71" s="92"/>
      <c r="H71" s="92"/>
      <c r="I71" s="92"/>
      <c r="J71" s="92"/>
      <c r="K71" s="92"/>
      <c r="L71" s="92"/>
      <c r="M71" s="92"/>
      <c r="N71" s="92"/>
      <c r="O71" s="92"/>
      <c r="P71" s="92"/>
      <c r="Q71" s="92"/>
      <c r="R71" s="92"/>
      <c r="S71" s="92"/>
      <c r="T71" s="92"/>
      <c r="U71" s="92"/>
      <c r="V71" s="92"/>
      <c r="W71" s="92"/>
      <c r="X71" s="92"/>
      <c r="Y71" s="92"/>
      <c r="Z71" s="92"/>
      <c r="AA71" s="92"/>
    </row>
    <row r="72" spans="3:27" x14ac:dyDescent="0.2">
      <c r="C72" s="92"/>
      <c r="D72" s="92"/>
      <c r="E72" s="92"/>
      <c r="F72" s="92"/>
      <c r="G72" s="92"/>
      <c r="H72" s="92"/>
      <c r="I72" s="92"/>
      <c r="J72" s="92"/>
      <c r="K72" s="92"/>
      <c r="L72" s="92"/>
      <c r="M72" s="92"/>
      <c r="N72" s="92"/>
      <c r="O72" s="92"/>
      <c r="P72" s="92"/>
      <c r="Q72" s="92"/>
      <c r="R72" s="92"/>
      <c r="S72" s="92"/>
      <c r="T72" s="92"/>
      <c r="U72" s="92"/>
      <c r="V72" s="92"/>
      <c r="W72" s="92"/>
      <c r="X72" s="92"/>
      <c r="Y72" s="92"/>
      <c r="Z72" s="92"/>
      <c r="AA72" s="92"/>
    </row>
    <row r="73" spans="3:27" x14ac:dyDescent="0.2">
      <c r="C73" s="92"/>
      <c r="D73" s="92"/>
      <c r="E73" s="92"/>
      <c r="F73" s="92"/>
      <c r="G73" s="92"/>
      <c r="H73" s="92"/>
      <c r="I73" s="92"/>
      <c r="J73" s="92"/>
      <c r="K73" s="92"/>
      <c r="L73" s="92"/>
      <c r="M73" s="92"/>
      <c r="N73" s="92"/>
      <c r="O73" s="92"/>
      <c r="P73" s="92"/>
      <c r="Q73" s="92"/>
      <c r="R73" s="92"/>
      <c r="S73" s="92"/>
      <c r="T73" s="92"/>
      <c r="U73" s="92"/>
      <c r="V73" s="92"/>
      <c r="W73" s="92"/>
      <c r="X73" s="92"/>
      <c r="Y73" s="92"/>
      <c r="Z73" s="92"/>
      <c r="AA73" s="92"/>
    </row>
    <row r="74" spans="3:27" x14ac:dyDescent="0.2">
      <c r="C74" s="92"/>
      <c r="D74" s="92"/>
      <c r="E74" s="92"/>
      <c r="F74" s="92"/>
      <c r="G74" s="92"/>
      <c r="H74" s="92"/>
      <c r="I74" s="92"/>
      <c r="J74" s="92"/>
      <c r="K74" s="92"/>
      <c r="L74" s="92"/>
      <c r="M74" s="92"/>
      <c r="N74" s="92"/>
      <c r="O74" s="92"/>
      <c r="P74" s="92"/>
      <c r="Q74" s="92"/>
      <c r="R74" s="92"/>
      <c r="S74" s="92"/>
      <c r="T74" s="92"/>
      <c r="U74" s="92"/>
      <c r="V74" s="92"/>
      <c r="W74" s="92"/>
      <c r="X74" s="92"/>
      <c r="Y74" s="92"/>
      <c r="Z74" s="92"/>
      <c r="AA74" s="92"/>
    </row>
    <row r="75" spans="3:27" x14ac:dyDescent="0.2">
      <c r="C75" s="92"/>
      <c r="D75" s="92"/>
      <c r="E75" s="92"/>
      <c r="F75" s="92"/>
      <c r="G75" s="92"/>
      <c r="H75" s="92"/>
      <c r="I75" s="92"/>
      <c r="J75" s="92"/>
      <c r="K75" s="92"/>
      <c r="L75" s="92"/>
      <c r="M75" s="92"/>
      <c r="N75" s="92"/>
      <c r="O75" s="92"/>
      <c r="P75" s="92"/>
      <c r="Q75" s="92"/>
      <c r="R75" s="92"/>
      <c r="S75" s="92"/>
      <c r="T75" s="92"/>
      <c r="U75" s="92"/>
      <c r="V75" s="92"/>
      <c r="W75" s="92"/>
      <c r="X75" s="92"/>
      <c r="Y75" s="92"/>
      <c r="Z75" s="92"/>
      <c r="AA75" s="92"/>
    </row>
    <row r="76" spans="3:27" x14ac:dyDescent="0.2">
      <c r="C76" s="92"/>
      <c r="D76" s="92"/>
      <c r="E76" s="92"/>
      <c r="F76" s="92"/>
      <c r="G76" s="92"/>
      <c r="H76" s="92"/>
      <c r="I76" s="92"/>
      <c r="J76" s="92"/>
      <c r="K76" s="92"/>
      <c r="L76" s="92"/>
      <c r="M76" s="92"/>
      <c r="N76" s="92"/>
      <c r="O76" s="92"/>
      <c r="P76" s="92"/>
      <c r="Q76" s="92"/>
      <c r="R76" s="92"/>
      <c r="S76" s="92"/>
      <c r="T76" s="92"/>
      <c r="U76" s="92"/>
      <c r="V76" s="92"/>
      <c r="W76" s="92"/>
      <c r="X76" s="92"/>
      <c r="Y76" s="92"/>
      <c r="Z76" s="92"/>
      <c r="AA76" s="92"/>
    </row>
    <row r="77" spans="3:27" x14ac:dyDescent="0.2">
      <c r="C77" s="92"/>
      <c r="D77" s="92"/>
      <c r="E77" s="92"/>
      <c r="F77" s="92"/>
      <c r="G77" s="92"/>
      <c r="H77" s="92"/>
      <c r="I77" s="92"/>
      <c r="J77" s="92"/>
      <c r="K77" s="92"/>
      <c r="L77" s="92"/>
      <c r="M77" s="92"/>
      <c r="N77" s="92"/>
      <c r="O77" s="92"/>
      <c r="P77" s="92"/>
      <c r="Q77" s="92"/>
      <c r="R77" s="92"/>
      <c r="S77" s="92"/>
      <c r="T77" s="92"/>
      <c r="U77" s="92"/>
      <c r="V77" s="92"/>
      <c r="W77" s="92"/>
      <c r="X77" s="92"/>
      <c r="Y77" s="92"/>
      <c r="Z77" s="92"/>
      <c r="AA77" s="92"/>
    </row>
    <row r="78" spans="3:27" x14ac:dyDescent="0.2">
      <c r="C78" s="92"/>
      <c r="D78" s="92"/>
      <c r="E78" s="92"/>
      <c r="F78" s="92"/>
      <c r="G78" s="92"/>
      <c r="H78" s="92"/>
      <c r="I78" s="92"/>
      <c r="J78" s="92"/>
      <c r="K78" s="92"/>
      <c r="L78" s="92"/>
      <c r="M78" s="92"/>
      <c r="N78" s="92"/>
      <c r="O78" s="92"/>
      <c r="P78" s="92"/>
      <c r="Q78" s="92"/>
      <c r="R78" s="92"/>
      <c r="S78" s="92"/>
      <c r="T78" s="92"/>
      <c r="U78" s="92"/>
      <c r="V78" s="92"/>
      <c r="W78" s="92"/>
      <c r="X78" s="92"/>
      <c r="Y78" s="92"/>
      <c r="Z78" s="92"/>
      <c r="AA78" s="92"/>
    </row>
    <row r="79" spans="3:27" x14ac:dyDescent="0.2">
      <c r="C79" s="92"/>
      <c r="D79" s="92"/>
      <c r="E79" s="92"/>
      <c r="F79" s="92"/>
      <c r="G79" s="92"/>
      <c r="H79" s="92"/>
      <c r="I79" s="92"/>
      <c r="J79" s="92"/>
      <c r="K79" s="92"/>
      <c r="L79" s="92"/>
      <c r="M79" s="92"/>
      <c r="N79" s="92"/>
      <c r="O79" s="92"/>
      <c r="P79" s="92"/>
      <c r="Q79" s="92"/>
      <c r="R79" s="92"/>
      <c r="S79" s="92"/>
      <c r="T79" s="92"/>
      <c r="U79" s="92"/>
      <c r="V79" s="92"/>
      <c r="W79" s="92"/>
      <c r="X79" s="92"/>
      <c r="Y79" s="92"/>
      <c r="Z79" s="92"/>
      <c r="AA79" s="92"/>
    </row>
    <row r="80" spans="3:27" x14ac:dyDescent="0.2">
      <c r="C80" s="92"/>
      <c r="D80" s="92"/>
      <c r="E80" s="92"/>
      <c r="F80" s="92"/>
      <c r="G80" s="92"/>
      <c r="H80" s="92"/>
      <c r="I80" s="92"/>
      <c r="J80" s="92"/>
      <c r="K80" s="92"/>
      <c r="L80" s="92"/>
      <c r="M80" s="92"/>
      <c r="N80" s="92"/>
      <c r="O80" s="92"/>
      <c r="P80" s="92"/>
      <c r="Q80" s="92"/>
      <c r="R80" s="92"/>
      <c r="S80" s="92"/>
      <c r="T80" s="92"/>
      <c r="U80" s="92"/>
      <c r="V80" s="92"/>
      <c r="W80" s="92"/>
      <c r="X80" s="92"/>
      <c r="Y80" s="92"/>
      <c r="Z80" s="92"/>
      <c r="AA80" s="92"/>
    </row>
    <row r="81" spans="3:27" x14ac:dyDescent="0.2">
      <c r="C81" s="92"/>
      <c r="D81" s="92"/>
      <c r="E81" s="92"/>
      <c r="F81" s="92"/>
      <c r="G81" s="92"/>
      <c r="H81" s="92"/>
      <c r="I81" s="92"/>
      <c r="J81" s="92"/>
      <c r="K81" s="92"/>
      <c r="L81" s="92"/>
      <c r="M81" s="92"/>
      <c r="N81" s="92"/>
      <c r="O81" s="92"/>
      <c r="P81" s="92"/>
      <c r="Q81" s="92"/>
      <c r="R81" s="92"/>
      <c r="S81" s="92"/>
      <c r="T81" s="92"/>
      <c r="U81" s="92"/>
      <c r="V81" s="92"/>
      <c r="W81" s="92"/>
      <c r="X81" s="92"/>
      <c r="Y81" s="92"/>
      <c r="Z81" s="92"/>
      <c r="AA81" s="92"/>
    </row>
    <row r="82" spans="3:27" x14ac:dyDescent="0.2">
      <c r="C82" s="92"/>
      <c r="D82" s="92"/>
      <c r="E82" s="92"/>
      <c r="F82" s="92"/>
      <c r="G82" s="92"/>
      <c r="H82" s="92"/>
      <c r="I82" s="92"/>
      <c r="J82" s="92"/>
      <c r="K82" s="92"/>
      <c r="L82" s="92"/>
      <c r="M82" s="92"/>
      <c r="N82" s="92"/>
      <c r="O82" s="92"/>
      <c r="P82" s="92"/>
      <c r="Q82" s="92"/>
      <c r="R82" s="92"/>
      <c r="S82" s="92"/>
      <c r="T82" s="92"/>
      <c r="U82" s="92"/>
      <c r="V82" s="92"/>
      <c r="W82" s="92"/>
      <c r="X82" s="92"/>
      <c r="Y82" s="92"/>
      <c r="Z82" s="92"/>
      <c r="AA82" s="92"/>
    </row>
    <row r="83" spans="3:27" x14ac:dyDescent="0.2">
      <c r="C83" s="92"/>
      <c r="D83" s="92"/>
      <c r="E83" s="92"/>
      <c r="F83" s="92"/>
      <c r="G83" s="92"/>
      <c r="H83" s="92"/>
      <c r="I83" s="92"/>
      <c r="J83" s="92"/>
      <c r="K83" s="92"/>
      <c r="L83" s="92"/>
      <c r="M83" s="92"/>
      <c r="N83" s="92"/>
      <c r="O83" s="92"/>
      <c r="P83" s="92"/>
      <c r="Q83" s="92"/>
      <c r="R83" s="92"/>
      <c r="S83" s="92"/>
      <c r="T83" s="92"/>
      <c r="U83" s="92"/>
      <c r="V83" s="92"/>
      <c r="W83" s="92"/>
      <c r="X83" s="92"/>
      <c r="Y83" s="92"/>
      <c r="Z83" s="92"/>
      <c r="AA83" s="92"/>
    </row>
    <row r="84" spans="3:27" x14ac:dyDescent="0.2">
      <c r="C84" s="92"/>
      <c r="D84" s="92"/>
      <c r="E84" s="92"/>
      <c r="F84" s="92"/>
      <c r="G84" s="92"/>
      <c r="H84" s="92"/>
      <c r="I84" s="92"/>
      <c r="J84" s="92"/>
      <c r="K84" s="92"/>
      <c r="L84" s="92"/>
      <c r="M84" s="92"/>
      <c r="N84" s="92"/>
      <c r="O84" s="92"/>
      <c r="P84" s="92"/>
      <c r="Q84" s="92"/>
      <c r="R84" s="92"/>
      <c r="S84" s="92"/>
      <c r="T84" s="92"/>
      <c r="U84" s="92"/>
      <c r="V84" s="92"/>
      <c r="W84" s="92"/>
      <c r="X84" s="92"/>
      <c r="Y84" s="92"/>
      <c r="Z84" s="92"/>
      <c r="AA84" s="92"/>
    </row>
    <row r="85" spans="3:27" x14ac:dyDescent="0.2">
      <c r="C85" s="92"/>
      <c r="D85" s="92"/>
      <c r="E85" s="92"/>
      <c r="F85" s="92"/>
      <c r="G85" s="92"/>
      <c r="H85" s="92"/>
      <c r="I85" s="92"/>
      <c r="J85" s="92"/>
      <c r="K85" s="92"/>
      <c r="L85" s="92"/>
      <c r="M85" s="92"/>
      <c r="N85" s="92"/>
      <c r="O85" s="92"/>
      <c r="P85" s="92"/>
      <c r="Q85" s="92"/>
      <c r="R85" s="92"/>
      <c r="S85" s="92"/>
      <c r="T85" s="92"/>
      <c r="U85" s="92"/>
      <c r="V85" s="92"/>
      <c r="W85" s="92"/>
      <c r="X85" s="92"/>
      <c r="Y85" s="92"/>
      <c r="Z85" s="92"/>
      <c r="AA85" s="92"/>
    </row>
    <row r="86" spans="3:27" x14ac:dyDescent="0.2">
      <c r="C86" s="92"/>
      <c r="D86" s="92"/>
      <c r="E86" s="92"/>
      <c r="F86" s="92"/>
      <c r="G86" s="92"/>
      <c r="H86" s="92"/>
      <c r="I86" s="92"/>
      <c r="J86" s="92"/>
      <c r="K86" s="92"/>
      <c r="L86" s="92"/>
      <c r="M86" s="92"/>
      <c r="N86" s="92"/>
      <c r="O86" s="92"/>
      <c r="P86" s="92"/>
      <c r="Q86" s="92"/>
      <c r="R86" s="92"/>
      <c r="S86" s="92"/>
      <c r="T86" s="92"/>
      <c r="U86" s="92"/>
      <c r="V86" s="92"/>
      <c r="W86" s="92"/>
      <c r="X86" s="92"/>
      <c r="Y86" s="92"/>
      <c r="Z86" s="92"/>
      <c r="AA86" s="92"/>
    </row>
    <row r="87" spans="3:27" x14ac:dyDescent="0.2">
      <c r="C87" s="92"/>
      <c r="D87" s="92"/>
      <c r="E87" s="92"/>
      <c r="F87" s="92"/>
      <c r="G87" s="92"/>
      <c r="H87" s="92"/>
      <c r="I87" s="92"/>
      <c r="J87" s="92"/>
      <c r="K87" s="92"/>
      <c r="L87" s="92"/>
      <c r="M87" s="92"/>
      <c r="N87" s="92"/>
      <c r="O87" s="92"/>
      <c r="P87" s="92"/>
      <c r="Q87" s="92"/>
      <c r="R87" s="92"/>
      <c r="S87" s="92"/>
      <c r="T87" s="92"/>
      <c r="U87" s="92"/>
      <c r="V87" s="92"/>
      <c r="W87" s="92"/>
      <c r="X87" s="92"/>
      <c r="Y87" s="92"/>
      <c r="Z87" s="92"/>
      <c r="AA87" s="92"/>
    </row>
    <row r="88" spans="3:27" x14ac:dyDescent="0.2">
      <c r="C88" s="92"/>
      <c r="D88" s="92"/>
      <c r="E88" s="92"/>
      <c r="F88" s="92"/>
      <c r="G88" s="92"/>
      <c r="H88" s="92"/>
      <c r="I88" s="92"/>
      <c r="J88" s="92"/>
      <c r="K88" s="92"/>
      <c r="L88" s="92"/>
      <c r="M88" s="92"/>
      <c r="N88" s="92"/>
      <c r="O88" s="92"/>
      <c r="P88" s="92"/>
      <c r="Q88" s="92"/>
      <c r="R88" s="92"/>
      <c r="S88" s="92"/>
      <c r="T88" s="92"/>
      <c r="U88" s="92"/>
      <c r="V88" s="92"/>
      <c r="W88" s="92"/>
      <c r="X88" s="92"/>
      <c r="Y88" s="92"/>
      <c r="Z88" s="92"/>
      <c r="AA88" s="92"/>
    </row>
    <row r="89" spans="3:27" x14ac:dyDescent="0.2">
      <c r="C89" s="92"/>
      <c r="D89" s="92"/>
      <c r="E89" s="92"/>
      <c r="F89" s="92"/>
      <c r="G89" s="92"/>
      <c r="H89" s="92"/>
      <c r="I89" s="92"/>
      <c r="J89" s="92"/>
      <c r="K89" s="92"/>
      <c r="L89" s="92"/>
      <c r="M89" s="92"/>
      <c r="N89" s="92"/>
      <c r="O89" s="92"/>
      <c r="P89" s="92"/>
      <c r="Q89" s="92"/>
      <c r="R89" s="92"/>
      <c r="S89" s="92"/>
      <c r="T89" s="92"/>
      <c r="U89" s="92"/>
      <c r="V89" s="92"/>
      <c r="W89" s="92"/>
      <c r="X89" s="92"/>
      <c r="Y89" s="92"/>
      <c r="Z89" s="92"/>
      <c r="AA89" s="92"/>
    </row>
    <row r="90" spans="3:27" x14ac:dyDescent="0.2">
      <c r="C90" s="92"/>
      <c r="D90" s="92"/>
      <c r="E90" s="92"/>
      <c r="F90" s="92"/>
      <c r="G90" s="92"/>
      <c r="H90" s="92"/>
      <c r="I90" s="92"/>
      <c r="J90" s="92"/>
      <c r="K90" s="92"/>
      <c r="L90" s="92"/>
      <c r="M90" s="92"/>
      <c r="N90" s="92"/>
      <c r="O90" s="92"/>
      <c r="P90" s="92"/>
      <c r="Q90" s="92"/>
      <c r="R90" s="92"/>
      <c r="S90" s="92"/>
      <c r="T90" s="92"/>
      <c r="U90" s="92"/>
      <c r="V90" s="92"/>
      <c r="W90" s="92"/>
      <c r="X90" s="92"/>
      <c r="Y90" s="92"/>
      <c r="Z90" s="92"/>
      <c r="AA90" s="92"/>
    </row>
    <row r="91" spans="3:27" x14ac:dyDescent="0.2">
      <c r="C91" s="92"/>
      <c r="D91" s="92"/>
      <c r="E91" s="92"/>
      <c r="F91" s="92"/>
      <c r="G91" s="92"/>
      <c r="H91" s="92"/>
      <c r="I91" s="92"/>
      <c r="J91" s="92"/>
      <c r="K91" s="92"/>
      <c r="L91" s="92"/>
      <c r="M91" s="92"/>
      <c r="N91" s="92"/>
      <c r="O91" s="92"/>
      <c r="P91" s="92"/>
      <c r="Q91" s="92"/>
      <c r="R91" s="92"/>
      <c r="S91" s="92"/>
      <c r="T91" s="92"/>
      <c r="U91" s="92"/>
      <c r="V91" s="92"/>
      <c r="W91" s="92"/>
      <c r="X91" s="92"/>
      <c r="Y91" s="92"/>
      <c r="Z91" s="92"/>
      <c r="AA91" s="92"/>
    </row>
    <row r="92" spans="3:27" x14ac:dyDescent="0.2">
      <c r="C92" s="92"/>
      <c r="D92" s="92"/>
      <c r="E92" s="92"/>
      <c r="F92" s="92"/>
      <c r="G92" s="92"/>
      <c r="H92" s="92"/>
      <c r="I92" s="92"/>
      <c r="J92" s="92"/>
      <c r="K92" s="92"/>
      <c r="L92" s="92"/>
      <c r="M92" s="92"/>
      <c r="N92" s="92"/>
      <c r="O92" s="92"/>
      <c r="P92" s="92"/>
      <c r="Q92" s="92"/>
      <c r="R92" s="92"/>
      <c r="S92" s="92"/>
      <c r="T92" s="92"/>
      <c r="U92" s="92"/>
      <c r="V92" s="92"/>
      <c r="W92" s="92"/>
      <c r="X92" s="92"/>
      <c r="Y92" s="92"/>
      <c r="Z92" s="92"/>
      <c r="AA92" s="92"/>
    </row>
    <row r="93" spans="3:27" x14ac:dyDescent="0.2">
      <c r="C93" s="92"/>
      <c r="D93" s="92"/>
      <c r="E93" s="92"/>
      <c r="F93" s="92"/>
      <c r="G93" s="92"/>
      <c r="H93" s="92"/>
      <c r="I93" s="92"/>
      <c r="J93" s="92"/>
      <c r="K93" s="92"/>
      <c r="L93" s="92"/>
      <c r="M93" s="92"/>
      <c r="N93" s="92"/>
      <c r="O93" s="92"/>
      <c r="P93" s="92"/>
      <c r="Q93" s="92"/>
      <c r="R93" s="92"/>
      <c r="S93" s="92"/>
      <c r="T93" s="92"/>
      <c r="U93" s="92"/>
      <c r="V93" s="92"/>
      <c r="W93" s="92"/>
      <c r="X93" s="92"/>
      <c r="Y93" s="92"/>
      <c r="Z93" s="92"/>
      <c r="AA93" s="92"/>
    </row>
    <row r="101" ht="6" customHeight="1" x14ac:dyDescent="0.2"/>
  </sheetData>
  <mergeCells count="108">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6:H26"/>
    <mergeCell ref="I26:AA26"/>
    <mergeCell ref="AE26:AE27"/>
    <mergeCell ref="C28:H28"/>
    <mergeCell ref="I28:J28"/>
    <mergeCell ref="K28:N28"/>
    <mergeCell ref="O28:R28"/>
    <mergeCell ref="T28:V28"/>
    <mergeCell ref="X28:Z28"/>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0"/>
    <mergeCell ref="C53:G55"/>
    <mergeCell ref="H53:I55"/>
    <mergeCell ref="J53:M55"/>
    <mergeCell ref="N53:U55"/>
    <mergeCell ref="V53:AA55"/>
    <mergeCell ref="C38:G38"/>
    <mergeCell ref="K38:AA38"/>
    <mergeCell ref="C39:G39"/>
    <mergeCell ref="K39:AA39"/>
    <mergeCell ref="C40:G40"/>
    <mergeCell ref="K40:AA40"/>
    <mergeCell ref="C56:G56"/>
    <mergeCell ref="H56:I56"/>
    <mergeCell ref="J56:M56"/>
    <mergeCell ref="N56:U56"/>
    <mergeCell ref="V56:AA56"/>
    <mergeCell ref="C57:G57"/>
    <mergeCell ref="H57:I57"/>
    <mergeCell ref="J57:M57"/>
    <mergeCell ref="N57:U57"/>
    <mergeCell ref="V57: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1"/>
  <sheetViews>
    <sheetView view="pageBreakPreview" topLeftCell="A39" zoomScaleNormal="100" zoomScaleSheetLayoutView="100" zoomScalePageLayoutView="70" workbookViewId="0">
      <selection activeCell="I36" sqref="I36:I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6.28515625" style="131" customWidth="1"/>
    <col min="9" max="9" width="14.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5.8554687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7.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1464</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7.15" customHeight="1"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416</v>
      </c>
      <c r="J10" s="732"/>
      <c r="K10" s="732"/>
      <c r="L10" s="732"/>
      <c r="M10" s="732"/>
      <c r="N10" s="732"/>
      <c r="O10" s="732"/>
      <c r="P10" s="732"/>
      <c r="Q10" s="733"/>
      <c r="R10" s="737" t="s">
        <v>4</v>
      </c>
      <c r="S10" s="738"/>
      <c r="T10" s="738"/>
      <c r="U10" s="739"/>
      <c r="V10" s="691" t="s">
        <v>5</v>
      </c>
      <c r="W10" s="692"/>
      <c r="X10" s="692"/>
      <c r="Y10" s="692"/>
      <c r="Z10" s="692"/>
      <c r="AA10" s="693"/>
      <c r="AB10" s="77"/>
    </row>
    <row r="11" spans="1:28" ht="19.899999999999999" customHeight="1" thickBot="1" x14ac:dyDescent="0.25">
      <c r="B11" s="78"/>
      <c r="C11" s="719"/>
      <c r="D11" s="720"/>
      <c r="E11" s="720"/>
      <c r="F11" s="720"/>
      <c r="G11" s="720"/>
      <c r="H11" s="721"/>
      <c r="I11" s="734"/>
      <c r="J11" s="735"/>
      <c r="K11" s="735"/>
      <c r="L11" s="735"/>
      <c r="M11" s="735"/>
      <c r="N11" s="735"/>
      <c r="O11" s="735"/>
      <c r="P11" s="735"/>
      <c r="Q11" s="736"/>
      <c r="R11" s="681" t="s">
        <v>417</v>
      </c>
      <c r="S11" s="740"/>
      <c r="T11" s="740"/>
      <c r="U11" s="741"/>
      <c r="V11" s="715">
        <v>1</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418</v>
      </c>
      <c r="J13" s="723"/>
      <c r="K13" s="723"/>
      <c r="L13" s="723"/>
      <c r="M13" s="723"/>
      <c r="N13" s="723"/>
      <c r="O13" s="723"/>
      <c r="P13" s="723"/>
      <c r="Q13" s="723"/>
      <c r="R13" s="723"/>
      <c r="S13" s="724"/>
      <c r="T13" s="716" t="s">
        <v>9</v>
      </c>
      <c r="U13" s="717"/>
      <c r="V13" s="717"/>
      <c r="W13" s="717"/>
      <c r="X13" s="717"/>
      <c r="Y13" s="717"/>
      <c r="Z13" s="717"/>
      <c r="AA13" s="718"/>
      <c r="AB13" s="66"/>
    </row>
    <row r="14" spans="1:28" ht="19.149999999999999" customHeight="1" thickBot="1" x14ac:dyDescent="0.25">
      <c r="B14" s="67"/>
      <c r="C14" s="719"/>
      <c r="D14" s="720"/>
      <c r="E14" s="720"/>
      <c r="F14" s="720"/>
      <c r="G14" s="720"/>
      <c r="H14" s="721"/>
      <c r="I14" s="725"/>
      <c r="J14" s="726"/>
      <c r="K14" s="726"/>
      <c r="L14" s="726"/>
      <c r="M14" s="726"/>
      <c r="N14" s="726"/>
      <c r="O14" s="726"/>
      <c r="P14" s="726"/>
      <c r="Q14" s="726"/>
      <c r="R14" s="726"/>
      <c r="S14" s="727"/>
      <c r="T14" s="728" t="s">
        <v>10</v>
      </c>
      <c r="U14" s="729"/>
      <c r="V14" s="729"/>
      <c r="W14" s="729"/>
      <c r="X14" s="729"/>
      <c r="Y14" s="729"/>
      <c r="Z14" s="729"/>
      <c r="AA14" s="730"/>
      <c r="AB14" s="66"/>
    </row>
    <row r="15" spans="1:28" ht="9.6" customHeight="1"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46.9" customHeight="1" thickBot="1" x14ac:dyDescent="0.25">
      <c r="B16" s="67"/>
      <c r="C16" s="675" t="s">
        <v>11</v>
      </c>
      <c r="D16" s="676"/>
      <c r="E16" s="676"/>
      <c r="F16" s="676"/>
      <c r="G16" s="676"/>
      <c r="H16" s="677"/>
      <c r="I16" s="678" t="s">
        <v>419</v>
      </c>
      <c r="J16" s="679"/>
      <c r="K16" s="679"/>
      <c r="L16" s="679"/>
      <c r="M16" s="679"/>
      <c r="N16" s="679"/>
      <c r="O16" s="679"/>
      <c r="P16" s="679"/>
      <c r="Q16" s="679"/>
      <c r="R16" s="679"/>
      <c r="S16" s="679"/>
      <c r="T16" s="679"/>
      <c r="U16" s="679"/>
      <c r="V16" s="679"/>
      <c r="W16" s="679"/>
      <c r="X16" s="679"/>
      <c r="Y16" s="679"/>
      <c r="Z16" s="679"/>
      <c r="AA16" s="680"/>
      <c r="AB16" s="66"/>
    </row>
    <row r="17" spans="2:28" ht="10.1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55.9" customHeight="1" thickBot="1" x14ac:dyDescent="0.25">
      <c r="B18" s="67"/>
      <c r="C18" s="675" t="s">
        <v>336</v>
      </c>
      <c r="D18" s="676"/>
      <c r="E18" s="676"/>
      <c r="F18" s="676"/>
      <c r="G18" s="676"/>
      <c r="H18" s="677"/>
      <c r="I18" s="2198" t="s">
        <v>420</v>
      </c>
      <c r="J18" s="2199"/>
      <c r="K18" s="2199"/>
      <c r="L18" s="2199"/>
      <c r="M18" s="2199"/>
      <c r="N18" s="2199"/>
      <c r="O18" s="2199"/>
      <c r="P18" s="2199"/>
      <c r="Q18" s="2199"/>
      <c r="R18" s="2199"/>
      <c r="S18" s="2199"/>
      <c r="T18" s="2199"/>
      <c r="U18" s="2199"/>
      <c r="V18" s="2199"/>
      <c r="W18" s="2199"/>
      <c r="X18" s="2199"/>
      <c r="Y18" s="2199"/>
      <c r="Z18" s="2199"/>
      <c r="AA18" s="2200"/>
      <c r="AB18" s="66"/>
    </row>
    <row r="19" spans="2:28" ht="10.9"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16.899999999999999" customHeight="1" x14ac:dyDescent="0.2">
      <c r="B20" s="67"/>
      <c r="C20" s="700" t="s">
        <v>13</v>
      </c>
      <c r="D20" s="701"/>
      <c r="E20" s="701"/>
      <c r="F20" s="701"/>
      <c r="G20" s="701"/>
      <c r="H20" s="702"/>
      <c r="I20" s="706" t="s">
        <v>1466</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19.899999999999999" customHeight="1" thickBot="1" x14ac:dyDescent="0.25">
      <c r="B21" s="67"/>
      <c r="C21" s="703"/>
      <c r="D21" s="704"/>
      <c r="E21" s="704"/>
      <c r="F21" s="704"/>
      <c r="G21" s="704"/>
      <c r="H21" s="705"/>
      <c r="I21" s="709"/>
      <c r="J21" s="710"/>
      <c r="K21" s="710"/>
      <c r="L21" s="711"/>
      <c r="M21" s="712" t="s">
        <v>62</v>
      </c>
      <c r="N21" s="713"/>
      <c r="O21" s="713"/>
      <c r="P21" s="713"/>
      <c r="Q21" s="713"/>
      <c r="R21" s="713"/>
      <c r="S21" s="714"/>
      <c r="T21" s="715" t="s">
        <v>17</v>
      </c>
      <c r="U21" s="713"/>
      <c r="V21" s="713"/>
      <c r="W21" s="713"/>
      <c r="X21" s="713"/>
      <c r="Y21" s="713"/>
      <c r="Z21" s="713"/>
      <c r="AA21" s="714"/>
      <c r="AB21" s="66"/>
    </row>
    <row r="22" spans="2:28" ht="7.15"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25.9"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22.9" customHeight="1" thickBot="1" x14ac:dyDescent="0.25">
      <c r="B24" s="67"/>
      <c r="C24" s="694" t="s">
        <v>1518</v>
      </c>
      <c r="D24" s="695"/>
      <c r="E24" s="695"/>
      <c r="F24" s="695"/>
      <c r="G24" s="695"/>
      <c r="H24" s="695"/>
      <c r="I24" s="696"/>
      <c r="J24" s="694" t="s">
        <v>1469</v>
      </c>
      <c r="K24" s="695"/>
      <c r="L24" s="695"/>
      <c r="M24" s="695"/>
      <c r="N24" s="695"/>
      <c r="O24" s="695"/>
      <c r="P24" s="696"/>
      <c r="Q24" s="697" t="s">
        <v>1470</v>
      </c>
      <c r="R24" s="698"/>
      <c r="S24" s="698"/>
      <c r="T24" s="698"/>
      <c r="U24" s="698"/>
      <c r="V24" s="698"/>
      <c r="W24" s="698"/>
      <c r="X24" s="698"/>
      <c r="Y24" s="698"/>
      <c r="Z24" s="698"/>
      <c r="AA24" s="699"/>
      <c r="AB24" s="66"/>
    </row>
    <row r="25" spans="2:28" ht="7.9"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22.9" customHeight="1" thickBot="1" x14ac:dyDescent="0.25">
      <c r="B26" s="67"/>
      <c r="C26" s="675" t="s">
        <v>21</v>
      </c>
      <c r="D26" s="676"/>
      <c r="E26" s="676"/>
      <c r="F26" s="676"/>
      <c r="G26" s="676"/>
      <c r="H26" s="677"/>
      <c r="I26" s="2509" t="s">
        <v>421</v>
      </c>
      <c r="J26" s="679"/>
      <c r="K26" s="679"/>
      <c r="L26" s="679"/>
      <c r="M26" s="679"/>
      <c r="N26" s="679"/>
      <c r="O26" s="679"/>
      <c r="P26" s="679"/>
      <c r="Q26" s="679"/>
      <c r="R26" s="679"/>
      <c r="S26" s="679"/>
      <c r="T26" s="679"/>
      <c r="U26" s="679"/>
      <c r="V26" s="679"/>
      <c r="W26" s="679"/>
      <c r="X26" s="679"/>
      <c r="Y26" s="679"/>
      <c r="Z26" s="679"/>
      <c r="AA26" s="680"/>
      <c r="AB26" s="66"/>
    </row>
    <row r="27" spans="2:28" ht="9"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45.6" customHeight="1" thickBot="1" x14ac:dyDescent="0.25">
      <c r="B28" s="67"/>
      <c r="C28" s="675" t="s">
        <v>23</v>
      </c>
      <c r="D28" s="676"/>
      <c r="E28" s="676"/>
      <c r="F28" s="676"/>
      <c r="G28" s="676"/>
      <c r="H28" s="677"/>
      <c r="I28" s="681" t="s">
        <v>739</v>
      </c>
      <c r="J28" s="678"/>
      <c r="K28" s="682" t="s">
        <v>24</v>
      </c>
      <c r="L28" s="683"/>
      <c r="M28" s="683"/>
      <c r="N28" s="684"/>
      <c r="O28" s="685" t="s">
        <v>25</v>
      </c>
      <c r="P28" s="686"/>
      <c r="Q28" s="686"/>
      <c r="R28" s="687"/>
      <c r="S28" s="532" t="s">
        <v>28</v>
      </c>
      <c r="T28" s="686" t="s">
        <v>26</v>
      </c>
      <c r="U28" s="686"/>
      <c r="V28" s="687"/>
      <c r="W28" s="34"/>
      <c r="X28" s="688" t="s">
        <v>27</v>
      </c>
      <c r="Y28" s="689"/>
      <c r="Z28" s="690"/>
      <c r="AA28" s="73"/>
      <c r="AB28" s="66"/>
    </row>
    <row r="29" spans="2:28" ht="9.6" customHeight="1"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777">
        <v>0</v>
      </c>
      <c r="L32" s="655"/>
      <c r="M32" s="655"/>
      <c r="N32" s="655"/>
      <c r="O32" s="656">
        <v>0.5</v>
      </c>
      <c r="P32" s="655"/>
      <c r="Q32" s="655"/>
      <c r="R32" s="655"/>
      <c r="S32" s="656">
        <v>0.6</v>
      </c>
      <c r="T32" s="655"/>
      <c r="U32" s="656">
        <v>0.79</v>
      </c>
      <c r="V32" s="655"/>
      <c r="W32" s="655"/>
      <c r="X32" s="656">
        <v>0.8</v>
      </c>
      <c r="Y32" s="655"/>
      <c r="Z32" s="656">
        <v>1</v>
      </c>
      <c r="AA32" s="657"/>
      <c r="AB32" s="66"/>
    </row>
    <row r="33" spans="2:28" ht="9" customHeight="1"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 thickBot="1" x14ac:dyDescent="0.25">
      <c r="B34" s="69"/>
      <c r="C34" s="642" t="s">
        <v>29</v>
      </c>
      <c r="D34" s="643"/>
      <c r="E34" s="643"/>
      <c r="F34" s="643"/>
      <c r="G34" s="643"/>
      <c r="H34" s="643"/>
      <c r="I34" s="643"/>
      <c r="J34" s="643"/>
      <c r="K34" s="643"/>
      <c r="L34" s="643"/>
      <c r="M34" s="643"/>
      <c r="N34" s="643"/>
      <c r="O34" s="643"/>
      <c r="P34" s="643"/>
      <c r="Q34" s="643"/>
      <c r="R34" s="643"/>
      <c r="S34" s="643"/>
      <c r="T34" s="643"/>
      <c r="U34" s="643"/>
      <c r="V34" s="643"/>
      <c r="W34" s="643"/>
      <c r="X34" s="643"/>
      <c r="Y34" s="643"/>
      <c r="Z34" s="643"/>
      <c r="AA34" s="644"/>
      <c r="AB34" s="66"/>
    </row>
    <row r="35" spans="2:28" s="68" customFormat="1" ht="37.9" customHeight="1" thickBot="1" x14ac:dyDescent="0.25">
      <c r="B35" s="69"/>
      <c r="C35" s="642" t="s">
        <v>30</v>
      </c>
      <c r="D35" s="643"/>
      <c r="E35" s="643"/>
      <c r="F35" s="643"/>
      <c r="G35" s="644"/>
      <c r="H35" s="426" t="s">
        <v>1519</v>
      </c>
      <c r="I35" s="426" t="s">
        <v>422</v>
      </c>
      <c r="J35" s="426" t="s">
        <v>33</v>
      </c>
      <c r="K35" s="645" t="s">
        <v>34</v>
      </c>
      <c r="L35" s="646"/>
      <c r="M35" s="646"/>
      <c r="N35" s="646"/>
      <c r="O35" s="646"/>
      <c r="P35" s="646"/>
      <c r="Q35" s="646"/>
      <c r="R35" s="646"/>
      <c r="S35" s="646"/>
      <c r="T35" s="646"/>
      <c r="U35" s="646"/>
      <c r="V35" s="646"/>
      <c r="W35" s="646"/>
      <c r="X35" s="646"/>
      <c r="Y35" s="646"/>
      <c r="Z35" s="646"/>
      <c r="AA35" s="647"/>
      <c r="AB35" s="66"/>
    </row>
    <row r="36" spans="2:28" s="68" customFormat="1" ht="93.75" customHeight="1" x14ac:dyDescent="0.2">
      <c r="B36" s="69"/>
      <c r="C36" s="797" t="s">
        <v>1480</v>
      </c>
      <c r="D36" s="798"/>
      <c r="E36" s="798"/>
      <c r="F36" s="798"/>
      <c r="G36" s="799"/>
      <c r="H36" s="33">
        <v>2</v>
      </c>
      <c r="I36" s="33">
        <v>17</v>
      </c>
      <c r="J36" s="30">
        <f t="shared" ref="J36:J39" si="0">+H36/I36</f>
        <v>0.11764705882352941</v>
      </c>
      <c r="K36" s="648" t="s">
        <v>1520</v>
      </c>
      <c r="L36" s="649"/>
      <c r="M36" s="649"/>
      <c r="N36" s="649"/>
      <c r="O36" s="649"/>
      <c r="P36" s="649"/>
      <c r="Q36" s="649"/>
      <c r="R36" s="649"/>
      <c r="S36" s="649"/>
      <c r="T36" s="649"/>
      <c r="U36" s="649"/>
      <c r="V36" s="649"/>
      <c r="W36" s="649"/>
      <c r="X36" s="649"/>
      <c r="Y36" s="649"/>
      <c r="Z36" s="649"/>
      <c r="AA36" s="650"/>
      <c r="AB36" s="66"/>
    </row>
    <row r="37" spans="2:28" s="68" customFormat="1" ht="85.5" customHeight="1" x14ac:dyDescent="0.2">
      <c r="B37" s="69"/>
      <c r="C37" s="2480" t="s">
        <v>1476</v>
      </c>
      <c r="D37" s="2481"/>
      <c r="E37" s="2481"/>
      <c r="F37" s="2481"/>
      <c r="G37" s="2482"/>
      <c r="H37" s="526">
        <v>2</v>
      </c>
      <c r="I37" s="526">
        <v>17</v>
      </c>
      <c r="J37" s="527">
        <f t="shared" si="0"/>
        <v>0.11764705882352941</v>
      </c>
      <c r="K37" s="2551" t="s">
        <v>1521</v>
      </c>
      <c r="L37" s="2552"/>
      <c r="M37" s="2552"/>
      <c r="N37" s="2552"/>
      <c r="O37" s="2552"/>
      <c r="P37" s="2552"/>
      <c r="Q37" s="2552"/>
      <c r="R37" s="2552"/>
      <c r="S37" s="2552"/>
      <c r="T37" s="2552"/>
      <c r="U37" s="2552"/>
      <c r="V37" s="2552"/>
      <c r="W37" s="2552"/>
      <c r="X37" s="2552"/>
      <c r="Y37" s="2552"/>
      <c r="Z37" s="2552"/>
      <c r="AA37" s="2553"/>
      <c r="AB37" s="66"/>
    </row>
    <row r="38" spans="2:28" s="68" customFormat="1" ht="30" hidden="1" customHeight="1" x14ac:dyDescent="0.2">
      <c r="B38" s="69"/>
      <c r="C38" s="2545" t="s">
        <v>1522</v>
      </c>
      <c r="D38" s="2546"/>
      <c r="E38" s="2546"/>
      <c r="F38" s="2546"/>
      <c r="G38" s="2547"/>
      <c r="H38" s="547">
        <v>6</v>
      </c>
      <c r="I38" s="547">
        <v>17</v>
      </c>
      <c r="J38" s="548">
        <f t="shared" si="0"/>
        <v>0.35294117647058826</v>
      </c>
      <c r="K38" s="2548"/>
      <c r="L38" s="2549"/>
      <c r="M38" s="2549"/>
      <c r="N38" s="2549"/>
      <c r="O38" s="2549"/>
      <c r="P38" s="2549"/>
      <c r="Q38" s="2549"/>
      <c r="R38" s="2549"/>
      <c r="S38" s="2549"/>
      <c r="T38" s="2549"/>
      <c r="U38" s="2549"/>
      <c r="V38" s="2549"/>
      <c r="W38" s="2549"/>
      <c r="X38" s="2549"/>
      <c r="Y38" s="2549"/>
      <c r="Z38" s="2549"/>
      <c r="AA38" s="2550"/>
      <c r="AB38" s="66"/>
    </row>
    <row r="39" spans="2:28" s="68" customFormat="1" ht="102.75" customHeight="1" thickBot="1" x14ac:dyDescent="0.25">
      <c r="B39" s="69"/>
      <c r="C39" s="797" t="s">
        <v>1478</v>
      </c>
      <c r="D39" s="798"/>
      <c r="E39" s="798"/>
      <c r="F39" s="798"/>
      <c r="G39" s="799"/>
      <c r="H39" s="31">
        <v>2</v>
      </c>
      <c r="I39" s="31">
        <v>17</v>
      </c>
      <c r="J39" s="30">
        <f t="shared" si="0"/>
        <v>0.11764705882352941</v>
      </c>
      <c r="K39" s="2551" t="s">
        <v>1523</v>
      </c>
      <c r="L39" s="2552"/>
      <c r="M39" s="2552"/>
      <c r="N39" s="2552"/>
      <c r="O39" s="2552"/>
      <c r="P39" s="2552"/>
      <c r="Q39" s="2552"/>
      <c r="R39" s="2552"/>
      <c r="S39" s="2552"/>
      <c r="T39" s="2552"/>
      <c r="U39" s="2552"/>
      <c r="V39" s="2552"/>
      <c r="W39" s="2552"/>
      <c r="X39" s="2552"/>
      <c r="Y39" s="2552"/>
      <c r="Z39" s="2552"/>
      <c r="AA39" s="2553"/>
      <c r="AB39" s="66"/>
    </row>
    <row r="40" spans="2:28" s="68" customFormat="1" ht="15.75" customHeight="1" thickBot="1" x14ac:dyDescent="0.25">
      <c r="B40" s="69"/>
      <c r="C40" s="803" t="s">
        <v>35</v>
      </c>
      <c r="D40" s="804"/>
      <c r="E40" s="804"/>
      <c r="F40" s="804"/>
      <c r="G40" s="805"/>
      <c r="H40" s="42"/>
      <c r="I40" s="42"/>
      <c r="J40" s="514">
        <v>0.36</v>
      </c>
      <c r="K40" s="806"/>
      <c r="L40" s="807"/>
      <c r="M40" s="807"/>
      <c r="N40" s="807"/>
      <c r="O40" s="807"/>
      <c r="P40" s="807"/>
      <c r="Q40" s="807"/>
      <c r="R40" s="807"/>
      <c r="S40" s="807"/>
      <c r="T40" s="807"/>
      <c r="U40" s="807"/>
      <c r="V40" s="807"/>
      <c r="W40" s="807"/>
      <c r="X40" s="807"/>
      <c r="Y40" s="807"/>
      <c r="Z40" s="807"/>
      <c r="AA40" s="808"/>
      <c r="AB40" s="66"/>
    </row>
    <row r="41" spans="2:28" s="68" customFormat="1" ht="5.25" customHeight="1" x14ac:dyDescent="0.2">
      <c r="B41" s="69"/>
      <c r="C41" s="89"/>
      <c r="D41" s="89"/>
      <c r="E41" s="89"/>
      <c r="F41" s="89"/>
      <c r="G41" s="89"/>
      <c r="H41" s="90"/>
      <c r="I41" s="90"/>
      <c r="J41" s="43"/>
      <c r="K41" s="89"/>
      <c r="L41" s="89"/>
      <c r="M41" s="89"/>
      <c r="N41" s="89"/>
      <c r="O41" s="89"/>
      <c r="P41" s="89"/>
      <c r="Q41" s="89"/>
      <c r="R41" s="89"/>
      <c r="S41" s="89"/>
      <c r="T41" s="89"/>
      <c r="U41" s="89"/>
      <c r="V41" s="89"/>
      <c r="W41" s="89"/>
      <c r="X41" s="89"/>
      <c r="Y41" s="89"/>
      <c r="Z41" s="89"/>
      <c r="AA41" s="89"/>
      <c r="AB41" s="66"/>
    </row>
    <row r="42" spans="2:28" s="68" customFormat="1" ht="9" customHeight="1" thickBot="1" x14ac:dyDescent="0.25">
      <c r="B42" s="69"/>
      <c r="C42" s="89"/>
      <c r="D42" s="89"/>
      <c r="E42" s="89"/>
      <c r="F42" s="89"/>
      <c r="G42" s="89"/>
      <c r="H42" s="90"/>
      <c r="I42" s="90"/>
      <c r="J42" s="43"/>
      <c r="K42" s="89"/>
      <c r="L42" s="89"/>
      <c r="M42" s="89"/>
      <c r="N42" s="89"/>
      <c r="O42" s="89"/>
      <c r="P42" s="89"/>
      <c r="Q42" s="89"/>
      <c r="R42" s="89"/>
      <c r="S42" s="89"/>
      <c r="T42" s="89"/>
      <c r="U42" s="89"/>
      <c r="V42" s="89"/>
      <c r="W42" s="89"/>
      <c r="X42" s="89"/>
      <c r="Y42" s="89"/>
      <c r="Z42" s="89"/>
      <c r="AA42" s="89"/>
      <c r="AB42" s="66"/>
    </row>
    <row r="43" spans="2:28" s="68" customFormat="1" x14ac:dyDescent="0.2">
      <c r="B43" s="69"/>
      <c r="C43" s="809" t="s">
        <v>36</v>
      </c>
      <c r="D43" s="810"/>
      <c r="E43" s="810"/>
      <c r="F43" s="810"/>
      <c r="G43" s="810"/>
      <c r="H43" s="810"/>
      <c r="I43" s="810"/>
      <c r="J43" s="810"/>
      <c r="K43" s="810"/>
      <c r="L43" s="810"/>
      <c r="M43" s="810"/>
      <c r="N43" s="810"/>
      <c r="O43" s="810"/>
      <c r="P43" s="810"/>
      <c r="Q43" s="810"/>
      <c r="R43" s="810"/>
      <c r="S43" s="810"/>
      <c r="T43" s="810"/>
      <c r="U43" s="810"/>
      <c r="V43" s="810"/>
      <c r="W43" s="810"/>
      <c r="X43" s="810"/>
      <c r="Y43" s="810"/>
      <c r="Z43" s="810"/>
      <c r="AA43" s="811"/>
      <c r="AB43" s="66"/>
    </row>
    <row r="44" spans="2:28" ht="3" customHeight="1" thickBot="1" x14ac:dyDescent="0.25">
      <c r="B44" s="67"/>
      <c r="C44" s="812"/>
      <c r="D44" s="813"/>
      <c r="E44" s="813"/>
      <c r="F44" s="813"/>
      <c r="G44" s="813"/>
      <c r="H44" s="813"/>
      <c r="I44" s="813"/>
      <c r="J44" s="813"/>
      <c r="K44" s="813"/>
      <c r="L44" s="813"/>
      <c r="M44" s="813"/>
      <c r="N44" s="813"/>
      <c r="O44" s="813"/>
      <c r="P44" s="813"/>
      <c r="Q44" s="813"/>
      <c r="R44" s="813"/>
      <c r="S44" s="813"/>
      <c r="T44" s="813"/>
      <c r="U44" s="813"/>
      <c r="V44" s="813"/>
      <c r="W44" s="813"/>
      <c r="X44" s="813"/>
      <c r="Y44" s="813"/>
      <c r="Z44" s="813"/>
      <c r="AA44" s="814"/>
      <c r="AB44" s="66"/>
    </row>
    <row r="45" spans="2:28" x14ac:dyDescent="0.2">
      <c r="B45" s="67"/>
      <c r="C45" s="815" t="s">
        <v>70</v>
      </c>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66"/>
    </row>
    <row r="46" spans="2:28" x14ac:dyDescent="0.2">
      <c r="B46" s="67"/>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66"/>
    </row>
    <row r="47" spans="2:28" x14ac:dyDescent="0.2">
      <c r="B47" s="67"/>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66"/>
    </row>
    <row r="48" spans="2:28" x14ac:dyDescent="0.2">
      <c r="B48" s="67"/>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66"/>
    </row>
    <row r="49" spans="1:28" ht="134.25" customHeight="1" x14ac:dyDescent="0.2">
      <c r="B49" s="67"/>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66"/>
    </row>
    <row r="50" spans="1:28" ht="6" customHeight="1" thickBot="1" x14ac:dyDescent="0.25">
      <c r="B50" s="67"/>
      <c r="C50" s="821"/>
      <c r="D50" s="822"/>
      <c r="E50" s="822"/>
      <c r="F50" s="822"/>
      <c r="G50" s="822"/>
      <c r="H50" s="822"/>
      <c r="I50" s="822"/>
      <c r="J50" s="822"/>
      <c r="K50" s="822"/>
      <c r="L50" s="822"/>
      <c r="M50" s="822"/>
      <c r="N50" s="822"/>
      <c r="O50" s="822"/>
      <c r="P50" s="822"/>
      <c r="Q50" s="822"/>
      <c r="R50" s="822"/>
      <c r="S50" s="822"/>
      <c r="T50" s="822"/>
      <c r="U50" s="822"/>
      <c r="V50" s="822"/>
      <c r="W50" s="822"/>
      <c r="X50" s="822"/>
      <c r="Y50" s="822"/>
      <c r="Z50" s="822"/>
      <c r="AA50" s="823"/>
      <c r="AB50" s="66"/>
    </row>
    <row r="51" spans="1:28" ht="6" customHeight="1" x14ac:dyDescent="0.2">
      <c r="B51" s="65"/>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64"/>
    </row>
    <row r="52" spans="1:28" ht="7.9" customHeight="1" thickBot="1" x14ac:dyDescent="0.25">
      <c r="B52" s="63"/>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61"/>
    </row>
    <row r="53" spans="1:28" ht="15.75" x14ac:dyDescent="0.2">
      <c r="B53" s="59"/>
      <c r="C53" s="787" t="s">
        <v>30</v>
      </c>
      <c r="D53" s="788"/>
      <c r="E53" s="788"/>
      <c r="F53" s="788"/>
      <c r="G53" s="789"/>
      <c r="H53" s="787" t="s">
        <v>37</v>
      </c>
      <c r="I53" s="789"/>
      <c r="J53" s="787" t="s">
        <v>38</v>
      </c>
      <c r="K53" s="788"/>
      <c r="L53" s="788"/>
      <c r="M53" s="789"/>
      <c r="N53" s="787" t="s">
        <v>39</v>
      </c>
      <c r="O53" s="788"/>
      <c r="P53" s="788"/>
      <c r="Q53" s="788"/>
      <c r="R53" s="788"/>
      <c r="S53" s="788"/>
      <c r="T53" s="788"/>
      <c r="U53" s="789"/>
      <c r="V53" s="793" t="s">
        <v>40</v>
      </c>
      <c r="W53" s="793"/>
      <c r="X53" s="793"/>
      <c r="Y53" s="793"/>
      <c r="Z53" s="793"/>
      <c r="AA53" s="794"/>
      <c r="AB53" s="20"/>
    </row>
    <row r="54" spans="1:28" ht="9.6" customHeight="1" thickBot="1" x14ac:dyDescent="0.25">
      <c r="A54" s="60"/>
      <c r="B54" s="21"/>
      <c r="C54" s="790"/>
      <c r="D54" s="791"/>
      <c r="E54" s="791"/>
      <c r="F54" s="791"/>
      <c r="G54" s="792"/>
      <c r="H54" s="790"/>
      <c r="I54" s="792"/>
      <c r="J54" s="790"/>
      <c r="K54" s="791"/>
      <c r="L54" s="791"/>
      <c r="M54" s="792"/>
      <c r="N54" s="790"/>
      <c r="O54" s="791"/>
      <c r="P54" s="791"/>
      <c r="Q54" s="791"/>
      <c r="R54" s="791"/>
      <c r="S54" s="791"/>
      <c r="T54" s="791"/>
      <c r="U54" s="792"/>
      <c r="V54" s="795"/>
      <c r="W54" s="795"/>
      <c r="X54" s="795"/>
      <c r="Y54" s="795"/>
      <c r="Z54" s="795"/>
      <c r="AA54" s="796"/>
      <c r="AB54" s="20"/>
    </row>
    <row r="55" spans="1:28" ht="16.5" hidden="1" thickBot="1" x14ac:dyDescent="0.25">
      <c r="A55" s="60"/>
      <c r="B55" s="21"/>
      <c r="C55" s="790"/>
      <c r="D55" s="791"/>
      <c r="E55" s="791"/>
      <c r="F55" s="791"/>
      <c r="G55" s="792"/>
      <c r="H55" s="790"/>
      <c r="I55" s="792"/>
      <c r="J55" s="790"/>
      <c r="K55" s="791"/>
      <c r="L55" s="791"/>
      <c r="M55" s="792"/>
      <c r="N55" s="856"/>
      <c r="O55" s="857"/>
      <c r="P55" s="857"/>
      <c r="Q55" s="857"/>
      <c r="R55" s="857"/>
      <c r="S55" s="857"/>
      <c r="T55" s="857"/>
      <c r="U55" s="858"/>
      <c r="V55" s="795"/>
      <c r="W55" s="795"/>
      <c r="X55" s="795"/>
      <c r="Y55" s="795"/>
      <c r="Z55" s="795"/>
      <c r="AA55" s="796"/>
      <c r="AB55" s="20"/>
    </row>
    <row r="56" spans="1:28" ht="72" customHeight="1" thickBot="1" x14ac:dyDescent="0.25">
      <c r="B56" s="59"/>
      <c r="C56" s="2488" t="s">
        <v>1480</v>
      </c>
      <c r="D56" s="2489"/>
      <c r="E56" s="2489"/>
      <c r="F56" s="2489"/>
      <c r="G56" s="2489"/>
      <c r="H56" s="825" t="s">
        <v>1481</v>
      </c>
      <c r="I56" s="825"/>
      <c r="J56" s="826">
        <v>0.12</v>
      </c>
      <c r="K56" s="825"/>
      <c r="L56" s="825"/>
      <c r="M56" s="825"/>
      <c r="N56" s="590" t="s">
        <v>1524</v>
      </c>
      <c r="O56" s="591"/>
      <c r="P56" s="591"/>
      <c r="Q56" s="591"/>
      <c r="R56" s="591"/>
      <c r="S56" s="591"/>
      <c r="T56" s="591"/>
      <c r="U56" s="592"/>
      <c r="V56" s="2542" t="s">
        <v>1525</v>
      </c>
      <c r="W56" s="2542"/>
      <c r="X56" s="2542"/>
      <c r="Y56" s="2542"/>
      <c r="Z56" s="2542"/>
      <c r="AA56" s="2542"/>
      <c r="AB56" s="58"/>
    </row>
    <row r="57" spans="1:28" ht="63" customHeight="1" thickBot="1" x14ac:dyDescent="0.25">
      <c r="B57" s="59"/>
      <c r="C57" s="2543" t="s">
        <v>1476</v>
      </c>
      <c r="D57" s="2544"/>
      <c r="E57" s="2544"/>
      <c r="F57" s="2544"/>
      <c r="G57" s="2544"/>
      <c r="H57" s="2541">
        <v>0.12</v>
      </c>
      <c r="I57" s="2519"/>
      <c r="J57" s="2541">
        <v>0.12</v>
      </c>
      <c r="K57" s="2519"/>
      <c r="L57" s="2519"/>
      <c r="M57" s="2519"/>
      <c r="N57" s="590" t="s">
        <v>1526</v>
      </c>
      <c r="O57" s="591"/>
      <c r="P57" s="591"/>
      <c r="Q57" s="591"/>
      <c r="R57" s="591"/>
      <c r="S57" s="591"/>
      <c r="T57" s="591"/>
      <c r="U57" s="592"/>
      <c r="V57" s="2542" t="s">
        <v>1527</v>
      </c>
      <c r="W57" s="2542"/>
      <c r="X57" s="2542"/>
      <c r="Y57" s="2542"/>
      <c r="Z57" s="2542"/>
      <c r="AA57" s="2542"/>
      <c r="AB57" s="58"/>
    </row>
    <row r="58" spans="1:28" ht="108" customHeight="1" x14ac:dyDescent="0.2">
      <c r="B58" s="59"/>
      <c r="C58" s="2537" t="s">
        <v>1478</v>
      </c>
      <c r="D58" s="2538"/>
      <c r="E58" s="2538"/>
      <c r="F58" s="2538"/>
      <c r="G58" s="2538"/>
      <c r="H58" s="2539">
        <v>0.12</v>
      </c>
      <c r="I58" s="2540"/>
      <c r="J58" s="2541">
        <v>0.12</v>
      </c>
      <c r="K58" s="2519"/>
      <c r="L58" s="2519"/>
      <c r="M58" s="2519"/>
      <c r="N58" s="590" t="s">
        <v>1526</v>
      </c>
      <c r="O58" s="591"/>
      <c r="P58" s="591"/>
      <c r="Q58" s="591"/>
      <c r="R58" s="591"/>
      <c r="S58" s="591"/>
      <c r="T58" s="591"/>
      <c r="U58" s="592"/>
      <c r="V58" s="2542" t="s">
        <v>1528</v>
      </c>
      <c r="W58" s="2542"/>
      <c r="X58" s="2542"/>
      <c r="Y58" s="2542"/>
      <c r="Z58" s="2542"/>
      <c r="AA58" s="2542"/>
      <c r="AB58" s="58"/>
    </row>
    <row r="59" spans="1:28" x14ac:dyDescent="0.2">
      <c r="B59" s="59"/>
      <c r="C59" s="2512"/>
      <c r="D59" s="2513"/>
      <c r="E59" s="2513"/>
      <c r="F59" s="2513"/>
      <c r="G59" s="2513"/>
      <c r="H59" s="2513"/>
      <c r="I59" s="2513"/>
      <c r="J59" s="2513"/>
      <c r="K59" s="2513"/>
      <c r="L59" s="2513"/>
      <c r="M59" s="2513"/>
      <c r="N59" s="2514"/>
      <c r="O59" s="2515"/>
      <c r="P59" s="2515"/>
      <c r="Q59" s="2515"/>
      <c r="R59" s="2515"/>
      <c r="S59" s="2515"/>
      <c r="T59" s="2515"/>
      <c r="U59" s="2516"/>
      <c r="V59" s="2514"/>
      <c r="W59" s="2515"/>
      <c r="X59" s="2515"/>
      <c r="Y59" s="2515"/>
      <c r="Z59" s="2515"/>
      <c r="AA59" s="2517"/>
      <c r="AB59" s="58"/>
    </row>
    <row r="60" spans="1:28" x14ac:dyDescent="0.2">
      <c r="B60" s="59"/>
      <c r="C60" s="2512"/>
      <c r="D60" s="2513"/>
      <c r="E60" s="2513"/>
      <c r="F60" s="2513"/>
      <c r="G60" s="2513"/>
      <c r="H60" s="2513"/>
      <c r="I60" s="2513"/>
      <c r="J60" s="2513"/>
      <c r="K60" s="2513"/>
      <c r="L60" s="2513"/>
      <c r="M60" s="2513"/>
      <c r="N60" s="2514"/>
      <c r="O60" s="2515"/>
      <c r="P60" s="2515"/>
      <c r="Q60" s="2515"/>
      <c r="R60" s="2515"/>
      <c r="S60" s="2515"/>
      <c r="T60" s="2515"/>
      <c r="U60" s="2516"/>
      <c r="V60" s="2514"/>
      <c r="W60" s="2515"/>
      <c r="X60" s="2515"/>
      <c r="Y60" s="2515"/>
      <c r="Z60" s="2515"/>
      <c r="AA60" s="2517"/>
      <c r="AB60" s="58"/>
    </row>
    <row r="61" spans="1:28" ht="15.75" customHeight="1" thickBot="1" x14ac:dyDescent="0.25">
      <c r="B61" s="59"/>
      <c r="C61" s="833"/>
      <c r="D61" s="834"/>
      <c r="E61" s="834"/>
      <c r="F61" s="834"/>
      <c r="G61" s="834"/>
      <c r="H61" s="834"/>
      <c r="I61" s="834"/>
      <c r="J61" s="834"/>
      <c r="K61" s="834"/>
      <c r="L61" s="834"/>
      <c r="M61" s="834"/>
      <c r="N61" s="835"/>
      <c r="O61" s="836"/>
      <c r="P61" s="836"/>
      <c r="Q61" s="836"/>
      <c r="R61" s="836"/>
      <c r="S61" s="836"/>
      <c r="T61" s="836"/>
      <c r="U61" s="837"/>
      <c r="V61" s="835"/>
      <c r="W61" s="836"/>
      <c r="X61" s="836"/>
      <c r="Y61" s="836"/>
      <c r="Z61" s="836"/>
      <c r="AA61" s="838"/>
      <c r="AB61" s="58"/>
    </row>
    <row r="62" spans="1:28" x14ac:dyDescent="0.2">
      <c r="B62" s="129"/>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30"/>
    </row>
    <row r="63" spans="1:28" x14ac:dyDescent="0.2">
      <c r="C63" s="92"/>
      <c r="D63" s="92"/>
      <c r="E63" s="92"/>
      <c r="F63" s="92"/>
      <c r="G63" s="92"/>
      <c r="H63" s="92"/>
      <c r="I63" s="92"/>
      <c r="J63" s="92"/>
      <c r="K63" s="92"/>
      <c r="L63" s="92"/>
      <c r="M63" s="92"/>
      <c r="N63" s="92"/>
      <c r="O63" s="92"/>
      <c r="P63" s="92"/>
      <c r="Q63" s="92"/>
      <c r="R63" s="92"/>
      <c r="S63" s="92"/>
      <c r="T63" s="92"/>
      <c r="U63" s="92"/>
      <c r="V63" s="92"/>
      <c r="W63" s="92"/>
      <c r="X63" s="92"/>
      <c r="Y63" s="92"/>
      <c r="Z63" s="92"/>
      <c r="AA63" s="92"/>
    </row>
    <row r="101" ht="6" customHeight="1" x14ac:dyDescent="0.2"/>
  </sheetData>
  <mergeCells count="107">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0"/>
    <mergeCell ref="C53:G55"/>
    <mergeCell ref="H53:I55"/>
    <mergeCell ref="J53:M55"/>
    <mergeCell ref="N53:U55"/>
    <mergeCell ref="V53:AA55"/>
    <mergeCell ref="C38:G38"/>
    <mergeCell ref="K38:AA38"/>
    <mergeCell ref="C39:G39"/>
    <mergeCell ref="K39:AA39"/>
    <mergeCell ref="C40:G40"/>
    <mergeCell ref="K40:AA40"/>
    <mergeCell ref="C56:G56"/>
    <mergeCell ref="H56:I56"/>
    <mergeCell ref="J56:M56"/>
    <mergeCell ref="N56:U56"/>
    <mergeCell ref="V56:AA56"/>
    <mergeCell ref="C57:G57"/>
    <mergeCell ref="H57:I57"/>
    <mergeCell ref="J57:M57"/>
    <mergeCell ref="N57:U57"/>
    <mergeCell ref="V57: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7"/>
  <sheetViews>
    <sheetView view="pageBreakPreview" topLeftCell="A16" zoomScaleNormal="100" zoomScaleSheetLayoutView="100" zoomScalePageLayoutView="70" workbookViewId="0">
      <selection activeCell="I36" sqref="I36:I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193</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387</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192</v>
      </c>
      <c r="S11" s="740"/>
      <c r="T11" s="740"/>
      <c r="U11" s="741"/>
      <c r="V11" s="715">
        <v>4</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388</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61</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191</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52.5" customHeight="1" thickBot="1" x14ac:dyDescent="0.25">
      <c r="B18" s="67"/>
      <c r="C18" s="675" t="s">
        <v>12</v>
      </c>
      <c r="D18" s="676"/>
      <c r="E18" s="676"/>
      <c r="F18" s="676"/>
      <c r="G18" s="676"/>
      <c r="H18" s="677"/>
      <c r="I18" s="678" t="s">
        <v>190</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750</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62</v>
      </c>
      <c r="N21" s="713"/>
      <c r="O21" s="713"/>
      <c r="P21" s="713"/>
      <c r="Q21" s="713"/>
      <c r="R21" s="713"/>
      <c r="S21" s="714"/>
      <c r="T21" s="715" t="s">
        <v>69</v>
      </c>
      <c r="U21" s="713"/>
      <c r="V21" s="713"/>
      <c r="W21" s="713"/>
      <c r="X21" s="713"/>
      <c r="Y21" s="713"/>
      <c r="Z21" s="713"/>
      <c r="AA21" s="714"/>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30" customHeight="1" thickBot="1" x14ac:dyDescent="0.25">
      <c r="B24" s="67"/>
      <c r="C24" s="694" t="s">
        <v>1035</v>
      </c>
      <c r="D24" s="695"/>
      <c r="E24" s="695"/>
      <c r="F24" s="695"/>
      <c r="G24" s="695"/>
      <c r="H24" s="695"/>
      <c r="I24" s="696"/>
      <c r="J24" s="694" t="s">
        <v>1036</v>
      </c>
      <c r="K24" s="695"/>
      <c r="L24" s="695"/>
      <c r="M24" s="695"/>
      <c r="N24" s="695"/>
      <c r="O24" s="695"/>
      <c r="P24" s="696"/>
      <c r="Q24" s="697" t="s">
        <v>1037</v>
      </c>
      <c r="R24" s="698"/>
      <c r="S24" s="698"/>
      <c r="T24" s="698"/>
      <c r="U24" s="698"/>
      <c r="V24" s="698"/>
      <c r="W24" s="698"/>
      <c r="X24" s="698"/>
      <c r="Y24" s="698"/>
      <c r="Z24" s="698"/>
      <c r="AA24" s="69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389</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681">
        <v>1</v>
      </c>
      <c r="J28" s="678"/>
      <c r="K28" s="682" t="s">
        <v>24</v>
      </c>
      <c r="L28" s="683"/>
      <c r="M28" s="683"/>
      <c r="N28" s="684"/>
      <c r="O28" s="685" t="s">
        <v>25</v>
      </c>
      <c r="P28" s="686"/>
      <c r="Q28" s="686"/>
      <c r="R28" s="687"/>
      <c r="S28" s="88" t="s">
        <v>28</v>
      </c>
      <c r="T28" s="686" t="s">
        <v>26</v>
      </c>
      <c r="U28" s="686"/>
      <c r="V28" s="687"/>
      <c r="W28" s="34"/>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654">
        <v>0</v>
      </c>
      <c r="L32" s="655"/>
      <c r="M32" s="655"/>
      <c r="N32" s="655"/>
      <c r="O32" s="656">
        <v>0.59</v>
      </c>
      <c r="P32" s="655"/>
      <c r="Q32" s="655"/>
      <c r="R32" s="655"/>
      <c r="S32" s="656">
        <v>0.6</v>
      </c>
      <c r="T32" s="655"/>
      <c r="U32" s="656">
        <v>0.69</v>
      </c>
      <c r="V32" s="655"/>
      <c r="W32" s="655"/>
      <c r="X32" s="656">
        <v>0.7</v>
      </c>
      <c r="Y32" s="655"/>
      <c r="Z32" s="656">
        <v>1</v>
      </c>
      <c r="AA32" s="657"/>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77.25" thickBot="1" x14ac:dyDescent="0.25">
      <c r="B35" s="69"/>
      <c r="C35" s="922" t="s">
        <v>30</v>
      </c>
      <c r="D35" s="923"/>
      <c r="E35" s="923"/>
      <c r="F35" s="923"/>
      <c r="G35" s="924"/>
      <c r="H35" s="179" t="s">
        <v>1038</v>
      </c>
      <c r="I35" s="179" t="s">
        <v>390</v>
      </c>
      <c r="J35" s="182"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ht="33.75" customHeight="1" x14ac:dyDescent="0.2">
      <c r="B36" s="69"/>
      <c r="C36" s="1061" t="s">
        <v>1039</v>
      </c>
      <c r="D36" s="1062"/>
      <c r="E36" s="1062"/>
      <c r="F36" s="1062"/>
      <c r="G36" s="1063"/>
      <c r="H36" s="39">
        <v>3</v>
      </c>
      <c r="I36" s="39">
        <v>3</v>
      </c>
      <c r="J36" s="36">
        <f>+H36/I36</f>
        <v>1</v>
      </c>
      <c r="K36" s="1280" t="s">
        <v>1040</v>
      </c>
      <c r="L36" s="1281"/>
      <c r="M36" s="1281"/>
      <c r="N36" s="1281"/>
      <c r="O36" s="1281"/>
      <c r="P36" s="1281"/>
      <c r="Q36" s="1281"/>
      <c r="R36" s="1281"/>
      <c r="S36" s="1281"/>
      <c r="T36" s="1281"/>
      <c r="U36" s="1281"/>
      <c r="V36" s="1281"/>
      <c r="W36" s="1281"/>
      <c r="X36" s="1281"/>
      <c r="Y36" s="1281"/>
      <c r="Z36" s="1281"/>
      <c r="AA36" s="1282"/>
      <c r="AB36" s="66"/>
    </row>
    <row r="37" spans="2:28" s="68" customFormat="1" ht="30.75" customHeight="1" x14ac:dyDescent="0.2">
      <c r="B37" s="69"/>
      <c r="C37" s="1061" t="s">
        <v>1041</v>
      </c>
      <c r="D37" s="1062"/>
      <c r="E37" s="1062"/>
      <c r="F37" s="1062"/>
      <c r="G37" s="1063"/>
      <c r="H37" s="367">
        <v>3</v>
      </c>
      <c r="I37" s="367">
        <v>3</v>
      </c>
      <c r="J37" s="368">
        <f t="shared" ref="J37:J40" si="0">+H37/I37</f>
        <v>1</v>
      </c>
      <c r="K37" s="1280" t="s">
        <v>1042</v>
      </c>
      <c r="L37" s="1281"/>
      <c r="M37" s="1281"/>
      <c r="N37" s="1281"/>
      <c r="O37" s="1281"/>
      <c r="P37" s="1281"/>
      <c r="Q37" s="1281"/>
      <c r="R37" s="1281"/>
      <c r="S37" s="1281"/>
      <c r="T37" s="1281"/>
      <c r="U37" s="1281"/>
      <c r="V37" s="1281"/>
      <c r="W37" s="1281"/>
      <c r="X37" s="1281"/>
      <c r="Y37" s="1281"/>
      <c r="Z37" s="1281"/>
      <c r="AA37" s="1282"/>
      <c r="AB37" s="66"/>
    </row>
    <row r="38" spans="2:28" s="68" customFormat="1" ht="30" customHeight="1" x14ac:dyDescent="0.2">
      <c r="B38" s="69"/>
      <c r="C38" s="1061" t="s">
        <v>1043</v>
      </c>
      <c r="D38" s="1062"/>
      <c r="E38" s="1062"/>
      <c r="F38" s="1062"/>
      <c r="G38" s="1063"/>
      <c r="H38" s="367">
        <v>6</v>
      </c>
      <c r="I38" s="367">
        <v>6</v>
      </c>
      <c r="J38" s="368">
        <f t="shared" si="0"/>
        <v>1</v>
      </c>
      <c r="K38" s="1280" t="s">
        <v>1044</v>
      </c>
      <c r="L38" s="1281"/>
      <c r="M38" s="1281"/>
      <c r="N38" s="1281"/>
      <c r="O38" s="1281"/>
      <c r="P38" s="1281"/>
      <c r="Q38" s="1281"/>
      <c r="R38" s="1281"/>
      <c r="S38" s="1281"/>
      <c r="T38" s="1281"/>
      <c r="U38" s="1281"/>
      <c r="V38" s="1281"/>
      <c r="W38" s="1281"/>
      <c r="X38" s="1281"/>
      <c r="Y38" s="1281"/>
      <c r="Z38" s="1281"/>
      <c r="AA38" s="1282"/>
      <c r="AB38" s="66"/>
    </row>
    <row r="39" spans="2:28" s="68" customFormat="1" ht="33" customHeight="1" thickBot="1" x14ac:dyDescent="0.25">
      <c r="B39" s="69"/>
      <c r="C39" s="1061" t="s">
        <v>1045</v>
      </c>
      <c r="D39" s="1062"/>
      <c r="E39" s="1062"/>
      <c r="F39" s="1062"/>
      <c r="G39" s="1063"/>
      <c r="H39" s="367">
        <v>18</v>
      </c>
      <c r="I39" s="367">
        <v>18</v>
      </c>
      <c r="J39" s="368">
        <f t="shared" si="0"/>
        <v>1</v>
      </c>
      <c r="K39" s="1280" t="s">
        <v>1046</v>
      </c>
      <c r="L39" s="1281"/>
      <c r="M39" s="1281"/>
      <c r="N39" s="1281"/>
      <c r="O39" s="1281"/>
      <c r="P39" s="1281"/>
      <c r="Q39" s="1281"/>
      <c r="R39" s="1281"/>
      <c r="S39" s="1281"/>
      <c r="T39" s="1281"/>
      <c r="U39" s="1281"/>
      <c r="V39" s="1281"/>
      <c r="W39" s="1281"/>
      <c r="X39" s="1281"/>
      <c r="Y39" s="1281"/>
      <c r="Z39" s="1281"/>
      <c r="AA39" s="1282"/>
      <c r="AB39" s="66"/>
    </row>
    <row r="40" spans="2:28" s="68" customFormat="1" ht="45" customHeight="1" thickBot="1" x14ac:dyDescent="0.25">
      <c r="B40" s="69"/>
      <c r="C40" s="2554" t="s">
        <v>35</v>
      </c>
      <c r="D40" s="2555"/>
      <c r="E40" s="2555"/>
      <c r="F40" s="2555"/>
      <c r="G40" s="2556"/>
      <c r="H40" s="369">
        <f>SUM(H36:H39)</f>
        <v>30</v>
      </c>
      <c r="I40" s="369">
        <f>SUM(I36:I39)</f>
        <v>30</v>
      </c>
      <c r="J40" s="370">
        <f t="shared" si="0"/>
        <v>1</v>
      </c>
      <c r="K40" s="2557" t="s">
        <v>1047</v>
      </c>
      <c r="L40" s="2558"/>
      <c r="M40" s="2558"/>
      <c r="N40" s="2558"/>
      <c r="O40" s="2558"/>
      <c r="P40" s="2558"/>
      <c r="Q40" s="2558"/>
      <c r="R40" s="2558"/>
      <c r="S40" s="2558"/>
      <c r="T40" s="2558"/>
      <c r="U40" s="2558"/>
      <c r="V40" s="2558"/>
      <c r="W40" s="2558"/>
      <c r="X40" s="2558"/>
      <c r="Y40" s="2558"/>
      <c r="Z40" s="2558"/>
      <c r="AA40" s="2559"/>
      <c r="AB40" s="66"/>
    </row>
    <row r="41" spans="2:28" s="68" customFormat="1" ht="12" customHeight="1" x14ac:dyDescent="0.2">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28" s="68" customFormat="1" ht="6.75" customHeight="1" thickBot="1" x14ac:dyDescent="0.25">
      <c r="B42" s="69"/>
      <c r="C42" s="72"/>
      <c r="D42" s="72"/>
      <c r="E42" s="72"/>
      <c r="F42" s="72"/>
      <c r="G42" s="72"/>
      <c r="H42" s="145"/>
      <c r="I42" s="145"/>
      <c r="J42" s="35"/>
      <c r="K42" s="72"/>
      <c r="L42" s="72"/>
      <c r="M42" s="72"/>
      <c r="N42" s="72"/>
      <c r="O42" s="72"/>
      <c r="P42" s="72"/>
      <c r="Q42" s="72"/>
      <c r="R42" s="72"/>
      <c r="S42" s="72"/>
      <c r="T42" s="72"/>
      <c r="U42" s="72"/>
      <c r="V42" s="72"/>
      <c r="W42" s="72"/>
      <c r="X42" s="72"/>
      <c r="Y42" s="72"/>
      <c r="Z42" s="72"/>
      <c r="AA42" s="72"/>
      <c r="AB42" s="66"/>
    </row>
    <row r="43" spans="2:28" s="68" customForma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row>
    <row r="44" spans="2:28" ht="15"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row>
    <row r="45" spans="2:28" x14ac:dyDescent="0.2">
      <c r="B45" s="67"/>
      <c r="C45" s="1171" t="s">
        <v>70</v>
      </c>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row>
    <row r="46" spans="2:28"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ht="15"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row>
    <row r="58" spans="1:28"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row>
    <row r="59" spans="1:28" ht="15"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row>
    <row r="60" spans="1:28" ht="15.75" x14ac:dyDescent="0.2">
      <c r="B60" s="59"/>
      <c r="C60" s="1072" t="s">
        <v>30</v>
      </c>
      <c r="D60" s="1073"/>
      <c r="E60" s="1073"/>
      <c r="F60" s="1073"/>
      <c r="G60" s="1074"/>
      <c r="H60" s="1072" t="s">
        <v>37</v>
      </c>
      <c r="I60" s="1074"/>
      <c r="J60" s="1072" t="s">
        <v>38</v>
      </c>
      <c r="K60" s="1073"/>
      <c r="L60" s="1073"/>
      <c r="M60" s="1074"/>
      <c r="N60" s="1072" t="s">
        <v>39</v>
      </c>
      <c r="O60" s="1073"/>
      <c r="P60" s="1073"/>
      <c r="Q60" s="1073"/>
      <c r="R60" s="1073"/>
      <c r="S60" s="1073"/>
      <c r="T60" s="1073"/>
      <c r="U60" s="1074"/>
      <c r="V60" s="1165" t="s">
        <v>40</v>
      </c>
      <c r="W60" s="1165"/>
      <c r="X60" s="1165"/>
      <c r="Y60" s="1165"/>
      <c r="Z60" s="1165"/>
      <c r="AA60" s="1166"/>
      <c r="AB60" s="20"/>
    </row>
    <row r="61" spans="1:28" ht="15.75" x14ac:dyDescent="0.2">
      <c r="A61" s="60"/>
      <c r="B61" s="21"/>
      <c r="C61" s="1075"/>
      <c r="D61" s="1164"/>
      <c r="E61" s="1164"/>
      <c r="F61" s="1164"/>
      <c r="G61" s="1077"/>
      <c r="H61" s="1075"/>
      <c r="I61" s="1077"/>
      <c r="J61" s="1075"/>
      <c r="K61" s="1164"/>
      <c r="L61" s="1164"/>
      <c r="M61" s="1077"/>
      <c r="N61" s="1075"/>
      <c r="O61" s="1164"/>
      <c r="P61" s="1164"/>
      <c r="Q61" s="1164"/>
      <c r="R61" s="1164"/>
      <c r="S61" s="1164"/>
      <c r="T61" s="1164"/>
      <c r="U61" s="1077"/>
      <c r="V61" s="1167"/>
      <c r="W61" s="1167"/>
      <c r="X61" s="1167"/>
      <c r="Y61" s="1167"/>
      <c r="Z61" s="1167"/>
      <c r="AA61" s="1168"/>
      <c r="AB61" s="20"/>
    </row>
    <row r="62" spans="1:28" ht="16.5" thickBot="1" x14ac:dyDescent="0.25">
      <c r="A62" s="60"/>
      <c r="B62" s="21"/>
      <c r="C62" s="1075"/>
      <c r="D62" s="1164"/>
      <c r="E62" s="1164"/>
      <c r="F62" s="1164"/>
      <c r="G62" s="1077"/>
      <c r="H62" s="1075"/>
      <c r="I62" s="1077"/>
      <c r="J62" s="1075"/>
      <c r="K62" s="1164"/>
      <c r="L62" s="1164"/>
      <c r="M62" s="1077"/>
      <c r="N62" s="1078"/>
      <c r="O62" s="1079"/>
      <c r="P62" s="1079"/>
      <c r="Q62" s="1079"/>
      <c r="R62" s="1079"/>
      <c r="S62" s="1079"/>
      <c r="T62" s="1079"/>
      <c r="U62" s="1080"/>
      <c r="V62" s="1169"/>
      <c r="W62" s="1169"/>
      <c r="X62" s="1169"/>
      <c r="Y62" s="1169"/>
      <c r="Z62" s="1169"/>
      <c r="AA62" s="1170"/>
      <c r="AB62" s="20"/>
    </row>
    <row r="63" spans="1:28" ht="40.5" customHeight="1" thickBot="1" x14ac:dyDescent="0.25">
      <c r="B63" s="59"/>
      <c r="C63" s="2560" t="s">
        <v>1048</v>
      </c>
      <c r="D63" s="2561"/>
      <c r="E63" s="2561"/>
      <c r="F63" s="2561"/>
      <c r="G63" s="2561"/>
      <c r="H63" s="2562" t="s">
        <v>1049</v>
      </c>
      <c r="I63" s="2562"/>
      <c r="J63" s="2563">
        <v>1</v>
      </c>
      <c r="K63" s="2564"/>
      <c r="L63" s="2564"/>
      <c r="M63" s="2564"/>
      <c r="N63" s="886" t="s">
        <v>86</v>
      </c>
      <c r="O63" s="887"/>
      <c r="P63" s="887"/>
      <c r="Q63" s="887"/>
      <c r="R63" s="887"/>
      <c r="S63" s="887"/>
      <c r="T63" s="887"/>
      <c r="U63" s="2565"/>
      <c r="V63" s="1017" t="s">
        <v>1050</v>
      </c>
      <c r="W63" s="1018"/>
      <c r="X63" s="1018"/>
      <c r="Y63" s="1018"/>
      <c r="Z63" s="1018"/>
      <c r="AA63" s="1020"/>
      <c r="AB63" s="58"/>
    </row>
    <row r="64" spans="1:28" ht="39.75" customHeight="1" thickBot="1" x14ac:dyDescent="0.25">
      <c r="B64" s="59"/>
      <c r="C64" s="2560" t="s">
        <v>1051</v>
      </c>
      <c r="D64" s="2561"/>
      <c r="E64" s="2561"/>
      <c r="F64" s="2561"/>
      <c r="G64" s="2561"/>
      <c r="H64" s="2562" t="s">
        <v>1049</v>
      </c>
      <c r="I64" s="2562"/>
      <c r="J64" s="2566">
        <v>1</v>
      </c>
      <c r="K64" s="832"/>
      <c r="L64" s="832"/>
      <c r="M64" s="832"/>
      <c r="N64" s="886" t="s">
        <v>86</v>
      </c>
      <c r="O64" s="887"/>
      <c r="P64" s="887"/>
      <c r="Q64" s="887"/>
      <c r="R64" s="887"/>
      <c r="S64" s="887"/>
      <c r="T64" s="887"/>
      <c r="U64" s="2565"/>
      <c r="V64" s="1017" t="s">
        <v>1050</v>
      </c>
      <c r="W64" s="1018"/>
      <c r="X64" s="1018"/>
      <c r="Y64" s="1018"/>
      <c r="Z64" s="1018"/>
      <c r="AA64" s="1020"/>
      <c r="AB64" s="58"/>
    </row>
    <row r="65" spans="2:28" ht="42.75" customHeight="1" thickBot="1" x14ac:dyDescent="0.25">
      <c r="B65" s="59"/>
      <c r="C65" s="2560" t="s">
        <v>1052</v>
      </c>
      <c r="D65" s="2561"/>
      <c r="E65" s="2561"/>
      <c r="F65" s="2561"/>
      <c r="G65" s="2561"/>
      <c r="H65" s="2562" t="s">
        <v>1049</v>
      </c>
      <c r="I65" s="2562"/>
      <c r="J65" s="2567">
        <v>1</v>
      </c>
      <c r="K65" s="2542"/>
      <c r="L65" s="2542"/>
      <c r="M65" s="2542"/>
      <c r="N65" s="886" t="s">
        <v>86</v>
      </c>
      <c r="O65" s="887"/>
      <c r="P65" s="887"/>
      <c r="Q65" s="887"/>
      <c r="R65" s="887"/>
      <c r="S65" s="887"/>
      <c r="T65" s="887"/>
      <c r="U65" s="2565"/>
      <c r="V65" s="1017" t="s">
        <v>1050</v>
      </c>
      <c r="W65" s="1018"/>
      <c r="X65" s="1018"/>
      <c r="Y65" s="1018"/>
      <c r="Z65" s="1018"/>
      <c r="AA65" s="1020"/>
      <c r="AB65" s="58"/>
    </row>
    <row r="66" spans="2:28" ht="61.5" customHeight="1" x14ac:dyDescent="0.2">
      <c r="B66" s="59"/>
      <c r="C66" s="2560" t="s">
        <v>1053</v>
      </c>
      <c r="D66" s="2561"/>
      <c r="E66" s="2561"/>
      <c r="F66" s="2561"/>
      <c r="G66" s="2561"/>
      <c r="H66" s="2562" t="s">
        <v>1054</v>
      </c>
      <c r="I66" s="2562"/>
      <c r="J66" s="2567">
        <v>1</v>
      </c>
      <c r="K66" s="2542"/>
      <c r="L66" s="2542"/>
      <c r="M66" s="2542"/>
      <c r="N66" s="886" t="s">
        <v>86</v>
      </c>
      <c r="O66" s="887"/>
      <c r="P66" s="887"/>
      <c r="Q66" s="887"/>
      <c r="R66" s="887"/>
      <c r="S66" s="887"/>
      <c r="T66" s="887"/>
      <c r="U66" s="2565"/>
      <c r="V66" s="886" t="s">
        <v>1050</v>
      </c>
      <c r="W66" s="887"/>
      <c r="X66" s="887"/>
      <c r="Y66" s="887"/>
      <c r="Z66" s="887"/>
      <c r="AA66" s="888"/>
      <c r="AB66" s="58"/>
    </row>
    <row r="67" spans="2:28" x14ac:dyDescent="0.2">
      <c r="B67" s="59"/>
      <c r="C67" s="752"/>
      <c r="D67" s="753"/>
      <c r="E67" s="753"/>
      <c r="F67" s="753"/>
      <c r="G67" s="753"/>
      <c r="H67" s="753"/>
      <c r="I67" s="753"/>
      <c r="J67" s="753"/>
      <c r="K67" s="753"/>
      <c r="L67" s="753"/>
      <c r="M67" s="753"/>
      <c r="N67" s="1113"/>
      <c r="O67" s="1114"/>
      <c r="P67" s="1114"/>
      <c r="Q67" s="1114"/>
      <c r="R67" s="1114"/>
      <c r="S67" s="1114"/>
      <c r="T67" s="1114"/>
      <c r="U67" s="1115"/>
      <c r="V67" s="1113"/>
      <c r="W67" s="1114"/>
      <c r="X67" s="1114"/>
      <c r="Y67" s="1114"/>
      <c r="Z67" s="1114"/>
      <c r="AA67" s="1116"/>
      <c r="AB67" s="58"/>
    </row>
    <row r="68" spans="2:28" x14ac:dyDescent="0.2">
      <c r="B68" s="129"/>
      <c r="C68" s="143"/>
      <c r="D68" s="143"/>
      <c r="E68" s="143"/>
      <c r="F68" s="143"/>
      <c r="G68" s="143"/>
      <c r="H68" s="143"/>
      <c r="I68" s="143"/>
      <c r="J68" s="143"/>
      <c r="K68" s="143"/>
      <c r="L68" s="143"/>
      <c r="M68" s="143"/>
      <c r="N68" s="143"/>
      <c r="O68" s="143"/>
      <c r="P68" s="143"/>
      <c r="Q68" s="143"/>
      <c r="R68" s="143"/>
      <c r="S68" s="143"/>
      <c r="T68" s="143"/>
      <c r="U68" s="143"/>
      <c r="V68" s="143"/>
      <c r="W68" s="143"/>
      <c r="X68" s="143"/>
      <c r="Y68" s="143"/>
      <c r="Z68" s="143"/>
      <c r="AA68" s="143"/>
      <c r="AB68" s="130"/>
    </row>
    <row r="107" ht="6" customHeight="1" x14ac:dyDescent="0.2"/>
  </sheetData>
  <mergeCells count="102">
    <mergeCell ref="C67:G67"/>
    <mergeCell ref="H67:I67"/>
    <mergeCell ref="J67:M67"/>
    <mergeCell ref="N67:U67"/>
    <mergeCell ref="V67:AA6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6"/>
  <sheetViews>
    <sheetView view="pageBreakPreview" topLeftCell="A11" zoomScaleNormal="100" zoomScaleSheetLayoutView="100" zoomScalePageLayoutView="70" workbookViewId="0">
      <selection activeCell="I10" sqref="I10:Q11"/>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8" width="14.28515625" style="131" customWidth="1"/>
    <col min="9" max="9" width="13.425781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193</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1055</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1056</v>
      </c>
      <c r="S11" s="740"/>
      <c r="T11" s="740"/>
      <c r="U11" s="741"/>
      <c r="V11" s="715">
        <v>4</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1057</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61</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1058</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57.75" customHeight="1" thickBot="1" x14ac:dyDescent="0.25">
      <c r="B18" s="67"/>
      <c r="C18" s="675" t="s">
        <v>336</v>
      </c>
      <c r="D18" s="676"/>
      <c r="E18" s="676"/>
      <c r="F18" s="676"/>
      <c r="G18" s="676"/>
      <c r="H18" s="677"/>
      <c r="I18" s="678" t="s">
        <v>1059</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1060</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30.75" customHeight="1" thickBot="1" x14ac:dyDescent="0.25">
      <c r="B21" s="67"/>
      <c r="C21" s="703"/>
      <c r="D21" s="704"/>
      <c r="E21" s="704"/>
      <c r="F21" s="704"/>
      <c r="G21" s="704"/>
      <c r="H21" s="705"/>
      <c r="I21" s="709"/>
      <c r="J21" s="710"/>
      <c r="K21" s="710"/>
      <c r="L21" s="711"/>
      <c r="M21" s="712" t="s">
        <v>1061</v>
      </c>
      <c r="N21" s="713"/>
      <c r="O21" s="713"/>
      <c r="P21" s="713"/>
      <c r="Q21" s="713"/>
      <c r="R21" s="713"/>
      <c r="S21" s="714"/>
      <c r="T21" s="715" t="s">
        <v>69</v>
      </c>
      <c r="U21" s="713"/>
      <c r="V21" s="713"/>
      <c r="W21" s="713"/>
      <c r="X21" s="713"/>
      <c r="Y21" s="713"/>
      <c r="Z21" s="713"/>
      <c r="AA21" s="714"/>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30" customHeight="1" thickBot="1" x14ac:dyDescent="0.25">
      <c r="B24" s="67"/>
      <c r="C24" s="694" t="s">
        <v>1035</v>
      </c>
      <c r="D24" s="695"/>
      <c r="E24" s="695"/>
      <c r="F24" s="695"/>
      <c r="G24" s="695"/>
      <c r="H24" s="695"/>
      <c r="I24" s="696"/>
      <c r="J24" s="694" t="s">
        <v>1036</v>
      </c>
      <c r="K24" s="695"/>
      <c r="L24" s="695"/>
      <c r="M24" s="695"/>
      <c r="N24" s="695"/>
      <c r="O24" s="695"/>
      <c r="P24" s="696"/>
      <c r="Q24" s="697" t="s">
        <v>1037</v>
      </c>
      <c r="R24" s="698"/>
      <c r="S24" s="698"/>
      <c r="T24" s="698"/>
      <c r="U24" s="698"/>
      <c r="V24" s="698"/>
      <c r="W24" s="698"/>
      <c r="X24" s="698"/>
      <c r="Y24" s="698"/>
      <c r="Z24" s="698"/>
      <c r="AA24" s="69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1062</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681">
        <v>0.88</v>
      </c>
      <c r="J28" s="678"/>
      <c r="K28" s="682" t="s">
        <v>24</v>
      </c>
      <c r="L28" s="683"/>
      <c r="M28" s="683"/>
      <c r="N28" s="684"/>
      <c r="O28" s="685" t="s">
        <v>25</v>
      </c>
      <c r="P28" s="686"/>
      <c r="Q28" s="686"/>
      <c r="R28" s="687"/>
      <c r="S28" s="88" t="s">
        <v>28</v>
      </c>
      <c r="T28" s="686" t="s">
        <v>26</v>
      </c>
      <c r="U28" s="686"/>
      <c r="V28" s="687"/>
      <c r="W28" s="34"/>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654">
        <v>0</v>
      </c>
      <c r="L32" s="655"/>
      <c r="M32" s="655"/>
      <c r="N32" s="655"/>
      <c r="O32" s="656">
        <v>0.89</v>
      </c>
      <c r="P32" s="655"/>
      <c r="Q32" s="655"/>
      <c r="R32" s="655"/>
      <c r="S32" s="656">
        <v>0.9</v>
      </c>
      <c r="T32" s="655"/>
      <c r="U32" s="656">
        <v>0.99</v>
      </c>
      <c r="V32" s="655"/>
      <c r="W32" s="655"/>
      <c r="X32" s="656">
        <v>1</v>
      </c>
      <c r="Y32" s="655"/>
      <c r="Z32" s="656">
        <v>1</v>
      </c>
      <c r="AA32" s="657"/>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102" customHeight="1" thickBot="1" x14ac:dyDescent="0.25">
      <c r="B35" s="69"/>
      <c r="C35" s="922" t="s">
        <v>30</v>
      </c>
      <c r="D35" s="923"/>
      <c r="E35" s="923"/>
      <c r="F35" s="923"/>
      <c r="G35" s="924"/>
      <c r="H35" s="181" t="s">
        <v>1063</v>
      </c>
      <c r="I35" s="181" t="s">
        <v>1064</v>
      </c>
      <c r="J35" s="182"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ht="33.75" customHeight="1" x14ac:dyDescent="0.2">
      <c r="B36" s="69"/>
      <c r="C36" s="1061" t="s">
        <v>1065</v>
      </c>
      <c r="D36" s="1062"/>
      <c r="E36" s="1062"/>
      <c r="F36" s="1062"/>
      <c r="G36" s="1063"/>
      <c r="H36" s="39">
        <v>11</v>
      </c>
      <c r="I36" s="39">
        <v>11</v>
      </c>
      <c r="J36" s="36">
        <f>+H36/I36</f>
        <v>1</v>
      </c>
      <c r="K36" s="1280" t="s">
        <v>1066</v>
      </c>
      <c r="L36" s="1281"/>
      <c r="M36" s="1281"/>
      <c r="N36" s="1281"/>
      <c r="O36" s="1281"/>
      <c r="P36" s="1281"/>
      <c r="Q36" s="1281"/>
      <c r="R36" s="1281"/>
      <c r="S36" s="1281"/>
      <c r="T36" s="1281"/>
      <c r="U36" s="1281"/>
      <c r="V36" s="1281"/>
      <c r="W36" s="1281"/>
      <c r="X36" s="1281"/>
      <c r="Y36" s="1281"/>
      <c r="Z36" s="1281"/>
      <c r="AA36" s="1282"/>
      <c r="AB36" s="66"/>
    </row>
    <row r="37" spans="2:28" s="68" customFormat="1" ht="34.5" customHeight="1" thickBot="1" x14ac:dyDescent="0.25">
      <c r="B37" s="69"/>
      <c r="C37" s="1061" t="s">
        <v>1067</v>
      </c>
      <c r="D37" s="1062"/>
      <c r="E37" s="1062"/>
      <c r="F37" s="1062"/>
      <c r="G37" s="1063"/>
      <c r="H37" s="367">
        <v>6</v>
      </c>
      <c r="I37" s="367">
        <v>6</v>
      </c>
      <c r="J37" s="368">
        <f t="shared" ref="J37" si="0">+H37/I37</f>
        <v>1</v>
      </c>
      <c r="K37" s="1280" t="s">
        <v>1068</v>
      </c>
      <c r="L37" s="1281"/>
      <c r="M37" s="1281"/>
      <c r="N37" s="1281"/>
      <c r="O37" s="1281"/>
      <c r="P37" s="1281"/>
      <c r="Q37" s="1281"/>
      <c r="R37" s="1281"/>
      <c r="S37" s="1281"/>
      <c r="T37" s="1281"/>
      <c r="U37" s="1281"/>
      <c r="V37" s="1281"/>
      <c r="W37" s="1281"/>
      <c r="X37" s="1281"/>
      <c r="Y37" s="1281"/>
      <c r="Z37" s="1281"/>
      <c r="AA37" s="1282"/>
      <c r="AB37" s="66"/>
    </row>
    <row r="38" spans="2:28" s="68" customFormat="1" ht="47.25" customHeight="1" thickBot="1" x14ac:dyDescent="0.25">
      <c r="B38" s="69"/>
      <c r="C38" s="2554" t="s">
        <v>35</v>
      </c>
      <c r="D38" s="2555"/>
      <c r="E38" s="2555"/>
      <c r="F38" s="2555"/>
      <c r="G38" s="2556"/>
      <c r="H38" s="369">
        <f>SUM(H36:H37)</f>
        <v>17</v>
      </c>
      <c r="I38" s="369">
        <f>SUM(I36:I37)</f>
        <v>17</v>
      </c>
      <c r="J38" s="371">
        <f>+(H38/I38)</f>
        <v>1</v>
      </c>
      <c r="K38" s="1280" t="s">
        <v>1069</v>
      </c>
      <c r="L38" s="1281"/>
      <c r="M38" s="1281"/>
      <c r="N38" s="1281"/>
      <c r="O38" s="1281"/>
      <c r="P38" s="1281"/>
      <c r="Q38" s="1281"/>
      <c r="R38" s="1281"/>
      <c r="S38" s="1281"/>
      <c r="T38" s="1281"/>
      <c r="U38" s="1281"/>
      <c r="V38" s="1281"/>
      <c r="W38" s="1281"/>
      <c r="X38" s="1281"/>
      <c r="Y38" s="1281"/>
      <c r="Z38" s="1281"/>
      <c r="AA38" s="1282"/>
      <c r="AB38" s="66"/>
    </row>
    <row r="39" spans="2:28" s="68" customFormat="1" ht="13.5" customHeight="1" x14ac:dyDescent="0.2">
      <c r="B39" s="69"/>
      <c r="C39" s="72"/>
      <c r="D39" s="72"/>
      <c r="E39" s="72"/>
      <c r="F39" s="72"/>
      <c r="G39" s="72"/>
      <c r="H39" s="145"/>
      <c r="I39" s="145"/>
      <c r="J39" s="35"/>
      <c r="K39" s="72"/>
      <c r="L39" s="72"/>
      <c r="M39" s="72"/>
      <c r="N39" s="72"/>
      <c r="O39" s="72"/>
      <c r="P39" s="72"/>
      <c r="Q39" s="72"/>
      <c r="R39" s="72"/>
      <c r="S39" s="72"/>
      <c r="T39" s="72"/>
      <c r="U39" s="72"/>
      <c r="V39" s="72"/>
      <c r="W39" s="72"/>
      <c r="X39" s="72"/>
      <c r="Y39" s="72"/>
      <c r="Z39" s="72"/>
      <c r="AA39" s="72"/>
      <c r="AB39" s="66"/>
    </row>
    <row r="40" spans="2:28" s="68" customFormat="1" ht="15" thickBot="1" x14ac:dyDescent="0.25">
      <c r="B40" s="69"/>
      <c r="C40" s="72"/>
      <c r="D40" s="72"/>
      <c r="E40" s="72"/>
      <c r="F40" s="72"/>
      <c r="G40" s="72"/>
      <c r="H40" s="145"/>
      <c r="I40" s="145"/>
      <c r="J40" s="35"/>
      <c r="K40" s="72"/>
      <c r="L40" s="72"/>
      <c r="M40" s="72"/>
      <c r="N40" s="72"/>
      <c r="O40" s="72"/>
      <c r="P40" s="72"/>
      <c r="Q40" s="72"/>
      <c r="R40" s="72"/>
      <c r="S40" s="72"/>
      <c r="T40" s="72"/>
      <c r="U40" s="72"/>
      <c r="V40" s="72"/>
      <c r="W40" s="72"/>
      <c r="X40" s="72"/>
      <c r="Y40" s="72"/>
      <c r="Z40" s="72"/>
      <c r="AA40" s="72"/>
      <c r="AB40" s="66"/>
    </row>
    <row r="41" spans="2:28" s="68" customFormat="1" x14ac:dyDescent="0.2">
      <c r="B41" s="69"/>
      <c r="C41" s="768" t="s">
        <v>36</v>
      </c>
      <c r="D41" s="769"/>
      <c r="E41" s="769"/>
      <c r="F41" s="769"/>
      <c r="G41" s="769"/>
      <c r="H41" s="769"/>
      <c r="I41" s="769"/>
      <c r="J41" s="769"/>
      <c r="K41" s="769"/>
      <c r="L41" s="769"/>
      <c r="M41" s="769"/>
      <c r="N41" s="769"/>
      <c r="O41" s="769"/>
      <c r="P41" s="769"/>
      <c r="Q41" s="769"/>
      <c r="R41" s="769"/>
      <c r="S41" s="769"/>
      <c r="T41" s="769"/>
      <c r="U41" s="769"/>
      <c r="V41" s="769"/>
      <c r="W41" s="769"/>
      <c r="X41" s="769"/>
      <c r="Y41" s="769"/>
      <c r="Z41" s="769"/>
      <c r="AA41" s="770"/>
      <c r="AB41" s="66"/>
    </row>
    <row r="42" spans="2:28" ht="15" thickBot="1" x14ac:dyDescent="0.25">
      <c r="B42" s="67"/>
      <c r="C42" s="1161"/>
      <c r="D42" s="1162"/>
      <c r="E42" s="1162"/>
      <c r="F42" s="1162"/>
      <c r="G42" s="1162"/>
      <c r="H42" s="1162"/>
      <c r="I42" s="1162"/>
      <c r="J42" s="1162"/>
      <c r="K42" s="1162"/>
      <c r="L42" s="1162"/>
      <c r="M42" s="1162"/>
      <c r="N42" s="1162"/>
      <c r="O42" s="1162"/>
      <c r="P42" s="1162"/>
      <c r="Q42" s="1162"/>
      <c r="R42" s="1162"/>
      <c r="S42" s="1162"/>
      <c r="T42" s="1162"/>
      <c r="U42" s="1162"/>
      <c r="V42" s="1162"/>
      <c r="W42" s="1162"/>
      <c r="X42" s="1162"/>
      <c r="Y42" s="1162"/>
      <c r="Z42" s="1162"/>
      <c r="AA42" s="1163"/>
      <c r="AB42" s="66"/>
    </row>
    <row r="43" spans="2:28" x14ac:dyDescent="0.2">
      <c r="B43" s="67"/>
      <c r="C43" s="1171"/>
      <c r="D43" s="1172"/>
      <c r="E43" s="1172"/>
      <c r="F43" s="1172"/>
      <c r="G43" s="1172"/>
      <c r="H43" s="1172"/>
      <c r="I43" s="1172"/>
      <c r="J43" s="1172"/>
      <c r="K43" s="1172"/>
      <c r="L43" s="1172"/>
      <c r="M43" s="1172"/>
      <c r="N43" s="1172"/>
      <c r="O43" s="1172"/>
      <c r="P43" s="1172"/>
      <c r="Q43" s="1172"/>
      <c r="R43" s="1172"/>
      <c r="S43" s="1172"/>
      <c r="T43" s="1172"/>
      <c r="U43" s="1172"/>
      <c r="V43" s="1172"/>
      <c r="W43" s="1172"/>
      <c r="X43" s="1172"/>
      <c r="Y43" s="1172"/>
      <c r="Z43" s="1172"/>
      <c r="AA43" s="1173"/>
      <c r="AB43" s="66"/>
    </row>
    <row r="44" spans="2:28" x14ac:dyDescent="0.2">
      <c r="B44" s="67"/>
      <c r="C44" s="1174"/>
      <c r="D44" s="1175"/>
      <c r="E44" s="1175"/>
      <c r="F44" s="1175"/>
      <c r="G44" s="1175"/>
      <c r="H44" s="1175"/>
      <c r="I44" s="1175"/>
      <c r="J44" s="1175"/>
      <c r="K44" s="1175"/>
      <c r="L44" s="1175"/>
      <c r="M44" s="1175"/>
      <c r="N44" s="1175"/>
      <c r="O44" s="1175"/>
      <c r="P44" s="1175"/>
      <c r="Q44" s="1175"/>
      <c r="R44" s="1175"/>
      <c r="S44" s="1175"/>
      <c r="T44" s="1175"/>
      <c r="U44" s="1175"/>
      <c r="V44" s="1175"/>
      <c r="W44" s="1175"/>
      <c r="X44" s="1175"/>
      <c r="Y44" s="1175"/>
      <c r="Z44" s="1175"/>
      <c r="AA44" s="1176"/>
      <c r="AB44" s="66"/>
    </row>
    <row r="45" spans="2:28" x14ac:dyDescent="0.2">
      <c r="B45" s="67"/>
      <c r="C45" s="1174"/>
      <c r="D45" s="1175"/>
      <c r="E45" s="1175"/>
      <c r="F45" s="1175"/>
      <c r="G45" s="1175"/>
      <c r="H45" s="1175"/>
      <c r="I45" s="1175"/>
      <c r="J45" s="1175"/>
      <c r="K45" s="1175"/>
      <c r="L45" s="1175"/>
      <c r="M45" s="1175"/>
      <c r="N45" s="1175"/>
      <c r="O45" s="1175"/>
      <c r="P45" s="1175"/>
      <c r="Q45" s="1175"/>
      <c r="R45" s="1175"/>
      <c r="S45" s="1175"/>
      <c r="T45" s="1175"/>
      <c r="U45" s="1175"/>
      <c r="V45" s="1175"/>
      <c r="W45" s="1175"/>
      <c r="X45" s="1175"/>
      <c r="Y45" s="1175"/>
      <c r="Z45" s="1175"/>
      <c r="AA45" s="1176"/>
      <c r="AB45" s="66"/>
    </row>
    <row r="46" spans="2:28"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ht="15" thickBot="1" x14ac:dyDescent="0.25">
      <c r="B55" s="67"/>
      <c r="C55" s="1177"/>
      <c r="D55" s="1178"/>
      <c r="E55" s="1178"/>
      <c r="F55" s="1178"/>
      <c r="G55" s="1178"/>
      <c r="H55" s="1178"/>
      <c r="I55" s="1178"/>
      <c r="J55" s="1178"/>
      <c r="K55" s="1178"/>
      <c r="L55" s="1178"/>
      <c r="M55" s="1178"/>
      <c r="N55" s="1178"/>
      <c r="O55" s="1178"/>
      <c r="P55" s="1178"/>
      <c r="Q55" s="1178"/>
      <c r="R55" s="1178"/>
      <c r="S55" s="1178"/>
      <c r="T55" s="1178"/>
      <c r="U55" s="1178"/>
      <c r="V55" s="1178"/>
      <c r="W55" s="1178"/>
      <c r="X55" s="1178"/>
      <c r="Y55" s="1178"/>
      <c r="Z55" s="1178"/>
      <c r="AA55" s="1179"/>
      <c r="AB55" s="66"/>
    </row>
    <row r="56" spans="1:28" x14ac:dyDescent="0.2">
      <c r="B56" s="65"/>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143"/>
      <c r="AB56" s="64"/>
    </row>
    <row r="57" spans="1:28" ht="15" thickBot="1" x14ac:dyDescent="0.25">
      <c r="B57" s="6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61"/>
    </row>
    <row r="58" spans="1:28" ht="15.75" x14ac:dyDescent="0.2">
      <c r="B58" s="59"/>
      <c r="C58" s="1072" t="s">
        <v>30</v>
      </c>
      <c r="D58" s="1073"/>
      <c r="E58" s="1073"/>
      <c r="F58" s="1073"/>
      <c r="G58" s="1074"/>
      <c r="H58" s="1072" t="s">
        <v>37</v>
      </c>
      <c r="I58" s="1074"/>
      <c r="J58" s="1072" t="s">
        <v>38</v>
      </c>
      <c r="K58" s="1073"/>
      <c r="L58" s="1073"/>
      <c r="M58" s="1074"/>
      <c r="N58" s="1072" t="s">
        <v>39</v>
      </c>
      <c r="O58" s="1073"/>
      <c r="P58" s="1073"/>
      <c r="Q58" s="1073"/>
      <c r="R58" s="1073"/>
      <c r="S58" s="1073"/>
      <c r="T58" s="1073"/>
      <c r="U58" s="1074"/>
      <c r="V58" s="1165" t="s">
        <v>40</v>
      </c>
      <c r="W58" s="1165"/>
      <c r="X58" s="1165"/>
      <c r="Y58" s="1165"/>
      <c r="Z58" s="1165"/>
      <c r="AA58" s="1166"/>
      <c r="AB58" s="20"/>
    </row>
    <row r="59" spans="1:28" ht="15.75" x14ac:dyDescent="0.2">
      <c r="A59" s="60"/>
      <c r="B59" s="21"/>
      <c r="C59" s="1075"/>
      <c r="D59" s="1164"/>
      <c r="E59" s="1164"/>
      <c r="F59" s="1164"/>
      <c r="G59" s="1077"/>
      <c r="H59" s="1075"/>
      <c r="I59" s="1077"/>
      <c r="J59" s="1075"/>
      <c r="K59" s="1164"/>
      <c r="L59" s="1164"/>
      <c r="M59" s="1077"/>
      <c r="N59" s="1075"/>
      <c r="O59" s="1164"/>
      <c r="P59" s="1164"/>
      <c r="Q59" s="1164"/>
      <c r="R59" s="1164"/>
      <c r="S59" s="1164"/>
      <c r="T59" s="1164"/>
      <c r="U59" s="1077"/>
      <c r="V59" s="1167"/>
      <c r="W59" s="1167"/>
      <c r="X59" s="1167"/>
      <c r="Y59" s="1167"/>
      <c r="Z59" s="1167"/>
      <c r="AA59" s="1168"/>
      <c r="AB59" s="20"/>
    </row>
    <row r="60" spans="1:28" ht="16.5" thickBot="1" x14ac:dyDescent="0.25">
      <c r="A60" s="60"/>
      <c r="B60" s="21"/>
      <c r="C60" s="1075"/>
      <c r="D60" s="1164"/>
      <c r="E60" s="1164"/>
      <c r="F60" s="1164"/>
      <c r="G60" s="1077"/>
      <c r="H60" s="1075"/>
      <c r="I60" s="1077"/>
      <c r="J60" s="1075"/>
      <c r="K60" s="1164"/>
      <c r="L60" s="1164"/>
      <c r="M60" s="1077"/>
      <c r="N60" s="1078"/>
      <c r="O60" s="1079"/>
      <c r="P60" s="1079"/>
      <c r="Q60" s="1079"/>
      <c r="R60" s="1079"/>
      <c r="S60" s="1079"/>
      <c r="T60" s="1079"/>
      <c r="U60" s="1080"/>
      <c r="V60" s="1169"/>
      <c r="W60" s="1169"/>
      <c r="X60" s="1169"/>
      <c r="Y60" s="1169"/>
      <c r="Z60" s="1169"/>
      <c r="AA60" s="1170"/>
      <c r="AB60" s="20"/>
    </row>
    <row r="61" spans="1:28" ht="65.25" customHeight="1" thickBot="1" x14ac:dyDescent="0.25">
      <c r="B61" s="59"/>
      <c r="C61" s="2568" t="s">
        <v>1070</v>
      </c>
      <c r="D61" s="2569"/>
      <c r="E61" s="2569"/>
      <c r="F61" s="2569"/>
      <c r="G61" s="2569"/>
      <c r="H61" s="2570">
        <v>0.69</v>
      </c>
      <c r="I61" s="2569"/>
      <c r="J61" s="2571">
        <v>1</v>
      </c>
      <c r="K61" s="1287"/>
      <c r="L61" s="1287"/>
      <c r="M61" s="1287"/>
      <c r="N61" s="1294" t="s">
        <v>86</v>
      </c>
      <c r="O61" s="1295"/>
      <c r="P61" s="1295"/>
      <c r="Q61" s="1295"/>
      <c r="R61" s="1295"/>
      <c r="S61" s="1295"/>
      <c r="T61" s="1295"/>
      <c r="U61" s="1297"/>
      <c r="V61" s="1294" t="s">
        <v>1071</v>
      </c>
      <c r="W61" s="1295"/>
      <c r="X61" s="1295"/>
      <c r="Y61" s="1295"/>
      <c r="Z61" s="1295"/>
      <c r="AA61" s="1296"/>
      <c r="AB61" s="58"/>
    </row>
    <row r="62" spans="1:28" ht="31.5" customHeight="1" x14ac:dyDescent="0.2">
      <c r="B62" s="59"/>
      <c r="C62" s="2568" t="s">
        <v>1072</v>
      </c>
      <c r="D62" s="2569"/>
      <c r="E62" s="2569"/>
      <c r="F62" s="2569"/>
      <c r="G62" s="2569"/>
      <c r="H62" s="2570">
        <v>0.73</v>
      </c>
      <c r="I62" s="2569"/>
      <c r="J62" s="2571">
        <v>1</v>
      </c>
      <c r="K62" s="1287"/>
      <c r="L62" s="1287"/>
      <c r="M62" s="1287"/>
      <c r="N62" s="1294" t="s">
        <v>86</v>
      </c>
      <c r="O62" s="1295"/>
      <c r="P62" s="1295"/>
      <c r="Q62" s="1295"/>
      <c r="R62" s="1295"/>
      <c r="S62" s="1295"/>
      <c r="T62" s="1295"/>
      <c r="U62" s="1297"/>
      <c r="V62" s="1294" t="s">
        <v>1071</v>
      </c>
      <c r="W62" s="1295"/>
      <c r="X62" s="1295"/>
      <c r="Y62" s="1295"/>
      <c r="Z62" s="1295"/>
      <c r="AA62" s="1296"/>
      <c r="AB62" s="58"/>
    </row>
    <row r="63" spans="1:28" x14ac:dyDescent="0.2">
      <c r="B63" s="59"/>
      <c r="C63" s="752"/>
      <c r="D63" s="753"/>
      <c r="E63" s="753"/>
      <c r="F63" s="753"/>
      <c r="G63" s="753"/>
      <c r="H63" s="753"/>
      <c r="I63" s="753"/>
      <c r="J63" s="753"/>
      <c r="K63" s="753"/>
      <c r="L63" s="753"/>
      <c r="M63" s="753"/>
      <c r="N63" s="1113"/>
      <c r="O63" s="1114"/>
      <c r="P63" s="1114"/>
      <c r="Q63" s="1114"/>
      <c r="R63" s="1114"/>
      <c r="S63" s="1114"/>
      <c r="T63" s="1114"/>
      <c r="U63" s="1115"/>
      <c r="V63" s="1113"/>
      <c r="W63" s="1114"/>
      <c r="X63" s="1114"/>
      <c r="Y63" s="1114"/>
      <c r="Z63" s="1114"/>
      <c r="AA63" s="1116"/>
      <c r="AB63" s="58"/>
    </row>
    <row r="64" spans="1:28" x14ac:dyDescent="0.2">
      <c r="B64" s="59"/>
      <c r="C64" s="752"/>
      <c r="D64" s="753"/>
      <c r="E64" s="753"/>
      <c r="F64" s="753"/>
      <c r="G64" s="753"/>
      <c r="H64" s="753"/>
      <c r="I64" s="753"/>
      <c r="J64" s="753"/>
      <c r="K64" s="753"/>
      <c r="L64" s="753"/>
      <c r="M64" s="753"/>
      <c r="N64" s="1113"/>
      <c r="O64" s="1114"/>
      <c r="P64" s="1114"/>
      <c r="Q64" s="1114"/>
      <c r="R64" s="1114"/>
      <c r="S64" s="1114"/>
      <c r="T64" s="1114"/>
      <c r="U64" s="1115"/>
      <c r="V64" s="1113"/>
      <c r="W64" s="1114"/>
      <c r="X64" s="1114"/>
      <c r="Y64" s="1114"/>
      <c r="Z64" s="1114"/>
      <c r="AA64" s="1116"/>
      <c r="AB64" s="58"/>
    </row>
    <row r="65" spans="2:28" x14ac:dyDescent="0.2">
      <c r="B65" s="59"/>
      <c r="C65" s="752"/>
      <c r="D65" s="753"/>
      <c r="E65" s="753"/>
      <c r="F65" s="753"/>
      <c r="G65" s="753"/>
      <c r="H65" s="753"/>
      <c r="I65" s="753"/>
      <c r="J65" s="753"/>
      <c r="K65" s="753"/>
      <c r="L65" s="753"/>
      <c r="M65" s="753"/>
      <c r="N65" s="1113"/>
      <c r="O65" s="1114"/>
      <c r="P65" s="1114"/>
      <c r="Q65" s="1114"/>
      <c r="R65" s="1114"/>
      <c r="S65" s="1114"/>
      <c r="T65" s="1114"/>
      <c r="U65" s="1115"/>
      <c r="V65" s="1113"/>
      <c r="W65" s="1114"/>
      <c r="X65" s="1114"/>
      <c r="Y65" s="1114"/>
      <c r="Z65" s="1114"/>
      <c r="AA65" s="1116"/>
      <c r="AB65" s="58"/>
    </row>
    <row r="66" spans="2:28" x14ac:dyDescent="0.2">
      <c r="B66" s="59"/>
      <c r="C66" s="752"/>
      <c r="D66" s="753"/>
      <c r="E66" s="753"/>
      <c r="F66" s="753"/>
      <c r="G66" s="753"/>
      <c r="H66" s="753"/>
      <c r="I66" s="753"/>
      <c r="J66" s="753"/>
      <c r="K66" s="753"/>
      <c r="L66" s="753"/>
      <c r="M66" s="753"/>
      <c r="N66" s="1113"/>
      <c r="O66" s="1114"/>
      <c r="P66" s="1114"/>
      <c r="Q66" s="1114"/>
      <c r="R66" s="1114"/>
      <c r="S66" s="1114"/>
      <c r="T66" s="1114"/>
      <c r="U66" s="1115"/>
      <c r="V66" s="1113"/>
      <c r="W66" s="1114"/>
      <c r="X66" s="1114"/>
      <c r="Y66" s="1114"/>
      <c r="Z66" s="1114"/>
      <c r="AA66" s="1116"/>
      <c r="AB66" s="58"/>
    </row>
    <row r="67" spans="2:28" x14ac:dyDescent="0.2">
      <c r="B67" s="129"/>
      <c r="C67" s="143"/>
      <c r="D67" s="143"/>
      <c r="E67" s="143"/>
      <c r="F67" s="143"/>
      <c r="G67" s="143"/>
      <c r="H67" s="143"/>
      <c r="I67" s="143"/>
      <c r="J67" s="143"/>
      <c r="K67" s="143"/>
      <c r="L67" s="143"/>
      <c r="M67" s="143"/>
      <c r="N67" s="143"/>
      <c r="O67" s="143"/>
      <c r="P67" s="143"/>
      <c r="Q67" s="143"/>
      <c r="R67" s="143"/>
      <c r="S67" s="143"/>
      <c r="T67" s="143"/>
      <c r="U67" s="143"/>
      <c r="V67" s="143"/>
      <c r="W67" s="143"/>
      <c r="X67" s="143"/>
      <c r="Y67" s="143"/>
      <c r="Z67" s="143"/>
      <c r="AA67" s="143"/>
      <c r="AB67" s="130"/>
    </row>
    <row r="106" ht="6" customHeight="1" x14ac:dyDescent="0.2"/>
  </sheetData>
  <mergeCells count="103">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K104"/>
  <sheetViews>
    <sheetView view="pageBreakPreview" topLeftCell="A4" zoomScaleNormal="100" zoomScaleSheetLayoutView="100" zoomScalePageLayoutView="70" workbookViewId="0">
      <selection activeCell="H37" sqref="H37:J37"/>
    </sheetView>
  </sheetViews>
  <sheetFormatPr baseColWidth="10" defaultColWidth="3.7109375" defaultRowHeight="14.25" x14ac:dyDescent="0.2"/>
  <cols>
    <col min="1" max="1" width="3.7109375" style="56"/>
    <col min="2" max="2" width="2.85546875" style="56" customWidth="1"/>
    <col min="3" max="6" width="2.7109375" style="56" customWidth="1"/>
    <col min="7" max="7" width="4.28515625" style="56" customWidth="1"/>
    <col min="8" max="8" width="14.28515625" style="56" customWidth="1"/>
    <col min="9" max="9" width="13.42578125" style="56" customWidth="1"/>
    <col min="10" max="10" width="15" style="56" customWidth="1"/>
    <col min="11" max="12" width="3.42578125" style="56" customWidth="1"/>
    <col min="13" max="15" width="2.7109375" style="56" customWidth="1"/>
    <col min="16" max="16" width="3.42578125" style="56" customWidth="1"/>
    <col min="17" max="17" width="3.5703125" style="56" customWidth="1"/>
    <col min="18" max="18" width="3.7109375" style="56"/>
    <col min="19" max="19" width="3.28515625" style="56" customWidth="1"/>
    <col min="20" max="20" width="7.42578125" style="56" customWidth="1"/>
    <col min="21" max="21" width="3.5703125" style="56" customWidth="1"/>
    <col min="22" max="22" width="3.7109375" style="56"/>
    <col min="23" max="25" width="5" style="56" customWidth="1"/>
    <col min="26" max="26" width="6.7109375" style="56" customWidth="1"/>
    <col min="27" max="27" width="4.140625" style="56" customWidth="1"/>
    <col min="28" max="28" width="2" style="56" customWidth="1"/>
    <col min="29" max="35" width="3.7109375" style="56"/>
    <col min="36" max="36" width="5.5703125" style="56" bestFit="1" customWidth="1"/>
    <col min="37" max="37" width="4.5703125" style="56" bestFit="1" customWidth="1"/>
    <col min="38" max="16384" width="3.7109375" style="56"/>
  </cols>
  <sheetData>
    <row r="1" spans="2:28" ht="15" thickBot="1" x14ac:dyDescent="0.25">
      <c r="B1" s="1"/>
      <c r="C1" s="1"/>
      <c r="D1" s="1"/>
      <c r="E1" s="1"/>
      <c r="F1" s="1"/>
    </row>
    <row r="2" spans="2:28" ht="45.75" customHeight="1" x14ac:dyDescent="0.2">
      <c r="B2" s="991"/>
      <c r="C2" s="992"/>
      <c r="D2" s="992"/>
      <c r="E2" s="992"/>
      <c r="F2" s="992"/>
      <c r="G2" s="992"/>
      <c r="H2" s="997" t="s">
        <v>0</v>
      </c>
      <c r="I2" s="997"/>
      <c r="J2" s="997"/>
      <c r="K2" s="997"/>
      <c r="L2" s="997"/>
      <c r="M2" s="997"/>
      <c r="N2" s="997"/>
      <c r="O2" s="997"/>
      <c r="P2" s="997"/>
      <c r="Q2" s="997"/>
      <c r="R2" s="997"/>
      <c r="S2" s="997"/>
      <c r="T2" s="997"/>
      <c r="U2" s="997"/>
      <c r="V2" s="997"/>
      <c r="W2" s="997"/>
      <c r="X2" s="997"/>
      <c r="Y2" s="997"/>
      <c r="Z2" s="997"/>
      <c r="AA2" s="997"/>
      <c r="AB2" s="998"/>
    </row>
    <row r="3" spans="2:28" ht="15" x14ac:dyDescent="0.2">
      <c r="B3" s="993"/>
      <c r="C3" s="994"/>
      <c r="D3" s="994"/>
      <c r="E3" s="994"/>
      <c r="F3" s="994"/>
      <c r="G3" s="994"/>
      <c r="H3" s="999" t="s">
        <v>1</v>
      </c>
      <c r="I3" s="999"/>
      <c r="J3" s="999"/>
      <c r="K3" s="999"/>
      <c r="L3" s="999"/>
      <c r="M3" s="999"/>
      <c r="N3" s="999"/>
      <c r="O3" s="999"/>
      <c r="P3" s="999" t="s">
        <v>127</v>
      </c>
      <c r="Q3" s="999"/>
      <c r="R3" s="999"/>
      <c r="S3" s="999"/>
      <c r="T3" s="999"/>
      <c r="U3" s="999"/>
      <c r="V3" s="999"/>
      <c r="W3" s="999"/>
      <c r="X3" s="999"/>
      <c r="Y3" s="999"/>
      <c r="Z3" s="999"/>
      <c r="AA3" s="999"/>
      <c r="AB3" s="1000"/>
    </row>
    <row r="4" spans="2:28" ht="15.75" thickBot="1" x14ac:dyDescent="0.25">
      <c r="B4" s="995"/>
      <c r="C4" s="996"/>
      <c r="D4" s="996"/>
      <c r="E4" s="996"/>
      <c r="F4" s="996"/>
      <c r="G4" s="996"/>
      <c r="H4" s="1001" t="s">
        <v>308</v>
      </c>
      <c r="I4" s="1001"/>
      <c r="J4" s="1001"/>
      <c r="K4" s="1001"/>
      <c r="L4" s="1001"/>
      <c r="M4" s="1001"/>
      <c r="N4" s="1001"/>
      <c r="O4" s="1001"/>
      <c r="P4" s="1001"/>
      <c r="Q4" s="1001"/>
      <c r="R4" s="1001"/>
      <c r="S4" s="1001"/>
      <c r="T4" s="1001"/>
      <c r="U4" s="1001"/>
      <c r="V4" s="1001"/>
      <c r="W4" s="1001"/>
      <c r="X4" s="1001"/>
      <c r="Y4" s="1001"/>
      <c r="Z4" s="1001"/>
      <c r="AA4" s="1001"/>
      <c r="AB4" s="1002"/>
    </row>
    <row r="5" spans="2:28" ht="15" x14ac:dyDescent="0.2">
      <c r="H5" s="2"/>
      <c r="I5" s="2"/>
      <c r="J5" s="2"/>
      <c r="K5" s="2"/>
      <c r="L5" s="2"/>
      <c r="M5" s="2"/>
      <c r="N5" s="2"/>
      <c r="O5" s="2"/>
      <c r="P5" s="2"/>
      <c r="Q5" s="2"/>
      <c r="R5" s="2"/>
      <c r="S5" s="2"/>
      <c r="T5" s="2"/>
      <c r="U5" s="2"/>
      <c r="V5" s="2"/>
      <c r="W5" s="2"/>
      <c r="X5" s="2"/>
      <c r="Y5" s="2"/>
      <c r="Z5" s="2"/>
      <c r="AA5" s="2"/>
      <c r="AB5" s="2"/>
    </row>
    <row r="6" spans="2:28" ht="8.4499999999999993" customHeight="1" thickBot="1" x14ac:dyDescent="0.25">
      <c r="B6" s="3"/>
      <c r="C6" s="4"/>
      <c r="D6" s="4"/>
      <c r="E6" s="4"/>
      <c r="F6" s="4"/>
      <c r="G6" s="4"/>
      <c r="H6" s="4"/>
      <c r="I6" s="5"/>
      <c r="J6" s="5"/>
      <c r="K6" s="5"/>
      <c r="L6" s="5"/>
      <c r="M6" s="5"/>
      <c r="N6" s="5"/>
      <c r="O6" s="5"/>
      <c r="P6" s="5"/>
      <c r="Q6" s="5"/>
      <c r="R6" s="6"/>
      <c r="S6" s="6"/>
      <c r="T6" s="6"/>
      <c r="U6" s="6"/>
      <c r="V6" s="6"/>
      <c r="W6" s="4"/>
      <c r="X6" s="4"/>
      <c r="Y6" s="4"/>
      <c r="Z6" s="4"/>
      <c r="AA6" s="4"/>
      <c r="AB6" s="7"/>
    </row>
    <row r="7" spans="2:28" ht="15" customHeight="1" x14ac:dyDescent="0.2">
      <c r="B7" s="8"/>
      <c r="C7" s="716" t="s">
        <v>2</v>
      </c>
      <c r="D7" s="717"/>
      <c r="E7" s="717"/>
      <c r="F7" s="717"/>
      <c r="G7" s="717"/>
      <c r="H7" s="718"/>
      <c r="I7" s="744" t="s">
        <v>538</v>
      </c>
      <c r="J7" s="745"/>
      <c r="K7" s="745"/>
      <c r="L7" s="745"/>
      <c r="M7" s="745"/>
      <c r="N7" s="745"/>
      <c r="O7" s="745"/>
      <c r="P7" s="745"/>
      <c r="Q7" s="745"/>
      <c r="R7" s="745"/>
      <c r="S7" s="745"/>
      <c r="T7" s="745"/>
      <c r="U7" s="745"/>
      <c r="V7" s="745"/>
      <c r="W7" s="745"/>
      <c r="X7" s="745"/>
      <c r="Y7" s="745"/>
      <c r="Z7" s="745"/>
      <c r="AA7" s="746"/>
      <c r="AB7" s="9"/>
    </row>
    <row r="8" spans="2:28" ht="5.45" customHeight="1" thickBot="1" x14ac:dyDescent="0.25">
      <c r="B8" s="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9"/>
    </row>
    <row r="9" spans="2:28" ht="9" customHeight="1" thickBot="1" x14ac:dyDescent="0.25">
      <c r="B9" s="8"/>
      <c r="C9" s="107"/>
      <c r="D9" s="107"/>
      <c r="E9" s="107"/>
      <c r="F9" s="107"/>
      <c r="G9" s="107"/>
      <c r="H9" s="107"/>
      <c r="I9" s="108"/>
      <c r="J9" s="108"/>
      <c r="K9" s="108"/>
      <c r="L9" s="108"/>
      <c r="M9" s="108"/>
      <c r="N9" s="108"/>
      <c r="O9" s="108"/>
      <c r="P9" s="108"/>
      <c r="Q9" s="108"/>
      <c r="R9" s="105"/>
      <c r="S9" s="105"/>
      <c r="T9" s="105"/>
      <c r="U9" s="105"/>
      <c r="V9" s="105"/>
      <c r="W9" s="107"/>
      <c r="X9" s="107"/>
      <c r="Y9" s="107"/>
      <c r="Z9" s="107"/>
      <c r="AA9" s="107"/>
      <c r="AB9" s="9"/>
    </row>
    <row r="10" spans="2:28" ht="15" customHeight="1" thickBot="1" x14ac:dyDescent="0.25">
      <c r="B10" s="8"/>
      <c r="C10" s="716" t="s">
        <v>3</v>
      </c>
      <c r="D10" s="717"/>
      <c r="E10" s="717"/>
      <c r="F10" s="717"/>
      <c r="G10" s="717"/>
      <c r="H10" s="718"/>
      <c r="I10" s="890" t="s">
        <v>1119</v>
      </c>
      <c r="J10" s="984"/>
      <c r="K10" s="984"/>
      <c r="L10" s="984"/>
      <c r="M10" s="984"/>
      <c r="N10" s="984"/>
      <c r="O10" s="984"/>
      <c r="P10" s="984"/>
      <c r="Q10" s="985"/>
      <c r="R10" s="737" t="s">
        <v>4</v>
      </c>
      <c r="S10" s="738"/>
      <c r="T10" s="738"/>
      <c r="U10" s="739"/>
      <c r="V10" s="691" t="s">
        <v>5</v>
      </c>
      <c r="W10" s="692"/>
      <c r="X10" s="692"/>
      <c r="Y10" s="692"/>
      <c r="Z10" s="692"/>
      <c r="AA10" s="693"/>
      <c r="AB10" s="9"/>
    </row>
    <row r="11" spans="2:28" ht="20.45" customHeight="1" thickBot="1" x14ac:dyDescent="0.25">
      <c r="B11" s="8"/>
      <c r="C11" s="719"/>
      <c r="D11" s="720"/>
      <c r="E11" s="720"/>
      <c r="F11" s="720"/>
      <c r="G11" s="720"/>
      <c r="H11" s="721"/>
      <c r="I11" s="986"/>
      <c r="J11" s="987"/>
      <c r="K11" s="987"/>
      <c r="L11" s="987"/>
      <c r="M11" s="987"/>
      <c r="N11" s="987"/>
      <c r="O11" s="987"/>
      <c r="P11" s="987"/>
      <c r="Q11" s="988"/>
      <c r="R11" s="948" t="s">
        <v>1120</v>
      </c>
      <c r="S11" s="989"/>
      <c r="T11" s="989"/>
      <c r="U11" s="990"/>
      <c r="V11" s="774" t="s">
        <v>550</v>
      </c>
      <c r="W11" s="775"/>
      <c r="X11" s="775"/>
      <c r="Y11" s="775"/>
      <c r="Z11" s="775"/>
      <c r="AA11" s="776"/>
      <c r="AB11" s="9"/>
    </row>
    <row r="12" spans="2:28" ht="7.9" customHeight="1" thickBo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2"/>
    </row>
    <row r="13" spans="2:28" ht="15" customHeight="1" x14ac:dyDescent="0.2">
      <c r="B13" s="10"/>
      <c r="C13" s="716" t="s">
        <v>7</v>
      </c>
      <c r="D13" s="717"/>
      <c r="E13" s="717"/>
      <c r="F13" s="717"/>
      <c r="G13" s="717"/>
      <c r="H13" s="718"/>
      <c r="I13" s="974" t="s">
        <v>1121</v>
      </c>
      <c r="J13" s="975"/>
      <c r="K13" s="975"/>
      <c r="L13" s="975"/>
      <c r="M13" s="975"/>
      <c r="N13" s="975"/>
      <c r="O13" s="975"/>
      <c r="P13" s="975"/>
      <c r="Q13" s="975"/>
      <c r="R13" s="975"/>
      <c r="S13" s="976"/>
      <c r="T13" s="716" t="s">
        <v>9</v>
      </c>
      <c r="U13" s="717"/>
      <c r="V13" s="717"/>
      <c r="W13" s="717"/>
      <c r="X13" s="717"/>
      <c r="Y13" s="717"/>
      <c r="Z13" s="717"/>
      <c r="AA13" s="718"/>
      <c r="AB13" s="12"/>
    </row>
    <row r="14" spans="2:28" ht="21" customHeight="1" thickBot="1" x14ac:dyDescent="0.25">
      <c r="B14" s="10"/>
      <c r="C14" s="719"/>
      <c r="D14" s="720"/>
      <c r="E14" s="720"/>
      <c r="F14" s="720"/>
      <c r="G14" s="720"/>
      <c r="H14" s="721"/>
      <c r="I14" s="977"/>
      <c r="J14" s="978"/>
      <c r="K14" s="978"/>
      <c r="L14" s="978"/>
      <c r="M14" s="978"/>
      <c r="N14" s="978"/>
      <c r="O14" s="978"/>
      <c r="P14" s="978"/>
      <c r="Q14" s="978"/>
      <c r="R14" s="978"/>
      <c r="S14" s="979"/>
      <c r="T14" s="980" t="s">
        <v>50</v>
      </c>
      <c r="U14" s="981"/>
      <c r="V14" s="981"/>
      <c r="W14" s="981"/>
      <c r="X14" s="981"/>
      <c r="Y14" s="981"/>
      <c r="Z14" s="981"/>
      <c r="AA14" s="982"/>
      <c r="AB14" s="12"/>
    </row>
    <row r="15" spans="2:28" ht="9.6" customHeight="1" thickBo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2"/>
    </row>
    <row r="16" spans="2:28" ht="31.9" customHeight="1" thickBot="1" x14ac:dyDescent="0.25">
      <c r="B16" s="10"/>
      <c r="C16" s="675" t="s">
        <v>11</v>
      </c>
      <c r="D16" s="676"/>
      <c r="E16" s="676"/>
      <c r="F16" s="676"/>
      <c r="G16" s="676"/>
      <c r="H16" s="677"/>
      <c r="I16" s="949" t="s">
        <v>1122</v>
      </c>
      <c r="J16" s="963"/>
      <c r="K16" s="963"/>
      <c r="L16" s="963"/>
      <c r="M16" s="963"/>
      <c r="N16" s="963"/>
      <c r="O16" s="963"/>
      <c r="P16" s="963"/>
      <c r="Q16" s="963"/>
      <c r="R16" s="963"/>
      <c r="S16" s="963"/>
      <c r="T16" s="963"/>
      <c r="U16" s="963"/>
      <c r="V16" s="963"/>
      <c r="W16" s="963"/>
      <c r="X16" s="963"/>
      <c r="Y16" s="963"/>
      <c r="Z16" s="963"/>
      <c r="AA16" s="964"/>
      <c r="AB16" s="12"/>
    </row>
    <row r="17" spans="2:28" ht="10.9" customHeight="1" thickBot="1" x14ac:dyDescent="0.25">
      <c r="B17" s="10"/>
      <c r="C17" s="105"/>
      <c r="D17" s="105"/>
      <c r="E17" s="105"/>
      <c r="F17" s="105"/>
      <c r="G17" s="105"/>
      <c r="H17" s="105"/>
      <c r="I17" s="104"/>
      <c r="J17" s="104"/>
      <c r="K17" s="104"/>
      <c r="L17" s="104"/>
      <c r="M17" s="104"/>
      <c r="N17" s="104"/>
      <c r="O17" s="104"/>
      <c r="P17" s="104"/>
      <c r="Q17" s="104"/>
      <c r="R17" s="104"/>
      <c r="S17" s="104"/>
      <c r="T17" s="104"/>
      <c r="U17" s="104"/>
      <c r="V17" s="104"/>
      <c r="W17" s="104"/>
      <c r="X17" s="104"/>
      <c r="Y17" s="104"/>
      <c r="Z17" s="104"/>
      <c r="AA17" s="104"/>
      <c r="AB17" s="12"/>
    </row>
    <row r="18" spans="2:28" ht="37.15" customHeight="1" thickBot="1" x14ac:dyDescent="0.25">
      <c r="B18" s="10"/>
      <c r="C18" s="675" t="s">
        <v>12</v>
      </c>
      <c r="D18" s="676"/>
      <c r="E18" s="676"/>
      <c r="F18" s="676"/>
      <c r="G18" s="676"/>
      <c r="H18" s="677"/>
      <c r="I18" s="949" t="s">
        <v>1123</v>
      </c>
      <c r="J18" s="963"/>
      <c r="K18" s="963"/>
      <c r="L18" s="963"/>
      <c r="M18" s="963"/>
      <c r="N18" s="963"/>
      <c r="O18" s="963"/>
      <c r="P18" s="963"/>
      <c r="Q18" s="963"/>
      <c r="R18" s="963"/>
      <c r="S18" s="963"/>
      <c r="T18" s="963"/>
      <c r="U18" s="963"/>
      <c r="V18" s="963"/>
      <c r="W18" s="963"/>
      <c r="X18" s="963"/>
      <c r="Y18" s="963"/>
      <c r="Z18" s="963"/>
      <c r="AA18" s="964"/>
      <c r="AB18" s="12"/>
    </row>
    <row r="19" spans="2:28" ht="8.4499999999999993" customHeight="1" thickBot="1" x14ac:dyDescent="0.25">
      <c r="B19" s="10"/>
      <c r="C19" s="105"/>
      <c r="D19" s="105"/>
      <c r="E19" s="105"/>
      <c r="F19" s="105"/>
      <c r="G19" s="105"/>
      <c r="H19" s="105"/>
      <c r="I19" s="104"/>
      <c r="J19" s="104"/>
      <c r="K19" s="104"/>
      <c r="L19" s="104"/>
      <c r="M19" s="104"/>
      <c r="N19" s="104"/>
      <c r="O19" s="104"/>
      <c r="P19" s="104"/>
      <c r="Q19" s="104"/>
      <c r="R19" s="104"/>
      <c r="S19" s="104"/>
      <c r="T19" s="104"/>
      <c r="U19" s="104"/>
      <c r="V19" s="104"/>
      <c r="W19" s="104"/>
      <c r="X19" s="104"/>
      <c r="Y19" s="104"/>
      <c r="Z19" s="104"/>
      <c r="AA19" s="104"/>
      <c r="AB19" s="12"/>
    </row>
    <row r="20" spans="2:28" ht="17.45" customHeight="1" x14ac:dyDescent="0.2">
      <c r="B20" s="10"/>
      <c r="C20" s="700" t="s">
        <v>13</v>
      </c>
      <c r="D20" s="701"/>
      <c r="E20" s="701"/>
      <c r="F20" s="701"/>
      <c r="G20" s="701"/>
      <c r="H20" s="702"/>
      <c r="I20" s="965" t="s">
        <v>657</v>
      </c>
      <c r="J20" s="966"/>
      <c r="K20" s="966"/>
      <c r="L20" s="967"/>
      <c r="M20" s="691" t="s">
        <v>14</v>
      </c>
      <c r="N20" s="692"/>
      <c r="O20" s="692"/>
      <c r="P20" s="692"/>
      <c r="Q20" s="692"/>
      <c r="R20" s="692"/>
      <c r="S20" s="693"/>
      <c r="T20" s="691" t="s">
        <v>15</v>
      </c>
      <c r="U20" s="692"/>
      <c r="V20" s="692"/>
      <c r="W20" s="692"/>
      <c r="X20" s="692"/>
      <c r="Y20" s="692"/>
      <c r="Z20" s="692"/>
      <c r="AA20" s="693"/>
      <c r="AB20" s="12"/>
    </row>
    <row r="21" spans="2:28" ht="15.6" customHeight="1" thickBot="1" x14ac:dyDescent="0.25">
      <c r="B21" s="10"/>
      <c r="C21" s="703"/>
      <c r="D21" s="704"/>
      <c r="E21" s="704"/>
      <c r="F21" s="704"/>
      <c r="G21" s="704"/>
      <c r="H21" s="705"/>
      <c r="I21" s="968"/>
      <c r="J21" s="969"/>
      <c r="K21" s="969"/>
      <c r="L21" s="970"/>
      <c r="M21" s="1050" t="s">
        <v>749</v>
      </c>
      <c r="N21" s="1051"/>
      <c r="O21" s="1051"/>
      <c r="P21" s="1051"/>
      <c r="Q21" s="1051"/>
      <c r="R21" s="1051"/>
      <c r="S21" s="1052"/>
      <c r="T21" s="1053" t="s">
        <v>17</v>
      </c>
      <c r="U21" s="1054"/>
      <c r="V21" s="1054"/>
      <c r="W21" s="1054"/>
      <c r="X21" s="1054"/>
      <c r="Y21" s="1054"/>
      <c r="Z21" s="1054"/>
      <c r="AA21" s="1055"/>
      <c r="AB21" s="12"/>
    </row>
    <row r="22" spans="2:28" ht="9.6" customHeight="1" thickBo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2"/>
    </row>
    <row r="23" spans="2:28" ht="25.15" customHeight="1" x14ac:dyDescent="0.2">
      <c r="B23" s="10"/>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12"/>
    </row>
    <row r="24" spans="2:28" ht="40.15" customHeight="1" thickBot="1" x14ac:dyDescent="0.25">
      <c r="B24" s="10"/>
      <c r="C24" s="1044" t="s">
        <v>1124</v>
      </c>
      <c r="D24" s="1045"/>
      <c r="E24" s="1045"/>
      <c r="F24" s="1045"/>
      <c r="G24" s="1045"/>
      <c r="H24" s="1045"/>
      <c r="I24" s="1046"/>
      <c r="J24" s="1044" t="s">
        <v>82</v>
      </c>
      <c r="K24" s="1045"/>
      <c r="L24" s="1045"/>
      <c r="M24" s="1045"/>
      <c r="N24" s="1045"/>
      <c r="O24" s="1045"/>
      <c r="P24" s="1046"/>
      <c r="Q24" s="1047" t="s">
        <v>1125</v>
      </c>
      <c r="R24" s="1048"/>
      <c r="S24" s="1048"/>
      <c r="T24" s="1048"/>
      <c r="U24" s="1048"/>
      <c r="V24" s="1048"/>
      <c r="W24" s="1048"/>
      <c r="X24" s="1048"/>
      <c r="Y24" s="1048"/>
      <c r="Z24" s="1048"/>
      <c r="AA24" s="1049"/>
      <c r="AB24" s="12"/>
    </row>
    <row r="25" spans="2:28" ht="15" thickBo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2"/>
    </row>
    <row r="26" spans="2:28" ht="22.9" customHeight="1" thickBot="1" x14ac:dyDescent="0.25">
      <c r="B26" s="10"/>
      <c r="C26" s="675" t="s">
        <v>21</v>
      </c>
      <c r="D26" s="676"/>
      <c r="E26" s="676"/>
      <c r="F26" s="676"/>
      <c r="G26" s="676"/>
      <c r="H26" s="677"/>
      <c r="I26" s="949" t="s">
        <v>1126</v>
      </c>
      <c r="J26" s="963"/>
      <c r="K26" s="963"/>
      <c r="L26" s="963"/>
      <c r="M26" s="963"/>
      <c r="N26" s="963"/>
      <c r="O26" s="963"/>
      <c r="P26" s="963"/>
      <c r="Q26" s="963"/>
      <c r="R26" s="963"/>
      <c r="S26" s="963"/>
      <c r="T26" s="963"/>
      <c r="U26" s="963"/>
      <c r="V26" s="963"/>
      <c r="W26" s="963"/>
      <c r="X26" s="963"/>
      <c r="Y26" s="963"/>
      <c r="Z26" s="963"/>
      <c r="AA26" s="964"/>
      <c r="AB26" s="12"/>
    </row>
    <row r="27" spans="2:28" ht="9" customHeight="1" thickBot="1" x14ac:dyDescent="0.25">
      <c r="B27" s="10"/>
      <c r="C27" s="105"/>
      <c r="D27" s="105"/>
      <c r="E27" s="105"/>
      <c r="F27" s="105"/>
      <c r="G27" s="105"/>
      <c r="H27" s="105"/>
      <c r="I27" s="104"/>
      <c r="J27" s="104"/>
      <c r="K27" s="104"/>
      <c r="L27" s="104"/>
      <c r="M27" s="104"/>
      <c r="N27" s="104"/>
      <c r="O27" s="104"/>
      <c r="P27" s="104"/>
      <c r="Q27" s="104"/>
      <c r="R27" s="104"/>
      <c r="S27" s="104"/>
      <c r="T27" s="104"/>
      <c r="U27" s="104"/>
      <c r="V27" s="104"/>
      <c r="W27" s="104"/>
      <c r="X27" s="104"/>
      <c r="Y27" s="104"/>
      <c r="Z27" s="104"/>
      <c r="AA27" s="104"/>
      <c r="AB27" s="12"/>
    </row>
    <row r="28" spans="2:28" ht="43.15" customHeight="1" thickBot="1" x14ac:dyDescent="0.25">
      <c r="B28" s="10"/>
      <c r="C28" s="675" t="s">
        <v>23</v>
      </c>
      <c r="D28" s="676"/>
      <c r="E28" s="676"/>
      <c r="F28" s="676"/>
      <c r="G28" s="676"/>
      <c r="H28" s="677"/>
      <c r="I28" s="948">
        <v>0.9</v>
      </c>
      <c r="J28" s="949"/>
      <c r="K28" s="682" t="s">
        <v>24</v>
      </c>
      <c r="L28" s="683"/>
      <c r="M28" s="683"/>
      <c r="N28" s="684"/>
      <c r="O28" s="955" t="s">
        <v>25</v>
      </c>
      <c r="P28" s="954"/>
      <c r="Q28" s="954"/>
      <c r="R28" s="956"/>
      <c r="S28" s="101" t="s">
        <v>28</v>
      </c>
      <c r="T28" s="954" t="s">
        <v>26</v>
      </c>
      <c r="U28" s="954"/>
      <c r="V28" s="956"/>
      <c r="W28" s="34"/>
      <c r="X28" s="688" t="s">
        <v>27</v>
      </c>
      <c r="Y28" s="689"/>
      <c r="Z28" s="690"/>
      <c r="AA28" s="98"/>
      <c r="AB28" s="12"/>
    </row>
    <row r="29" spans="2:28" ht="7.9" customHeight="1"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28" ht="13.15" customHeight="1" x14ac:dyDescent="0.25">
      <c r="B30" s="10"/>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12"/>
    </row>
    <row r="31" spans="2:28" ht="14.25" customHeight="1" x14ac:dyDescent="0.2">
      <c r="B31" s="10"/>
      <c r="C31" s="661"/>
      <c r="D31" s="934"/>
      <c r="E31" s="934"/>
      <c r="F31" s="934"/>
      <c r="G31" s="934"/>
      <c r="H31" s="934"/>
      <c r="I31" s="934"/>
      <c r="J31" s="663"/>
      <c r="K31" s="1042" t="s">
        <v>301</v>
      </c>
      <c r="L31" s="943"/>
      <c r="M31" s="943"/>
      <c r="N31" s="943"/>
      <c r="O31" s="943" t="s">
        <v>300</v>
      </c>
      <c r="P31" s="943"/>
      <c r="Q31" s="943"/>
      <c r="R31" s="943"/>
      <c r="S31" s="943" t="s">
        <v>301</v>
      </c>
      <c r="T31" s="943"/>
      <c r="U31" s="943" t="s">
        <v>300</v>
      </c>
      <c r="V31" s="943"/>
      <c r="W31" s="943"/>
      <c r="X31" s="943" t="s">
        <v>301</v>
      </c>
      <c r="Y31" s="943"/>
      <c r="Z31" s="943" t="s">
        <v>300</v>
      </c>
      <c r="AA31" s="1043"/>
      <c r="AB31" s="12"/>
    </row>
    <row r="32" spans="2:28" ht="12" customHeight="1" thickBot="1" x14ac:dyDescent="0.25">
      <c r="B32" s="10"/>
      <c r="C32" s="664"/>
      <c r="D32" s="665"/>
      <c r="E32" s="665"/>
      <c r="F32" s="665"/>
      <c r="G32" s="665"/>
      <c r="H32" s="665"/>
      <c r="I32" s="665"/>
      <c r="J32" s="666"/>
      <c r="K32" s="1038">
        <v>0</v>
      </c>
      <c r="L32" s="1039"/>
      <c r="M32" s="1039"/>
      <c r="N32" s="1039"/>
      <c r="O32" s="1040">
        <v>0.79</v>
      </c>
      <c r="P32" s="1039"/>
      <c r="Q32" s="1039"/>
      <c r="R32" s="1039"/>
      <c r="S32" s="1040">
        <v>0.8</v>
      </c>
      <c r="T32" s="1039"/>
      <c r="U32" s="1040">
        <v>0.89</v>
      </c>
      <c r="V32" s="1039"/>
      <c r="W32" s="1039"/>
      <c r="X32" s="1040">
        <v>0.9</v>
      </c>
      <c r="Y32" s="1039"/>
      <c r="Z32" s="1040">
        <v>1</v>
      </c>
      <c r="AA32" s="1041"/>
      <c r="AB32" s="12"/>
    </row>
    <row r="33" spans="2:37" ht="8.4499999999999993" customHeight="1"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37" s="410" customFormat="1" ht="12.75" thickBot="1" x14ac:dyDescent="0.25">
      <c r="B34" s="408"/>
      <c r="C34" s="642" t="s">
        <v>29</v>
      </c>
      <c r="D34" s="643"/>
      <c r="E34" s="643"/>
      <c r="F34" s="643"/>
      <c r="G34" s="643"/>
      <c r="H34" s="643"/>
      <c r="I34" s="643"/>
      <c r="J34" s="643"/>
      <c r="K34" s="643"/>
      <c r="L34" s="643"/>
      <c r="M34" s="643"/>
      <c r="N34" s="643"/>
      <c r="O34" s="643"/>
      <c r="P34" s="643"/>
      <c r="Q34" s="643"/>
      <c r="R34" s="643"/>
      <c r="S34" s="643"/>
      <c r="T34" s="643"/>
      <c r="U34" s="643"/>
      <c r="V34" s="643"/>
      <c r="W34" s="643"/>
      <c r="X34" s="643"/>
      <c r="Y34" s="643"/>
      <c r="Z34" s="643"/>
      <c r="AA34" s="644"/>
      <c r="AB34" s="409"/>
    </row>
    <row r="35" spans="2:37" s="410" customFormat="1" ht="33.6" customHeight="1" thickBot="1" x14ac:dyDescent="0.25">
      <c r="B35" s="408"/>
      <c r="C35" s="642" t="s">
        <v>30</v>
      </c>
      <c r="D35" s="643"/>
      <c r="E35" s="643"/>
      <c r="F35" s="643"/>
      <c r="G35" s="644"/>
      <c r="H35" s="275" t="s">
        <v>1127</v>
      </c>
      <c r="I35" s="275" t="s">
        <v>1128</v>
      </c>
      <c r="J35" s="275" t="s">
        <v>33</v>
      </c>
      <c r="K35" s="645" t="s">
        <v>34</v>
      </c>
      <c r="L35" s="646"/>
      <c r="M35" s="646"/>
      <c r="N35" s="646"/>
      <c r="O35" s="646"/>
      <c r="P35" s="646"/>
      <c r="Q35" s="646"/>
      <c r="R35" s="646"/>
      <c r="S35" s="646"/>
      <c r="T35" s="646"/>
      <c r="U35" s="646"/>
      <c r="V35" s="646"/>
      <c r="W35" s="646"/>
      <c r="X35" s="646"/>
      <c r="Y35" s="646"/>
      <c r="Z35" s="646"/>
      <c r="AA35" s="647"/>
      <c r="AB35" s="409"/>
    </row>
    <row r="36" spans="2:37" s="410" customFormat="1" ht="120" customHeight="1" x14ac:dyDescent="0.2">
      <c r="B36" s="408"/>
      <c r="C36" s="1032" t="s">
        <v>1129</v>
      </c>
      <c r="D36" s="1033"/>
      <c r="E36" s="1033"/>
      <c r="F36" s="1033"/>
      <c r="G36" s="1034"/>
      <c r="H36" s="33">
        <v>97</v>
      </c>
      <c r="I36" s="33">
        <v>100</v>
      </c>
      <c r="J36" s="30">
        <f>+H36/I36</f>
        <v>0.97</v>
      </c>
      <c r="K36" s="1035" t="s">
        <v>1130</v>
      </c>
      <c r="L36" s="1036"/>
      <c r="M36" s="1036"/>
      <c r="N36" s="1036"/>
      <c r="O36" s="1036"/>
      <c r="P36" s="1036"/>
      <c r="Q36" s="1036"/>
      <c r="R36" s="1036"/>
      <c r="S36" s="1036"/>
      <c r="T36" s="1036"/>
      <c r="U36" s="1036"/>
      <c r="V36" s="1036"/>
      <c r="W36" s="1036"/>
      <c r="X36" s="1036"/>
      <c r="Y36" s="1036"/>
      <c r="Z36" s="1036"/>
      <c r="AA36" s="1037"/>
      <c r="AB36" s="409"/>
      <c r="AI36" s="410" t="s">
        <v>1131</v>
      </c>
      <c r="AJ36" s="410">
        <v>97</v>
      </c>
      <c r="AK36" s="410">
        <v>100</v>
      </c>
    </row>
    <row r="37" spans="2:37" s="410" customFormat="1" ht="120" customHeight="1" x14ac:dyDescent="0.2">
      <c r="B37" s="408"/>
      <c r="C37" s="1032" t="s">
        <v>1132</v>
      </c>
      <c r="D37" s="1033"/>
      <c r="E37" s="1033"/>
      <c r="F37" s="1033"/>
      <c r="G37" s="1034"/>
      <c r="H37" s="32">
        <v>96</v>
      </c>
      <c r="I37" s="33">
        <v>100</v>
      </c>
      <c r="J37" s="30">
        <f>+H37/I37</f>
        <v>0.96</v>
      </c>
      <c r="K37" s="624" t="s">
        <v>1133</v>
      </c>
      <c r="L37" s="625"/>
      <c r="M37" s="625"/>
      <c r="N37" s="625"/>
      <c r="O37" s="625"/>
      <c r="P37" s="625"/>
      <c r="Q37" s="625"/>
      <c r="R37" s="625"/>
      <c r="S37" s="625"/>
      <c r="T37" s="625"/>
      <c r="U37" s="625"/>
      <c r="V37" s="625"/>
      <c r="W37" s="625"/>
      <c r="X37" s="625"/>
      <c r="Y37" s="625"/>
      <c r="Z37" s="625"/>
      <c r="AA37" s="626"/>
      <c r="AB37" s="409"/>
      <c r="AI37" s="410" t="s">
        <v>1134</v>
      </c>
      <c r="AJ37" s="410">
        <v>96</v>
      </c>
      <c r="AK37" s="410">
        <v>100</v>
      </c>
    </row>
    <row r="38" spans="2:37" s="410" customFormat="1" ht="12" customHeight="1" x14ac:dyDescent="0.2">
      <c r="B38" s="408"/>
      <c r="C38" s="874"/>
      <c r="D38" s="875"/>
      <c r="E38" s="875"/>
      <c r="F38" s="875"/>
      <c r="G38" s="876"/>
      <c r="H38" s="32"/>
      <c r="I38" s="32"/>
      <c r="J38" s="30"/>
      <c r="K38" s="624"/>
      <c r="L38" s="625"/>
      <c r="M38" s="625"/>
      <c r="N38" s="625"/>
      <c r="O38" s="625"/>
      <c r="P38" s="625"/>
      <c r="Q38" s="625"/>
      <c r="R38" s="625"/>
      <c r="S38" s="625"/>
      <c r="T38" s="625"/>
      <c r="U38" s="625"/>
      <c r="V38" s="625"/>
      <c r="W38" s="625"/>
      <c r="X38" s="625"/>
      <c r="Y38" s="625"/>
      <c r="Z38" s="625"/>
      <c r="AA38" s="626"/>
      <c r="AB38" s="409"/>
    </row>
    <row r="39" spans="2:37" s="410" customFormat="1" ht="12" customHeight="1" x14ac:dyDescent="0.2">
      <c r="B39" s="408"/>
      <c r="C39" s="874"/>
      <c r="D39" s="875"/>
      <c r="E39" s="875"/>
      <c r="F39" s="875"/>
      <c r="G39" s="876"/>
      <c r="H39" s="32"/>
      <c r="I39" s="32"/>
      <c r="J39" s="30"/>
      <c r="K39" s="624"/>
      <c r="L39" s="625"/>
      <c r="M39" s="625"/>
      <c r="N39" s="625"/>
      <c r="O39" s="625"/>
      <c r="P39" s="625"/>
      <c r="Q39" s="625"/>
      <c r="R39" s="625"/>
      <c r="S39" s="625"/>
      <c r="T39" s="625"/>
      <c r="U39" s="625"/>
      <c r="V39" s="625"/>
      <c r="W39" s="625"/>
      <c r="X39" s="625"/>
      <c r="Y39" s="625"/>
      <c r="Z39" s="625"/>
      <c r="AA39" s="626"/>
      <c r="AB39" s="409"/>
    </row>
    <row r="40" spans="2:37" s="410" customFormat="1" ht="12" x14ac:dyDescent="0.2">
      <c r="B40" s="408"/>
      <c r="C40" s="874"/>
      <c r="D40" s="875"/>
      <c r="E40" s="875"/>
      <c r="F40" s="875"/>
      <c r="G40" s="876"/>
      <c r="H40" s="32"/>
      <c r="I40" s="32"/>
      <c r="J40" s="30"/>
      <c r="K40" s="651"/>
      <c r="L40" s="652"/>
      <c r="M40" s="652"/>
      <c r="N40" s="652"/>
      <c r="O40" s="652"/>
      <c r="P40" s="652"/>
      <c r="Q40" s="652"/>
      <c r="R40" s="652"/>
      <c r="S40" s="652"/>
      <c r="T40" s="652"/>
      <c r="U40" s="652"/>
      <c r="V40" s="652"/>
      <c r="W40" s="652"/>
      <c r="X40" s="652"/>
      <c r="Y40" s="652"/>
      <c r="Z40" s="652"/>
      <c r="AA40" s="653"/>
      <c r="AB40" s="409"/>
    </row>
    <row r="41" spans="2:37" s="410" customFormat="1" ht="12" x14ac:dyDescent="0.2">
      <c r="B41" s="408"/>
      <c r="C41" s="874"/>
      <c r="D41" s="875"/>
      <c r="E41" s="875"/>
      <c r="F41" s="875"/>
      <c r="G41" s="876"/>
      <c r="H41" s="32"/>
      <c r="I41" s="32"/>
      <c r="J41" s="30"/>
      <c r="K41" s="651"/>
      <c r="L41" s="652"/>
      <c r="M41" s="652"/>
      <c r="N41" s="652"/>
      <c r="O41" s="652"/>
      <c r="P41" s="652"/>
      <c r="Q41" s="652"/>
      <c r="R41" s="652"/>
      <c r="S41" s="652"/>
      <c r="T41" s="652"/>
      <c r="U41" s="652"/>
      <c r="V41" s="652"/>
      <c r="W41" s="652"/>
      <c r="X41" s="652"/>
      <c r="Y41" s="652"/>
      <c r="Z41" s="652"/>
      <c r="AA41" s="653"/>
      <c r="AB41" s="409"/>
    </row>
    <row r="42" spans="2:37" s="410" customFormat="1" ht="12.75" thickBot="1" x14ac:dyDescent="0.25">
      <c r="B42" s="408"/>
      <c r="C42" s="874"/>
      <c r="D42" s="875"/>
      <c r="E42" s="875"/>
      <c r="F42" s="875"/>
      <c r="G42" s="876"/>
      <c r="H42" s="31"/>
      <c r="I42" s="31"/>
      <c r="J42" s="30"/>
      <c r="K42" s="630"/>
      <c r="L42" s="631"/>
      <c r="M42" s="631"/>
      <c r="N42" s="631"/>
      <c r="O42" s="631"/>
      <c r="P42" s="631"/>
      <c r="Q42" s="631"/>
      <c r="R42" s="631"/>
      <c r="S42" s="631"/>
      <c r="T42" s="631"/>
      <c r="U42" s="631"/>
      <c r="V42" s="631"/>
      <c r="W42" s="631"/>
      <c r="X42" s="631"/>
      <c r="Y42" s="631"/>
      <c r="Z42" s="631"/>
      <c r="AA42" s="632"/>
      <c r="AB42" s="409"/>
    </row>
    <row r="43" spans="2:37" s="410" customFormat="1" ht="15.75" customHeight="1" thickBot="1" x14ac:dyDescent="0.25">
      <c r="B43" s="408"/>
      <c r="C43" s="803" t="s">
        <v>35</v>
      </c>
      <c r="D43" s="804"/>
      <c r="E43" s="804"/>
      <c r="F43" s="804"/>
      <c r="G43" s="805"/>
      <c r="H43" s="42"/>
      <c r="I43" s="42"/>
      <c r="J43" s="411"/>
      <c r="K43" s="806"/>
      <c r="L43" s="807"/>
      <c r="M43" s="807"/>
      <c r="N43" s="807"/>
      <c r="O43" s="807"/>
      <c r="P43" s="807"/>
      <c r="Q43" s="807"/>
      <c r="R43" s="807"/>
      <c r="S43" s="807"/>
      <c r="T43" s="807"/>
      <c r="U43" s="807"/>
      <c r="V43" s="807"/>
      <c r="W43" s="807"/>
      <c r="X43" s="807"/>
      <c r="Y43" s="807"/>
      <c r="Z43" s="807"/>
      <c r="AA43" s="808"/>
      <c r="AB43" s="409"/>
    </row>
    <row r="44" spans="2:37" s="410" customFormat="1" ht="5.25" customHeight="1" x14ac:dyDescent="0.2">
      <c r="B44" s="408"/>
      <c r="C44" s="412"/>
      <c r="D44" s="412"/>
      <c r="E44" s="412"/>
      <c r="F44" s="412"/>
      <c r="G44" s="412"/>
      <c r="H44" s="413"/>
      <c r="I44" s="413"/>
      <c r="J44" s="43"/>
      <c r="K44" s="412"/>
      <c r="L44" s="412"/>
      <c r="M44" s="412"/>
      <c r="N44" s="412"/>
      <c r="O44" s="412"/>
      <c r="P44" s="412"/>
      <c r="Q44" s="412"/>
      <c r="R44" s="412"/>
      <c r="S44" s="412"/>
      <c r="T44" s="412"/>
      <c r="U44" s="412"/>
      <c r="V44" s="412"/>
      <c r="W44" s="412"/>
      <c r="X44" s="412"/>
      <c r="Y44" s="412"/>
      <c r="Z44" s="412"/>
      <c r="AA44" s="412"/>
      <c r="AB44" s="409"/>
    </row>
    <row r="45" spans="2:37" s="410" customFormat="1" ht="12.75" thickBot="1" x14ac:dyDescent="0.25">
      <c r="B45" s="408"/>
      <c r="C45" s="412"/>
      <c r="D45" s="412"/>
      <c r="E45" s="412"/>
      <c r="F45" s="412"/>
      <c r="G45" s="412"/>
      <c r="H45" s="413"/>
      <c r="I45" s="413"/>
      <c r="J45" s="43"/>
      <c r="K45" s="412"/>
      <c r="L45" s="412"/>
      <c r="M45" s="412"/>
      <c r="N45" s="412"/>
      <c r="O45" s="412"/>
      <c r="P45" s="412"/>
      <c r="Q45" s="412"/>
      <c r="R45" s="412"/>
      <c r="S45" s="412"/>
      <c r="T45" s="412"/>
      <c r="U45" s="412"/>
      <c r="V45" s="412"/>
      <c r="W45" s="412"/>
      <c r="X45" s="412"/>
      <c r="Y45" s="412"/>
      <c r="Z45" s="412"/>
      <c r="AA45" s="412"/>
      <c r="AB45" s="409"/>
    </row>
    <row r="46" spans="2:37" s="410" customFormat="1" ht="12" x14ac:dyDescent="0.2">
      <c r="B46" s="408"/>
      <c r="C46" s="809" t="s">
        <v>36</v>
      </c>
      <c r="D46" s="810"/>
      <c r="E46" s="810"/>
      <c r="F46" s="810"/>
      <c r="G46" s="810"/>
      <c r="H46" s="810"/>
      <c r="I46" s="810"/>
      <c r="J46" s="810"/>
      <c r="K46" s="810"/>
      <c r="L46" s="810"/>
      <c r="M46" s="810"/>
      <c r="N46" s="810"/>
      <c r="O46" s="810"/>
      <c r="P46" s="810"/>
      <c r="Q46" s="810"/>
      <c r="R46" s="810"/>
      <c r="S46" s="810"/>
      <c r="T46" s="810"/>
      <c r="U46" s="810"/>
      <c r="V46" s="810"/>
      <c r="W46" s="810"/>
      <c r="X46" s="810"/>
      <c r="Y46" s="810"/>
      <c r="Z46" s="810"/>
      <c r="AA46" s="811"/>
      <c r="AB46" s="409"/>
    </row>
    <row r="47" spans="2:37" s="415" customFormat="1" ht="12.75" thickBot="1" x14ac:dyDescent="0.25">
      <c r="B47" s="414"/>
      <c r="C47" s="812"/>
      <c r="D47" s="1021"/>
      <c r="E47" s="1021"/>
      <c r="F47" s="1021"/>
      <c r="G47" s="1021"/>
      <c r="H47" s="1021"/>
      <c r="I47" s="1021"/>
      <c r="J47" s="1021"/>
      <c r="K47" s="1021"/>
      <c r="L47" s="1021"/>
      <c r="M47" s="1021"/>
      <c r="N47" s="1021"/>
      <c r="O47" s="1021"/>
      <c r="P47" s="1021"/>
      <c r="Q47" s="1021"/>
      <c r="R47" s="1021"/>
      <c r="S47" s="1021"/>
      <c r="T47" s="1021"/>
      <c r="U47" s="1021"/>
      <c r="V47" s="1021"/>
      <c r="W47" s="1021"/>
      <c r="X47" s="1021"/>
      <c r="Y47" s="1021"/>
      <c r="Z47" s="1021"/>
      <c r="AA47" s="814"/>
      <c r="AB47" s="409"/>
    </row>
    <row r="48" spans="2:37" s="415" customFormat="1" ht="12" x14ac:dyDescent="0.2">
      <c r="B48" s="414"/>
      <c r="C48" s="1022"/>
      <c r="D48" s="1023"/>
      <c r="E48" s="1023"/>
      <c r="F48" s="1023"/>
      <c r="G48" s="1023"/>
      <c r="H48" s="1023"/>
      <c r="I48" s="1023"/>
      <c r="J48" s="1023"/>
      <c r="K48" s="1023"/>
      <c r="L48" s="1023"/>
      <c r="M48" s="1023"/>
      <c r="N48" s="1023"/>
      <c r="O48" s="1023"/>
      <c r="P48" s="1023"/>
      <c r="Q48" s="1023"/>
      <c r="R48" s="1023"/>
      <c r="S48" s="1023"/>
      <c r="T48" s="1023"/>
      <c r="U48" s="1023"/>
      <c r="V48" s="1023"/>
      <c r="W48" s="1023"/>
      <c r="X48" s="1023"/>
      <c r="Y48" s="1023"/>
      <c r="Z48" s="1023"/>
      <c r="AA48" s="1024"/>
      <c r="AB48" s="409"/>
    </row>
    <row r="49" spans="2:28" s="415" customFormat="1" ht="12" x14ac:dyDescent="0.2">
      <c r="B49" s="414"/>
      <c r="C49" s="1025"/>
      <c r="D49" s="1026"/>
      <c r="E49" s="1026"/>
      <c r="F49" s="1026"/>
      <c r="G49" s="1026"/>
      <c r="H49" s="1026"/>
      <c r="I49" s="1026"/>
      <c r="J49" s="1026"/>
      <c r="K49" s="1026"/>
      <c r="L49" s="1026"/>
      <c r="M49" s="1026"/>
      <c r="N49" s="1026"/>
      <c r="O49" s="1026"/>
      <c r="P49" s="1026"/>
      <c r="Q49" s="1026"/>
      <c r="R49" s="1026"/>
      <c r="S49" s="1026"/>
      <c r="T49" s="1026"/>
      <c r="U49" s="1026"/>
      <c r="V49" s="1026"/>
      <c r="W49" s="1026"/>
      <c r="X49" s="1026"/>
      <c r="Y49" s="1026"/>
      <c r="Z49" s="1026"/>
      <c r="AA49" s="1027"/>
      <c r="AB49" s="409"/>
    </row>
    <row r="50" spans="2:28" s="415" customFormat="1" ht="12" x14ac:dyDescent="0.2">
      <c r="B50" s="414"/>
      <c r="C50" s="1025"/>
      <c r="D50" s="1026"/>
      <c r="E50" s="1026"/>
      <c r="F50" s="1026"/>
      <c r="G50" s="1026"/>
      <c r="H50" s="1026"/>
      <c r="I50" s="1026"/>
      <c r="J50" s="1026"/>
      <c r="K50" s="1026"/>
      <c r="L50" s="1026"/>
      <c r="M50" s="1026"/>
      <c r="N50" s="1026"/>
      <c r="O50" s="1026"/>
      <c r="P50" s="1026"/>
      <c r="Q50" s="1026"/>
      <c r="R50" s="1026"/>
      <c r="S50" s="1026"/>
      <c r="T50" s="1026"/>
      <c r="U50" s="1026"/>
      <c r="V50" s="1026"/>
      <c r="W50" s="1026"/>
      <c r="X50" s="1026"/>
      <c r="Y50" s="1026"/>
      <c r="Z50" s="1026"/>
      <c r="AA50" s="1027"/>
      <c r="AB50" s="409"/>
    </row>
    <row r="51" spans="2:28" s="415" customFormat="1" ht="12" x14ac:dyDescent="0.2">
      <c r="B51" s="414"/>
      <c r="C51" s="1025"/>
      <c r="D51" s="1026"/>
      <c r="E51" s="1026"/>
      <c r="F51" s="1026"/>
      <c r="G51" s="1026"/>
      <c r="H51" s="1026"/>
      <c r="I51" s="1026"/>
      <c r="J51" s="1026"/>
      <c r="K51" s="1026"/>
      <c r="L51" s="1026"/>
      <c r="M51" s="1026"/>
      <c r="N51" s="1026"/>
      <c r="O51" s="1026"/>
      <c r="P51" s="1026"/>
      <c r="Q51" s="1026"/>
      <c r="R51" s="1026"/>
      <c r="S51" s="1026"/>
      <c r="T51" s="1026"/>
      <c r="U51" s="1026"/>
      <c r="V51" s="1026"/>
      <c r="W51" s="1026"/>
      <c r="X51" s="1026"/>
      <c r="Y51" s="1026"/>
      <c r="Z51" s="1026"/>
      <c r="AA51" s="1027"/>
      <c r="AB51" s="409"/>
    </row>
    <row r="52" spans="2:28" s="415" customFormat="1" ht="12" x14ac:dyDescent="0.2">
      <c r="B52" s="414"/>
      <c r="C52" s="1025"/>
      <c r="D52" s="1026"/>
      <c r="E52" s="1026"/>
      <c r="F52" s="1026"/>
      <c r="G52" s="1026"/>
      <c r="H52" s="1026"/>
      <c r="I52" s="1026"/>
      <c r="J52" s="1026"/>
      <c r="K52" s="1026"/>
      <c r="L52" s="1026"/>
      <c r="M52" s="1026"/>
      <c r="N52" s="1026"/>
      <c r="O52" s="1026"/>
      <c r="P52" s="1026"/>
      <c r="Q52" s="1026"/>
      <c r="R52" s="1026"/>
      <c r="S52" s="1026"/>
      <c r="T52" s="1026"/>
      <c r="U52" s="1026"/>
      <c r="V52" s="1026"/>
      <c r="W52" s="1026"/>
      <c r="X52" s="1026"/>
      <c r="Y52" s="1026"/>
      <c r="Z52" s="1026"/>
      <c r="AA52" s="1027"/>
      <c r="AB52" s="409"/>
    </row>
    <row r="53" spans="2:28" s="415" customFormat="1" ht="12" x14ac:dyDescent="0.2">
      <c r="B53" s="414"/>
      <c r="C53" s="1025"/>
      <c r="D53" s="1026"/>
      <c r="E53" s="1026"/>
      <c r="F53" s="1026"/>
      <c r="G53" s="1026"/>
      <c r="H53" s="1026"/>
      <c r="I53" s="1026"/>
      <c r="J53" s="1026"/>
      <c r="K53" s="1026"/>
      <c r="L53" s="1026"/>
      <c r="M53" s="1026"/>
      <c r="N53" s="1026"/>
      <c r="O53" s="1026"/>
      <c r="P53" s="1026"/>
      <c r="Q53" s="1026"/>
      <c r="R53" s="1026"/>
      <c r="S53" s="1026"/>
      <c r="T53" s="1026"/>
      <c r="U53" s="1026"/>
      <c r="V53" s="1026"/>
      <c r="W53" s="1026"/>
      <c r="X53" s="1026"/>
      <c r="Y53" s="1026"/>
      <c r="Z53" s="1026"/>
      <c r="AA53" s="1027"/>
      <c r="AB53" s="409"/>
    </row>
    <row r="54" spans="2:28" s="415" customFormat="1" ht="73.5" customHeight="1" thickBot="1" x14ac:dyDescent="0.25">
      <c r="B54" s="414"/>
      <c r="C54" s="1028"/>
      <c r="D54" s="1029"/>
      <c r="E54" s="1029"/>
      <c r="F54" s="1029"/>
      <c r="G54" s="1029"/>
      <c r="H54" s="1029"/>
      <c r="I54" s="1029"/>
      <c r="J54" s="1029"/>
      <c r="K54" s="1029"/>
      <c r="L54" s="1029"/>
      <c r="M54" s="1029"/>
      <c r="N54" s="1029"/>
      <c r="O54" s="1029"/>
      <c r="P54" s="1029"/>
      <c r="Q54" s="1029"/>
      <c r="R54" s="1029"/>
      <c r="S54" s="1029"/>
      <c r="T54" s="1029"/>
      <c r="U54" s="1029"/>
      <c r="V54" s="1029"/>
      <c r="W54" s="1029"/>
      <c r="X54" s="1029"/>
      <c r="Y54" s="1029"/>
      <c r="Z54" s="1029"/>
      <c r="AA54" s="1030"/>
      <c r="AB54" s="409"/>
    </row>
    <row r="55" spans="2:28" s="415" customFormat="1" ht="12" x14ac:dyDescent="0.2">
      <c r="B55" s="416"/>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8"/>
    </row>
    <row r="56" spans="2:28" s="415" customFormat="1" ht="12.75" thickBot="1" x14ac:dyDescent="0.25">
      <c r="B56" s="419"/>
      <c r="C56" s="420"/>
      <c r="D56" s="420"/>
      <c r="E56" s="420"/>
      <c r="F56" s="420"/>
      <c r="G56" s="420"/>
      <c r="H56" s="420"/>
      <c r="I56" s="420"/>
      <c r="J56" s="420"/>
      <c r="K56" s="420"/>
      <c r="L56" s="420"/>
      <c r="M56" s="420"/>
      <c r="N56" s="420"/>
      <c r="O56" s="420"/>
      <c r="P56" s="420"/>
      <c r="Q56" s="420"/>
      <c r="R56" s="420"/>
      <c r="S56" s="420"/>
      <c r="T56" s="420"/>
      <c r="U56" s="420"/>
      <c r="V56" s="420"/>
      <c r="W56" s="420"/>
      <c r="X56" s="420"/>
      <c r="Y56" s="420"/>
      <c r="Z56" s="420"/>
      <c r="AA56" s="420"/>
      <c r="AB56" s="421"/>
    </row>
    <row r="57" spans="2:28" s="415" customFormat="1" ht="12" x14ac:dyDescent="0.2">
      <c r="B57" s="422"/>
      <c r="C57" s="787" t="s">
        <v>30</v>
      </c>
      <c r="D57" s="788"/>
      <c r="E57" s="788"/>
      <c r="F57" s="788"/>
      <c r="G57" s="789"/>
      <c r="H57" s="787" t="s">
        <v>37</v>
      </c>
      <c r="I57" s="789"/>
      <c r="J57" s="787" t="s">
        <v>38</v>
      </c>
      <c r="K57" s="788"/>
      <c r="L57" s="788"/>
      <c r="M57" s="789"/>
      <c r="N57" s="787" t="s">
        <v>39</v>
      </c>
      <c r="O57" s="788"/>
      <c r="P57" s="788"/>
      <c r="Q57" s="788"/>
      <c r="R57" s="788"/>
      <c r="S57" s="788"/>
      <c r="T57" s="788"/>
      <c r="U57" s="789"/>
      <c r="V57" s="793" t="s">
        <v>40</v>
      </c>
      <c r="W57" s="793"/>
      <c r="X57" s="793"/>
      <c r="Y57" s="793"/>
      <c r="Z57" s="793"/>
      <c r="AA57" s="794"/>
      <c r="AB57" s="113"/>
    </row>
    <row r="58" spans="2:28" s="415" customFormat="1" ht="12" x14ac:dyDescent="0.2">
      <c r="B58" s="114"/>
      <c r="C58" s="790"/>
      <c r="D58" s="889"/>
      <c r="E58" s="889"/>
      <c r="F58" s="889"/>
      <c r="G58" s="792"/>
      <c r="H58" s="790"/>
      <c r="I58" s="792"/>
      <c r="J58" s="790"/>
      <c r="K58" s="889"/>
      <c r="L58" s="889"/>
      <c r="M58" s="792"/>
      <c r="N58" s="790"/>
      <c r="O58" s="889"/>
      <c r="P58" s="889"/>
      <c r="Q58" s="889"/>
      <c r="R58" s="889"/>
      <c r="S58" s="889"/>
      <c r="T58" s="889"/>
      <c r="U58" s="792"/>
      <c r="V58" s="1031"/>
      <c r="W58" s="1031"/>
      <c r="X58" s="1031"/>
      <c r="Y58" s="1031"/>
      <c r="Z58" s="1031"/>
      <c r="AA58" s="796"/>
      <c r="AB58" s="113"/>
    </row>
    <row r="59" spans="2:28" s="415" customFormat="1" ht="12.75" thickBot="1" x14ac:dyDescent="0.25">
      <c r="B59" s="114"/>
      <c r="C59" s="790"/>
      <c r="D59" s="889"/>
      <c r="E59" s="889"/>
      <c r="F59" s="889"/>
      <c r="G59" s="792"/>
      <c r="H59" s="790"/>
      <c r="I59" s="792"/>
      <c r="J59" s="790"/>
      <c r="K59" s="889"/>
      <c r="L59" s="889"/>
      <c r="M59" s="792"/>
      <c r="N59" s="856"/>
      <c r="O59" s="857"/>
      <c r="P59" s="857"/>
      <c r="Q59" s="857"/>
      <c r="R59" s="857"/>
      <c r="S59" s="857"/>
      <c r="T59" s="857"/>
      <c r="U59" s="858"/>
      <c r="V59" s="859"/>
      <c r="W59" s="859"/>
      <c r="X59" s="859"/>
      <c r="Y59" s="859"/>
      <c r="Z59" s="859"/>
      <c r="AA59" s="860"/>
      <c r="AB59" s="113"/>
    </row>
    <row r="60" spans="2:28" s="415" customFormat="1" ht="15" customHeight="1" x14ac:dyDescent="0.2">
      <c r="B60" s="422"/>
      <c r="C60" s="1015"/>
      <c r="D60" s="1016"/>
      <c r="E60" s="1016"/>
      <c r="F60" s="1016"/>
      <c r="G60" s="1016"/>
      <c r="H60" s="1016"/>
      <c r="I60" s="1016"/>
      <c r="J60" s="1016"/>
      <c r="K60" s="1016"/>
      <c r="L60" s="1016"/>
      <c r="M60" s="1016"/>
      <c r="N60" s="1017"/>
      <c r="O60" s="1018"/>
      <c r="P60" s="1018"/>
      <c r="Q60" s="1018"/>
      <c r="R60" s="1018"/>
      <c r="S60" s="1018"/>
      <c r="T60" s="1018"/>
      <c r="U60" s="1019"/>
      <c r="V60" s="1017"/>
      <c r="W60" s="1018"/>
      <c r="X60" s="1018"/>
      <c r="Y60" s="1018"/>
      <c r="Z60" s="1018"/>
      <c r="AA60" s="1020"/>
      <c r="AB60" s="423"/>
    </row>
    <row r="61" spans="2:28" s="415" customFormat="1" ht="12" x14ac:dyDescent="0.2">
      <c r="B61" s="422"/>
      <c r="C61" s="1009"/>
      <c r="D61" s="1010"/>
      <c r="E61" s="1010"/>
      <c r="F61" s="1010"/>
      <c r="G61" s="1010"/>
      <c r="H61" s="1010"/>
      <c r="I61" s="1010"/>
      <c r="J61" s="1010"/>
      <c r="K61" s="1010"/>
      <c r="L61" s="1010"/>
      <c r="M61" s="1010"/>
      <c r="N61" s="1011"/>
      <c r="O61" s="1012"/>
      <c r="P61" s="1012"/>
      <c r="Q61" s="1012"/>
      <c r="R61" s="1012"/>
      <c r="S61" s="1012"/>
      <c r="T61" s="1012"/>
      <c r="U61" s="1013"/>
      <c r="V61" s="1011"/>
      <c r="W61" s="1012"/>
      <c r="X61" s="1012"/>
      <c r="Y61" s="1012"/>
      <c r="Z61" s="1012"/>
      <c r="AA61" s="1014"/>
      <c r="AB61" s="423"/>
    </row>
    <row r="62" spans="2:28" s="415" customFormat="1" ht="12" x14ac:dyDescent="0.2">
      <c r="B62" s="422"/>
      <c r="C62" s="1009"/>
      <c r="D62" s="1010"/>
      <c r="E62" s="1010"/>
      <c r="F62" s="1010"/>
      <c r="G62" s="1010"/>
      <c r="H62" s="1010"/>
      <c r="I62" s="1010"/>
      <c r="J62" s="1010"/>
      <c r="K62" s="1010"/>
      <c r="L62" s="1010"/>
      <c r="M62" s="1010"/>
      <c r="N62" s="1011"/>
      <c r="O62" s="1012"/>
      <c r="P62" s="1012"/>
      <c r="Q62" s="1012"/>
      <c r="R62" s="1012"/>
      <c r="S62" s="1012"/>
      <c r="T62" s="1012"/>
      <c r="U62" s="1013"/>
      <c r="V62" s="1011"/>
      <c r="W62" s="1012"/>
      <c r="X62" s="1012"/>
      <c r="Y62" s="1012"/>
      <c r="Z62" s="1012"/>
      <c r="AA62" s="1014"/>
      <c r="AB62" s="423"/>
    </row>
    <row r="63" spans="2:28" s="415" customFormat="1" ht="12" x14ac:dyDescent="0.2">
      <c r="B63" s="422"/>
      <c r="C63" s="1009"/>
      <c r="D63" s="1010"/>
      <c r="E63" s="1010"/>
      <c r="F63" s="1010"/>
      <c r="G63" s="1010"/>
      <c r="H63" s="1010"/>
      <c r="I63" s="1010"/>
      <c r="J63" s="1010"/>
      <c r="K63" s="1010"/>
      <c r="L63" s="1010"/>
      <c r="M63" s="1010"/>
      <c r="N63" s="1011"/>
      <c r="O63" s="1012"/>
      <c r="P63" s="1012"/>
      <c r="Q63" s="1012"/>
      <c r="R63" s="1012"/>
      <c r="S63" s="1012"/>
      <c r="T63" s="1012"/>
      <c r="U63" s="1013"/>
      <c r="V63" s="1011"/>
      <c r="W63" s="1012"/>
      <c r="X63" s="1012"/>
      <c r="Y63" s="1012"/>
      <c r="Z63" s="1012"/>
      <c r="AA63" s="1014"/>
      <c r="AB63" s="423"/>
    </row>
    <row r="64" spans="2:28" s="415" customFormat="1" ht="15.75" customHeight="1" thickBot="1" x14ac:dyDescent="0.25">
      <c r="B64" s="422"/>
      <c r="C64" s="1003"/>
      <c r="D64" s="1004"/>
      <c r="E64" s="1004"/>
      <c r="F64" s="1004"/>
      <c r="G64" s="1004"/>
      <c r="H64" s="1004"/>
      <c r="I64" s="1004"/>
      <c r="J64" s="1004"/>
      <c r="K64" s="1004"/>
      <c r="L64" s="1004"/>
      <c r="M64" s="1004"/>
      <c r="N64" s="1005"/>
      <c r="O64" s="1006"/>
      <c r="P64" s="1006"/>
      <c r="Q64" s="1006"/>
      <c r="R64" s="1006"/>
      <c r="S64" s="1006"/>
      <c r="T64" s="1006"/>
      <c r="U64" s="1007"/>
      <c r="V64" s="1005"/>
      <c r="W64" s="1006"/>
      <c r="X64" s="1006"/>
      <c r="Y64" s="1006"/>
      <c r="Z64" s="1006"/>
      <c r="AA64" s="1008"/>
      <c r="AB64" s="423"/>
    </row>
    <row r="65" spans="2:28" s="415" customFormat="1" ht="12" x14ac:dyDescent="0.2">
      <c r="B65" s="424"/>
      <c r="C65" s="417"/>
      <c r="D65" s="417"/>
      <c r="E65" s="417"/>
      <c r="F65" s="417"/>
      <c r="G65" s="417"/>
      <c r="H65" s="417"/>
      <c r="I65" s="417"/>
      <c r="J65" s="417"/>
      <c r="K65" s="417"/>
      <c r="L65" s="417"/>
      <c r="M65" s="417"/>
      <c r="N65" s="417"/>
      <c r="O65" s="417"/>
      <c r="P65" s="417"/>
      <c r="Q65" s="417"/>
      <c r="R65" s="417"/>
      <c r="S65" s="417"/>
      <c r="T65" s="417"/>
      <c r="U65" s="417"/>
      <c r="V65" s="417"/>
      <c r="W65" s="417"/>
      <c r="X65" s="417"/>
      <c r="Y65" s="417"/>
      <c r="Z65" s="417"/>
      <c r="AA65" s="417"/>
      <c r="AB65" s="425"/>
    </row>
    <row r="66" spans="2:28" s="415" customFormat="1" ht="12" x14ac:dyDescent="0.2"/>
    <row r="67" spans="2:28" s="415" customFormat="1" ht="12" x14ac:dyDescent="0.2"/>
    <row r="68" spans="2:28" s="415" customFormat="1" ht="12" x14ac:dyDescent="0.2"/>
    <row r="69" spans="2:28" s="415" customFormat="1" ht="12" x14ac:dyDescent="0.2"/>
    <row r="70" spans="2:28" s="415" customFormat="1" ht="12" x14ac:dyDescent="0.2"/>
    <row r="71" spans="2:28" s="415" customFormat="1" ht="12" x14ac:dyDescent="0.2"/>
    <row r="72" spans="2:28" s="415" customFormat="1" ht="12" x14ac:dyDescent="0.2"/>
    <row r="73" spans="2:28" s="415" customFormat="1" ht="12" x14ac:dyDescent="0.2"/>
    <row r="74" spans="2:28" s="415" customFormat="1" ht="12" x14ac:dyDescent="0.2"/>
    <row r="75" spans="2:28" s="415" customFormat="1" ht="12" x14ac:dyDescent="0.2"/>
    <row r="104" ht="6" customHeight="1" x14ac:dyDescent="0.2"/>
  </sheetData>
  <mergeCells count="108">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C46:AA47"/>
    <mergeCell ref="C48:AA54"/>
    <mergeCell ref="C57:G59"/>
    <mergeCell ref="H57:I59"/>
    <mergeCell ref="J57:M59"/>
    <mergeCell ref="N57:U59"/>
    <mergeCell ref="V57:AA59"/>
    <mergeCell ref="C41:G41"/>
    <mergeCell ref="K41:AA41"/>
    <mergeCell ref="C42:G42"/>
    <mergeCell ref="K42:AA42"/>
    <mergeCell ref="C43:G43"/>
    <mergeCell ref="K43:AA43"/>
    <mergeCell ref="C60:G60"/>
    <mergeCell ref="H60:I60"/>
    <mergeCell ref="J60:M60"/>
    <mergeCell ref="N60:U60"/>
    <mergeCell ref="V60:AA60"/>
    <mergeCell ref="C61:G61"/>
    <mergeCell ref="H61:I61"/>
    <mergeCell ref="J61:M61"/>
    <mergeCell ref="N61:U61"/>
    <mergeCell ref="V61:AA61"/>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54" min="1" max="27" man="1"/>
  </rowBreaks>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14"/>
  <sheetViews>
    <sheetView topLeftCell="C20" zoomScaleNormal="100" zoomScaleSheetLayoutView="100" zoomScalePageLayoutView="70" workbookViewId="0">
      <selection activeCell="J35" sqref="J35"/>
    </sheetView>
  </sheetViews>
  <sheetFormatPr baseColWidth="10" defaultColWidth="3.7109375" defaultRowHeight="14.25" x14ac:dyDescent="0.2"/>
  <cols>
    <col min="1" max="1" width="3.7109375" style="550"/>
    <col min="2" max="2" width="2.85546875" style="550" customWidth="1"/>
    <col min="3" max="6" width="2.7109375" style="550" customWidth="1"/>
    <col min="7" max="7" width="4.28515625" style="550" customWidth="1"/>
    <col min="8" max="8" width="14.28515625" style="550" customWidth="1"/>
    <col min="9" max="9" width="13.42578125" style="550" customWidth="1"/>
    <col min="10" max="10" width="15" style="550" customWidth="1"/>
    <col min="11" max="12" width="3.42578125" style="550" customWidth="1"/>
    <col min="13" max="15" width="2.7109375" style="550" customWidth="1"/>
    <col min="16" max="16" width="3.42578125" style="550" customWidth="1"/>
    <col min="17" max="17" width="3.5703125" style="550" customWidth="1"/>
    <col min="18" max="18" width="3.7109375" style="550"/>
    <col min="19" max="19" width="3.28515625" style="550" customWidth="1"/>
    <col min="20" max="20" width="7.42578125" style="550" customWidth="1"/>
    <col min="21" max="21" width="3.5703125" style="550" customWidth="1"/>
    <col min="22" max="22" width="3.7109375" style="550"/>
    <col min="23" max="25" width="5" style="550" customWidth="1"/>
    <col min="26" max="26" width="6.7109375" style="550" customWidth="1"/>
    <col min="27" max="27" width="4.140625" style="550" customWidth="1"/>
    <col min="28" max="28" width="2" style="550" customWidth="1"/>
    <col min="29" max="16384" width="3.7109375" style="550"/>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195</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198</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197</v>
      </c>
      <c r="S11" s="740"/>
      <c r="T11" s="740"/>
      <c r="U11" s="741"/>
      <c r="V11" s="715" t="s">
        <v>127</v>
      </c>
      <c r="W11" s="742"/>
      <c r="X11" s="742"/>
      <c r="Y11" s="742"/>
      <c r="Z11" s="742"/>
      <c r="AA11" s="743"/>
      <c r="AB11" s="77"/>
    </row>
    <row r="12" spans="1:28"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1569</v>
      </c>
      <c r="J13" s="723"/>
      <c r="K13" s="723"/>
      <c r="L13" s="723"/>
      <c r="M13" s="723"/>
      <c r="N13" s="723"/>
      <c r="O13" s="723"/>
      <c r="P13" s="723"/>
      <c r="Q13" s="723"/>
      <c r="R13" s="723"/>
      <c r="S13" s="724"/>
      <c r="T13" s="716" t="s">
        <v>9</v>
      </c>
      <c r="U13" s="717"/>
      <c r="V13" s="717"/>
      <c r="W13" s="717"/>
      <c r="X13" s="717"/>
      <c r="Y13" s="717"/>
      <c r="Z13" s="717"/>
      <c r="AA13" s="718"/>
      <c r="AB13" s="66"/>
    </row>
    <row r="14" spans="1:28" ht="46.5" customHeight="1" thickBot="1" x14ac:dyDescent="0.25">
      <c r="B14" s="67"/>
      <c r="C14" s="719"/>
      <c r="D14" s="720"/>
      <c r="E14" s="720"/>
      <c r="F14" s="720"/>
      <c r="G14" s="720"/>
      <c r="H14" s="721"/>
      <c r="I14" s="725"/>
      <c r="J14" s="726"/>
      <c r="K14" s="726"/>
      <c r="L14" s="726"/>
      <c r="M14" s="726"/>
      <c r="N14" s="726"/>
      <c r="O14" s="726"/>
      <c r="P14" s="726"/>
      <c r="Q14" s="726"/>
      <c r="R14" s="726"/>
      <c r="S14" s="727"/>
      <c r="T14" s="728" t="s">
        <v>61</v>
      </c>
      <c r="U14" s="729"/>
      <c r="V14" s="729"/>
      <c r="W14" s="729"/>
      <c r="X14" s="729"/>
      <c r="Y14" s="729"/>
      <c r="Z14" s="729"/>
      <c r="AA14" s="730"/>
      <c r="AB14" s="66"/>
    </row>
    <row r="15" spans="1:28"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57.75" customHeight="1" thickBot="1" x14ac:dyDescent="0.25">
      <c r="B16" s="67"/>
      <c r="C16" s="675" t="s">
        <v>11</v>
      </c>
      <c r="D16" s="676"/>
      <c r="E16" s="676"/>
      <c r="F16" s="676"/>
      <c r="G16" s="676"/>
      <c r="H16" s="677"/>
      <c r="I16" s="678" t="s">
        <v>196</v>
      </c>
      <c r="J16" s="679"/>
      <c r="K16" s="679"/>
      <c r="L16" s="679"/>
      <c r="M16" s="679"/>
      <c r="N16" s="679"/>
      <c r="O16" s="679"/>
      <c r="P16" s="679"/>
      <c r="Q16" s="679"/>
      <c r="R16" s="679"/>
      <c r="S16" s="679"/>
      <c r="T16" s="679"/>
      <c r="U16" s="679"/>
      <c r="V16" s="679"/>
      <c r="W16" s="679"/>
      <c r="X16" s="679"/>
      <c r="Y16" s="679"/>
      <c r="Z16" s="679"/>
      <c r="AA16" s="680"/>
      <c r="AB16" s="66"/>
    </row>
    <row r="17" spans="2:28" ht="16.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52.5" customHeight="1" thickBot="1" x14ac:dyDescent="0.25">
      <c r="B18" s="67"/>
      <c r="C18" s="675" t="s">
        <v>12</v>
      </c>
      <c r="D18" s="676"/>
      <c r="E18" s="676"/>
      <c r="F18" s="676"/>
      <c r="G18" s="676"/>
      <c r="H18" s="677"/>
      <c r="I18" s="678" t="s">
        <v>391</v>
      </c>
      <c r="J18" s="679"/>
      <c r="K18" s="679"/>
      <c r="L18" s="679"/>
      <c r="M18" s="679"/>
      <c r="N18" s="679"/>
      <c r="O18" s="679"/>
      <c r="P18" s="679"/>
      <c r="Q18" s="679"/>
      <c r="R18" s="679"/>
      <c r="S18" s="679"/>
      <c r="T18" s="679"/>
      <c r="U18" s="679"/>
      <c r="V18" s="679"/>
      <c r="W18" s="679"/>
      <c r="X18" s="679"/>
      <c r="Y18" s="679"/>
      <c r="Z18" s="679"/>
      <c r="AA18" s="680"/>
      <c r="AB18" s="66"/>
    </row>
    <row r="19" spans="2:28" ht="16.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1.75" customHeight="1" x14ac:dyDescent="0.2">
      <c r="B20" s="67"/>
      <c r="C20" s="700" t="s">
        <v>13</v>
      </c>
      <c r="D20" s="701"/>
      <c r="E20" s="701"/>
      <c r="F20" s="701"/>
      <c r="G20" s="701"/>
      <c r="H20" s="702"/>
      <c r="I20" s="706" t="s">
        <v>790</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21.75" customHeight="1" thickBot="1" x14ac:dyDescent="0.25">
      <c r="B21" s="67"/>
      <c r="C21" s="703"/>
      <c r="D21" s="704"/>
      <c r="E21" s="704"/>
      <c r="F21" s="704"/>
      <c r="G21" s="704"/>
      <c r="H21" s="705"/>
      <c r="I21" s="709"/>
      <c r="J21" s="710"/>
      <c r="K21" s="710"/>
      <c r="L21" s="711"/>
      <c r="M21" s="712" t="s">
        <v>1570</v>
      </c>
      <c r="N21" s="713"/>
      <c r="O21" s="713"/>
      <c r="P21" s="713"/>
      <c r="Q21" s="713"/>
      <c r="R21" s="713"/>
      <c r="S21" s="714"/>
      <c r="T21" s="715" t="s">
        <v>17</v>
      </c>
      <c r="U21" s="713"/>
      <c r="V21" s="713"/>
      <c r="W21" s="713"/>
      <c r="X21" s="713"/>
      <c r="Y21" s="713"/>
      <c r="Z21" s="713"/>
      <c r="AA21" s="714"/>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30" customHeight="1" thickBot="1" x14ac:dyDescent="0.25">
      <c r="B24" s="67"/>
      <c r="C24" s="1044" t="s">
        <v>1571</v>
      </c>
      <c r="D24" s="1045"/>
      <c r="E24" s="1045"/>
      <c r="F24" s="1045"/>
      <c r="G24" s="1045"/>
      <c r="H24" s="1045"/>
      <c r="I24" s="1046"/>
      <c r="J24" s="1044" t="s">
        <v>195</v>
      </c>
      <c r="K24" s="1045"/>
      <c r="L24" s="1045"/>
      <c r="M24" s="1045"/>
      <c r="N24" s="1045"/>
      <c r="O24" s="1045"/>
      <c r="P24" s="1046"/>
      <c r="Q24" s="1047" t="s">
        <v>615</v>
      </c>
      <c r="R24" s="1048"/>
      <c r="S24" s="1048"/>
      <c r="T24" s="1048"/>
      <c r="U24" s="1048"/>
      <c r="V24" s="1048"/>
      <c r="W24" s="1048"/>
      <c r="X24" s="1048"/>
      <c r="Y24" s="1048"/>
      <c r="Z24" s="1048"/>
      <c r="AA24" s="1049"/>
      <c r="AB24" s="66"/>
    </row>
    <row r="25" spans="2:28" ht="15"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194</v>
      </c>
      <c r="J26" s="679"/>
      <c r="K26" s="679"/>
      <c r="L26" s="679"/>
      <c r="M26" s="679"/>
      <c r="N26" s="679"/>
      <c r="O26" s="679"/>
      <c r="P26" s="679"/>
      <c r="Q26" s="679"/>
      <c r="R26" s="679"/>
      <c r="S26" s="679"/>
      <c r="T26" s="679"/>
      <c r="U26" s="679"/>
      <c r="V26" s="679"/>
      <c r="W26" s="679"/>
      <c r="X26" s="679"/>
      <c r="Y26" s="679"/>
      <c r="Z26" s="679"/>
      <c r="AA26" s="680"/>
      <c r="AB26" s="66"/>
    </row>
    <row r="27" spans="2:28" ht="15.75"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681">
        <v>1</v>
      </c>
      <c r="J28" s="678"/>
      <c r="K28" s="682" t="s">
        <v>24</v>
      </c>
      <c r="L28" s="683"/>
      <c r="M28" s="683"/>
      <c r="N28" s="684"/>
      <c r="O28" s="685" t="s">
        <v>25</v>
      </c>
      <c r="P28" s="686"/>
      <c r="Q28" s="686"/>
      <c r="R28" s="687"/>
      <c r="S28" s="74"/>
      <c r="T28" s="686" t="s">
        <v>26</v>
      </c>
      <c r="U28" s="686"/>
      <c r="V28" s="687"/>
      <c r="W28" s="34" t="s">
        <v>28</v>
      </c>
      <c r="X28" s="688" t="s">
        <v>27</v>
      </c>
      <c r="Y28" s="689"/>
      <c r="Z28" s="690"/>
      <c r="AA28" s="73"/>
      <c r="AB28" s="66"/>
    </row>
    <row r="29" spans="2:28" ht="15"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1301">
        <v>0</v>
      </c>
      <c r="L32" s="1302"/>
      <c r="M32" s="1302"/>
      <c r="N32" s="1302"/>
      <c r="O32" s="1302">
        <v>0.89</v>
      </c>
      <c r="P32" s="1302"/>
      <c r="Q32" s="1302"/>
      <c r="R32" s="1302"/>
      <c r="S32" s="1302">
        <v>0.9</v>
      </c>
      <c r="T32" s="1302"/>
      <c r="U32" s="1302">
        <v>0.99</v>
      </c>
      <c r="V32" s="1302"/>
      <c r="W32" s="1302"/>
      <c r="X32" s="1302">
        <v>1</v>
      </c>
      <c r="Y32" s="1302"/>
      <c r="Z32" s="1302">
        <v>1</v>
      </c>
      <c r="AA32" s="1303"/>
      <c r="AB32" s="66"/>
    </row>
    <row r="33" spans="2:28" ht="15"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84" customHeight="1" thickBot="1" x14ac:dyDescent="0.25">
      <c r="B35" s="69"/>
      <c r="C35" s="922" t="s">
        <v>30</v>
      </c>
      <c r="D35" s="923"/>
      <c r="E35" s="923"/>
      <c r="F35" s="923"/>
      <c r="G35" s="924"/>
      <c r="H35" s="549" t="s">
        <v>1572</v>
      </c>
      <c r="I35" s="549" t="s">
        <v>1573</v>
      </c>
      <c r="J35" s="549" t="s">
        <v>33</v>
      </c>
      <c r="K35" s="1155" t="s">
        <v>34</v>
      </c>
      <c r="L35" s="1156"/>
      <c r="M35" s="1156"/>
      <c r="N35" s="1156"/>
      <c r="O35" s="1156"/>
      <c r="P35" s="1156"/>
      <c r="Q35" s="1156"/>
      <c r="R35" s="1156"/>
      <c r="S35" s="1156"/>
      <c r="T35" s="1156"/>
      <c r="U35" s="1156"/>
      <c r="V35" s="1156"/>
      <c r="W35" s="1156"/>
      <c r="X35" s="1156"/>
      <c r="Y35" s="1156"/>
      <c r="Z35" s="1156"/>
      <c r="AA35" s="1157"/>
      <c r="AB35" s="66"/>
    </row>
    <row r="36" spans="2:28" s="68" customFormat="1" x14ac:dyDescent="0.2">
      <c r="B36" s="69"/>
      <c r="C36" s="1061" t="s">
        <v>1574</v>
      </c>
      <c r="D36" s="1150"/>
      <c r="E36" s="1150"/>
      <c r="F36" s="1150"/>
      <c r="G36" s="1151"/>
      <c r="H36" s="372">
        <v>69</v>
      </c>
      <c r="I36" s="372">
        <v>69</v>
      </c>
      <c r="J36" s="36">
        <f>+H36/I36</f>
        <v>1</v>
      </c>
      <c r="K36" s="1280" t="s">
        <v>1575</v>
      </c>
      <c r="L36" s="1281"/>
      <c r="M36" s="1281"/>
      <c r="N36" s="1281"/>
      <c r="O36" s="1281"/>
      <c r="P36" s="1281"/>
      <c r="Q36" s="1281"/>
      <c r="R36" s="1281"/>
      <c r="S36" s="1281"/>
      <c r="T36" s="1281"/>
      <c r="U36" s="1281"/>
      <c r="V36" s="1281"/>
      <c r="W36" s="1281"/>
      <c r="X36" s="1281"/>
      <c r="Y36" s="1281"/>
      <c r="Z36" s="1281"/>
      <c r="AA36" s="1282"/>
      <c r="AB36" s="66"/>
    </row>
    <row r="37" spans="2:28" s="68" customFormat="1" x14ac:dyDescent="0.2">
      <c r="B37" s="69"/>
      <c r="C37" s="1061" t="s">
        <v>1041</v>
      </c>
      <c r="D37" s="1150"/>
      <c r="E37" s="1150"/>
      <c r="F37" s="1150"/>
      <c r="G37" s="1151"/>
      <c r="H37" s="38">
        <v>33</v>
      </c>
      <c r="I37" s="38">
        <v>33</v>
      </c>
      <c r="J37" s="36">
        <f t="shared" ref="J37:J39" si="0">+H37/I37</f>
        <v>1</v>
      </c>
      <c r="K37" s="1152" t="s">
        <v>1576</v>
      </c>
      <c r="L37" s="1153"/>
      <c r="M37" s="1153"/>
      <c r="N37" s="1153"/>
      <c r="O37" s="1153"/>
      <c r="P37" s="1153"/>
      <c r="Q37" s="1153"/>
      <c r="R37" s="1153"/>
      <c r="S37" s="1153"/>
      <c r="T37" s="1153"/>
      <c r="U37" s="1153"/>
      <c r="V37" s="1153"/>
      <c r="W37" s="1153"/>
      <c r="X37" s="1153"/>
      <c r="Y37" s="1153"/>
      <c r="Z37" s="1153"/>
      <c r="AA37" s="1154"/>
      <c r="AB37" s="66"/>
    </row>
    <row r="38" spans="2:28" s="68" customFormat="1" ht="41.25" customHeight="1" x14ac:dyDescent="0.2">
      <c r="B38" s="69"/>
      <c r="C38" s="1061" t="s">
        <v>1577</v>
      </c>
      <c r="D38" s="1150"/>
      <c r="E38" s="1150"/>
      <c r="F38" s="1150"/>
      <c r="G38" s="1151"/>
      <c r="H38" s="38">
        <v>51</v>
      </c>
      <c r="I38" s="38">
        <v>51</v>
      </c>
      <c r="J38" s="36">
        <f t="shared" si="0"/>
        <v>1</v>
      </c>
      <c r="K38" s="1152" t="s">
        <v>1578</v>
      </c>
      <c r="L38" s="1153"/>
      <c r="M38" s="1153"/>
      <c r="N38" s="1153"/>
      <c r="O38" s="1153"/>
      <c r="P38" s="1153"/>
      <c r="Q38" s="1153"/>
      <c r="R38" s="1153"/>
      <c r="S38" s="1153"/>
      <c r="T38" s="1153"/>
      <c r="U38" s="1153"/>
      <c r="V38" s="1153"/>
      <c r="W38" s="1153"/>
      <c r="X38" s="1153"/>
      <c r="Y38" s="1153"/>
      <c r="Z38" s="1153"/>
      <c r="AA38" s="1154"/>
      <c r="AB38" s="66"/>
    </row>
    <row r="39" spans="2:28" s="68" customFormat="1" ht="40.5" customHeight="1" thickBot="1" x14ac:dyDescent="0.25">
      <c r="B39" s="69"/>
      <c r="C39" s="1061" t="s">
        <v>1579</v>
      </c>
      <c r="D39" s="1150"/>
      <c r="E39" s="1150"/>
      <c r="F39" s="1150"/>
      <c r="G39" s="1151"/>
      <c r="H39" s="38">
        <v>55</v>
      </c>
      <c r="I39" s="38">
        <v>55</v>
      </c>
      <c r="J39" s="36">
        <f t="shared" si="0"/>
        <v>1</v>
      </c>
      <c r="K39" s="1152" t="s">
        <v>1580</v>
      </c>
      <c r="L39" s="1153"/>
      <c r="M39" s="1153"/>
      <c r="N39" s="1153"/>
      <c r="O39" s="1153"/>
      <c r="P39" s="1153"/>
      <c r="Q39" s="1153"/>
      <c r="R39" s="1153"/>
      <c r="S39" s="1153"/>
      <c r="T39" s="1153"/>
      <c r="U39" s="1153"/>
      <c r="V39" s="1153"/>
      <c r="W39" s="1153"/>
      <c r="X39" s="1153"/>
      <c r="Y39" s="1153"/>
      <c r="Z39" s="1153"/>
      <c r="AA39" s="1154"/>
      <c r="AB39" s="66"/>
    </row>
    <row r="40" spans="2:28" s="68" customFormat="1" ht="15.75" customHeight="1" thickBot="1" x14ac:dyDescent="0.3">
      <c r="B40" s="69"/>
      <c r="C40" s="908" t="s">
        <v>35</v>
      </c>
      <c r="D40" s="909"/>
      <c r="E40" s="909"/>
      <c r="F40" s="909"/>
      <c r="G40" s="910"/>
      <c r="H40" s="37"/>
      <c r="I40" s="37"/>
      <c r="J40" s="41"/>
      <c r="K40" s="911"/>
      <c r="L40" s="912"/>
      <c r="M40" s="912"/>
      <c r="N40" s="912"/>
      <c r="O40" s="912"/>
      <c r="P40" s="912"/>
      <c r="Q40" s="912"/>
      <c r="R40" s="912"/>
      <c r="S40" s="912"/>
      <c r="T40" s="912"/>
      <c r="U40" s="912"/>
      <c r="V40" s="912"/>
      <c r="W40" s="912"/>
      <c r="X40" s="912"/>
      <c r="Y40" s="912"/>
      <c r="Z40" s="912"/>
      <c r="AA40" s="913"/>
      <c r="AB40" s="66"/>
    </row>
    <row r="41" spans="2:28" s="68" customFormat="1" ht="5.25" customHeight="1" x14ac:dyDescent="0.2">
      <c r="B41" s="69"/>
      <c r="C41" s="72"/>
      <c r="D41" s="72"/>
      <c r="E41" s="72"/>
      <c r="F41" s="72"/>
      <c r="G41" s="72"/>
      <c r="H41" s="145"/>
      <c r="I41" s="145"/>
      <c r="J41" s="35"/>
      <c r="K41" s="72"/>
      <c r="L41" s="72"/>
      <c r="M41" s="72"/>
      <c r="N41" s="72"/>
      <c r="O41" s="72"/>
      <c r="P41" s="72"/>
      <c r="Q41" s="72"/>
      <c r="R41" s="72"/>
      <c r="S41" s="72"/>
      <c r="T41" s="72"/>
      <c r="U41" s="72"/>
      <c r="V41" s="72"/>
      <c r="W41" s="72"/>
      <c r="X41" s="72"/>
      <c r="Y41" s="72"/>
      <c r="Z41" s="72"/>
      <c r="AA41" s="72"/>
      <c r="AB41" s="66"/>
    </row>
    <row r="42" spans="2:28" s="68" customFormat="1" ht="15" thickBot="1" x14ac:dyDescent="0.25">
      <c r="B42" s="69"/>
      <c r="C42" s="72"/>
      <c r="D42" s="72"/>
      <c r="E42" s="72"/>
      <c r="F42" s="72"/>
      <c r="G42" s="72"/>
      <c r="H42" s="145"/>
      <c r="I42" s="145"/>
      <c r="J42" s="35"/>
      <c r="K42" s="72"/>
      <c r="L42" s="72"/>
      <c r="M42" s="72"/>
      <c r="N42" s="72"/>
      <c r="O42" s="72"/>
      <c r="P42" s="72"/>
      <c r="Q42" s="72"/>
      <c r="R42" s="72"/>
      <c r="S42" s="72"/>
      <c r="T42" s="72"/>
      <c r="U42" s="72"/>
      <c r="V42" s="72"/>
      <c r="W42" s="72"/>
      <c r="X42" s="72"/>
      <c r="Y42" s="72"/>
      <c r="Z42" s="72"/>
      <c r="AA42" s="72"/>
      <c r="AB42" s="66"/>
    </row>
    <row r="43" spans="2:28" s="68" customFormat="1" x14ac:dyDescent="0.2">
      <c r="B43" s="69"/>
      <c r="C43" s="768" t="s">
        <v>36</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66"/>
    </row>
    <row r="44" spans="2:28" ht="15" thickBot="1" x14ac:dyDescent="0.25">
      <c r="B44" s="67"/>
      <c r="C44" s="1161"/>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3"/>
      <c r="AB44" s="66"/>
    </row>
    <row r="45" spans="2:28" x14ac:dyDescent="0.2">
      <c r="B45" s="67"/>
      <c r="C45" s="1171" t="s">
        <v>70</v>
      </c>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66"/>
    </row>
    <row r="46" spans="2:28"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1: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1: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1: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1: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1: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1: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1:28" x14ac:dyDescent="0.2">
      <c r="B55" s="67"/>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66"/>
    </row>
    <row r="56" spans="1:28" x14ac:dyDescent="0.2">
      <c r="B56" s="67"/>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66"/>
    </row>
    <row r="57" spans="1:28" ht="15" thickBot="1" x14ac:dyDescent="0.25">
      <c r="B57" s="67"/>
      <c r="C57" s="117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9"/>
      <c r="AB57" s="66"/>
    </row>
    <row r="58" spans="1:28" x14ac:dyDescent="0.2">
      <c r="B58" s="65"/>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64"/>
    </row>
    <row r="59" spans="1:28" ht="15" thickBot="1" x14ac:dyDescent="0.25">
      <c r="B59" s="63"/>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61"/>
    </row>
    <row r="60" spans="1:28" ht="15.75" x14ac:dyDescent="0.2">
      <c r="B60" s="59"/>
      <c r="C60" s="1072" t="s">
        <v>30</v>
      </c>
      <c r="D60" s="1073"/>
      <c r="E60" s="1073"/>
      <c r="F60" s="1073"/>
      <c r="G60" s="1074"/>
      <c r="H60" s="1072" t="s">
        <v>37</v>
      </c>
      <c r="I60" s="1074"/>
      <c r="J60" s="1072" t="s">
        <v>38</v>
      </c>
      <c r="K60" s="1073"/>
      <c r="L60" s="1073"/>
      <c r="M60" s="1074"/>
      <c r="N60" s="1072" t="s">
        <v>39</v>
      </c>
      <c r="O60" s="1073"/>
      <c r="P60" s="1073"/>
      <c r="Q60" s="1073"/>
      <c r="R60" s="1073"/>
      <c r="S60" s="1073"/>
      <c r="T60" s="1073"/>
      <c r="U60" s="1074"/>
      <c r="V60" s="1165" t="s">
        <v>40</v>
      </c>
      <c r="W60" s="1165"/>
      <c r="X60" s="1165"/>
      <c r="Y60" s="1165"/>
      <c r="Z60" s="1165"/>
      <c r="AA60" s="1166"/>
      <c r="AB60" s="20"/>
    </row>
    <row r="61" spans="1:28" ht="15.75" x14ac:dyDescent="0.2">
      <c r="A61" s="60"/>
      <c r="B61" s="21"/>
      <c r="C61" s="1075"/>
      <c r="D61" s="1164"/>
      <c r="E61" s="1164"/>
      <c r="F61" s="1164"/>
      <c r="G61" s="1077"/>
      <c r="H61" s="1075"/>
      <c r="I61" s="1077"/>
      <c r="J61" s="1075"/>
      <c r="K61" s="1164"/>
      <c r="L61" s="1164"/>
      <c r="M61" s="1077"/>
      <c r="N61" s="1075"/>
      <c r="O61" s="1164"/>
      <c r="P61" s="1164"/>
      <c r="Q61" s="1164"/>
      <c r="R61" s="1164"/>
      <c r="S61" s="1164"/>
      <c r="T61" s="1164"/>
      <c r="U61" s="1077"/>
      <c r="V61" s="1167"/>
      <c r="W61" s="1167"/>
      <c r="X61" s="1167"/>
      <c r="Y61" s="1167"/>
      <c r="Z61" s="1167"/>
      <c r="AA61" s="1168"/>
      <c r="AB61" s="20"/>
    </row>
    <row r="62" spans="1:28" ht="16.5" thickBot="1" x14ac:dyDescent="0.25">
      <c r="A62" s="60"/>
      <c r="B62" s="21"/>
      <c r="C62" s="1075"/>
      <c r="D62" s="1164"/>
      <c r="E62" s="1164"/>
      <c r="F62" s="1164"/>
      <c r="G62" s="1077"/>
      <c r="H62" s="1075"/>
      <c r="I62" s="1077"/>
      <c r="J62" s="1075"/>
      <c r="K62" s="1164"/>
      <c r="L62" s="1164"/>
      <c r="M62" s="1077"/>
      <c r="N62" s="1078"/>
      <c r="O62" s="1079"/>
      <c r="P62" s="1079"/>
      <c r="Q62" s="1079"/>
      <c r="R62" s="1079"/>
      <c r="S62" s="1079"/>
      <c r="T62" s="1079"/>
      <c r="U62" s="1080"/>
      <c r="V62" s="1169"/>
      <c r="W62" s="1169"/>
      <c r="X62" s="1169"/>
      <c r="Y62" s="1169"/>
      <c r="Z62" s="1169"/>
      <c r="AA62" s="1170"/>
      <c r="AB62" s="20"/>
    </row>
    <row r="63" spans="1:28" ht="15" customHeight="1" x14ac:dyDescent="0.2">
      <c r="B63" s="59"/>
      <c r="C63" s="750" t="s">
        <v>686</v>
      </c>
      <c r="D63" s="751"/>
      <c r="E63" s="751"/>
      <c r="F63" s="751"/>
      <c r="G63" s="751"/>
      <c r="H63" s="751">
        <v>20</v>
      </c>
      <c r="I63" s="751"/>
      <c r="J63" s="751">
        <v>20</v>
      </c>
      <c r="K63" s="751"/>
      <c r="L63" s="751"/>
      <c r="M63" s="751"/>
      <c r="N63" s="2572" t="s">
        <v>1581</v>
      </c>
      <c r="O63" s="2340"/>
      <c r="P63" s="2340"/>
      <c r="Q63" s="2340"/>
      <c r="R63" s="2340"/>
      <c r="S63" s="2340"/>
      <c r="T63" s="2340"/>
      <c r="U63" s="2573"/>
      <c r="V63" s="2339" t="s">
        <v>701</v>
      </c>
      <c r="W63" s="2340"/>
      <c r="X63" s="2340"/>
      <c r="Y63" s="2340"/>
      <c r="Z63" s="2340"/>
      <c r="AA63" s="2341"/>
      <c r="AB63" s="58"/>
    </row>
    <row r="64" spans="1:28" x14ac:dyDescent="0.2">
      <c r="B64" s="59"/>
      <c r="C64" s="752" t="s">
        <v>684</v>
      </c>
      <c r="D64" s="753"/>
      <c r="E64" s="753"/>
      <c r="F64" s="753"/>
      <c r="G64" s="753"/>
      <c r="H64" s="753">
        <v>34</v>
      </c>
      <c r="I64" s="753"/>
      <c r="J64" s="2574">
        <v>55</v>
      </c>
      <c r="K64" s="2574"/>
      <c r="L64" s="2574"/>
      <c r="M64" s="2574"/>
      <c r="N64" s="1113" t="s">
        <v>1581</v>
      </c>
      <c r="O64" s="1114"/>
      <c r="P64" s="1114"/>
      <c r="Q64" s="1114"/>
      <c r="R64" s="1114"/>
      <c r="S64" s="1114"/>
      <c r="T64" s="1114"/>
      <c r="U64" s="1115"/>
      <c r="V64" s="1113" t="s">
        <v>701</v>
      </c>
      <c r="W64" s="1114"/>
      <c r="X64" s="1114"/>
      <c r="Y64" s="1114"/>
      <c r="Z64" s="1114"/>
      <c r="AA64" s="1116"/>
      <c r="AB64" s="58"/>
    </row>
    <row r="65" spans="2:28" x14ac:dyDescent="0.2">
      <c r="B65" s="59"/>
      <c r="C65" s="752"/>
      <c r="D65" s="753"/>
      <c r="E65" s="753"/>
      <c r="F65" s="753"/>
      <c r="G65" s="753"/>
      <c r="H65" s="753"/>
      <c r="I65" s="753"/>
      <c r="J65" s="753"/>
      <c r="K65" s="753"/>
      <c r="L65" s="753"/>
      <c r="M65" s="753"/>
      <c r="N65" s="1113"/>
      <c r="O65" s="1114"/>
      <c r="P65" s="1114"/>
      <c r="Q65" s="1114"/>
      <c r="R65" s="1114"/>
      <c r="S65" s="1114"/>
      <c r="T65" s="1114"/>
      <c r="U65" s="1115"/>
      <c r="V65" s="1113"/>
      <c r="W65" s="1114"/>
      <c r="X65" s="1114"/>
      <c r="Y65" s="1114"/>
      <c r="Z65" s="1114"/>
      <c r="AA65" s="1116"/>
      <c r="AB65" s="58"/>
    </row>
    <row r="66" spans="2:28" x14ac:dyDescent="0.2">
      <c r="B66" s="59"/>
      <c r="C66" s="752"/>
      <c r="D66" s="753"/>
      <c r="E66" s="753"/>
      <c r="F66" s="753"/>
      <c r="G66" s="753"/>
      <c r="H66" s="753"/>
      <c r="I66" s="753"/>
      <c r="J66" s="753"/>
      <c r="K66" s="753"/>
      <c r="L66" s="753"/>
      <c r="M66" s="753"/>
      <c r="N66" s="1113"/>
      <c r="O66" s="1114"/>
      <c r="P66" s="1114"/>
      <c r="Q66" s="1114"/>
      <c r="R66" s="1114"/>
      <c r="S66" s="1114"/>
      <c r="T66" s="1114"/>
      <c r="U66" s="1115"/>
      <c r="V66" s="1113"/>
      <c r="W66" s="1114"/>
      <c r="X66" s="1114"/>
      <c r="Y66" s="1114"/>
      <c r="Z66" s="1114"/>
      <c r="AA66" s="1116"/>
      <c r="AB66" s="58"/>
    </row>
    <row r="67" spans="2:28" x14ac:dyDescent="0.2">
      <c r="B67" s="59"/>
      <c r="C67" s="752"/>
      <c r="D67" s="753"/>
      <c r="E67" s="753"/>
      <c r="F67" s="753"/>
      <c r="G67" s="753"/>
      <c r="H67" s="753"/>
      <c r="I67" s="753"/>
      <c r="J67" s="753"/>
      <c r="K67" s="753"/>
      <c r="L67" s="753"/>
      <c r="M67" s="753"/>
      <c r="N67" s="1113"/>
      <c r="O67" s="1114"/>
      <c r="P67" s="1114"/>
      <c r="Q67" s="1114"/>
      <c r="R67" s="1114"/>
      <c r="S67" s="1114"/>
      <c r="T67" s="1114"/>
      <c r="U67" s="1115"/>
      <c r="V67" s="1113"/>
      <c r="W67" s="1114"/>
      <c r="X67" s="1114"/>
      <c r="Y67" s="1114"/>
      <c r="Z67" s="1114"/>
      <c r="AA67" s="1116"/>
      <c r="AB67" s="58"/>
    </row>
    <row r="68" spans="2:28" x14ac:dyDescent="0.2">
      <c r="B68" s="59"/>
      <c r="C68" s="752"/>
      <c r="D68" s="753"/>
      <c r="E68" s="753"/>
      <c r="F68" s="753"/>
      <c r="G68" s="753"/>
      <c r="H68" s="753"/>
      <c r="I68" s="753"/>
      <c r="J68" s="753"/>
      <c r="K68" s="753"/>
      <c r="L68" s="753"/>
      <c r="M68" s="753"/>
      <c r="N68" s="1113"/>
      <c r="O68" s="1114"/>
      <c r="P68" s="1114"/>
      <c r="Q68" s="1114"/>
      <c r="R68" s="1114"/>
      <c r="S68" s="1114"/>
      <c r="T68" s="1114"/>
      <c r="U68" s="1115"/>
      <c r="V68" s="1113"/>
      <c r="W68" s="1114"/>
      <c r="X68" s="1114"/>
      <c r="Y68" s="1114"/>
      <c r="Z68" s="1114"/>
      <c r="AA68" s="1116"/>
      <c r="AB68" s="58"/>
    </row>
    <row r="69" spans="2:28" x14ac:dyDescent="0.2">
      <c r="B69" s="59"/>
      <c r="C69" s="752"/>
      <c r="D69" s="753"/>
      <c r="E69" s="753"/>
      <c r="F69" s="753"/>
      <c r="G69" s="753"/>
      <c r="H69" s="753"/>
      <c r="I69" s="753"/>
      <c r="J69" s="753"/>
      <c r="K69" s="753"/>
      <c r="L69" s="753"/>
      <c r="M69" s="753"/>
      <c r="N69" s="1113"/>
      <c r="O69" s="1114"/>
      <c r="P69" s="1114"/>
      <c r="Q69" s="1114"/>
      <c r="R69" s="1114"/>
      <c r="S69" s="1114"/>
      <c r="T69" s="1114"/>
      <c r="U69" s="1115"/>
      <c r="V69" s="1113"/>
      <c r="W69" s="1114"/>
      <c r="X69" s="1114"/>
      <c r="Y69" s="1114"/>
      <c r="Z69" s="1114"/>
      <c r="AA69" s="1116"/>
      <c r="AB69" s="58"/>
    </row>
    <row r="70" spans="2:28" x14ac:dyDescent="0.2">
      <c r="B70" s="59"/>
      <c r="C70" s="752"/>
      <c r="D70" s="753"/>
      <c r="E70" s="753"/>
      <c r="F70" s="753"/>
      <c r="G70" s="753"/>
      <c r="H70" s="753"/>
      <c r="I70" s="753"/>
      <c r="J70" s="753"/>
      <c r="K70" s="753"/>
      <c r="L70" s="753"/>
      <c r="M70" s="753"/>
      <c r="N70" s="1113"/>
      <c r="O70" s="1114"/>
      <c r="P70" s="1114"/>
      <c r="Q70" s="1114"/>
      <c r="R70" s="1114"/>
      <c r="S70" s="1114"/>
      <c r="T70" s="1114"/>
      <c r="U70" s="1115"/>
      <c r="V70" s="1113"/>
      <c r="W70" s="1114"/>
      <c r="X70" s="1114"/>
      <c r="Y70" s="1114"/>
      <c r="Z70" s="1114"/>
      <c r="AA70" s="1116"/>
      <c r="AB70" s="58"/>
    </row>
    <row r="71" spans="2:28" x14ac:dyDescent="0.2">
      <c r="B71" s="59"/>
      <c r="C71" s="752"/>
      <c r="D71" s="753"/>
      <c r="E71" s="753"/>
      <c r="F71" s="753"/>
      <c r="G71" s="753"/>
      <c r="H71" s="753"/>
      <c r="I71" s="753"/>
      <c r="J71" s="753"/>
      <c r="K71" s="753"/>
      <c r="L71" s="753"/>
      <c r="M71" s="753"/>
      <c r="N71" s="1113"/>
      <c r="O71" s="1114"/>
      <c r="P71" s="1114"/>
      <c r="Q71" s="1114"/>
      <c r="R71" s="1114"/>
      <c r="S71" s="1114"/>
      <c r="T71" s="1114"/>
      <c r="U71" s="1115"/>
      <c r="V71" s="1113"/>
      <c r="W71" s="1114"/>
      <c r="X71" s="1114"/>
      <c r="Y71" s="1114"/>
      <c r="Z71" s="1114"/>
      <c r="AA71" s="1116"/>
      <c r="AB71" s="58"/>
    </row>
    <row r="72" spans="2:28" x14ac:dyDescent="0.2">
      <c r="B72" s="59"/>
      <c r="C72" s="752"/>
      <c r="D72" s="753"/>
      <c r="E72" s="753"/>
      <c r="F72" s="753"/>
      <c r="G72" s="753"/>
      <c r="H72" s="753"/>
      <c r="I72" s="753"/>
      <c r="J72" s="753"/>
      <c r="K72" s="753"/>
      <c r="L72" s="753"/>
      <c r="M72" s="753"/>
      <c r="N72" s="1113"/>
      <c r="O72" s="1114"/>
      <c r="P72" s="1114"/>
      <c r="Q72" s="1114"/>
      <c r="R72" s="1114"/>
      <c r="S72" s="1114"/>
      <c r="T72" s="1114"/>
      <c r="U72" s="1115"/>
      <c r="V72" s="1113"/>
      <c r="W72" s="1114"/>
      <c r="X72" s="1114"/>
      <c r="Y72" s="1114"/>
      <c r="Z72" s="1114"/>
      <c r="AA72" s="1116"/>
      <c r="AB72" s="58"/>
    </row>
    <row r="73" spans="2:28" x14ac:dyDescent="0.2">
      <c r="B73" s="59"/>
      <c r="C73" s="752"/>
      <c r="D73" s="753"/>
      <c r="E73" s="753"/>
      <c r="F73" s="753"/>
      <c r="G73" s="753"/>
      <c r="H73" s="753"/>
      <c r="I73" s="753"/>
      <c r="J73" s="753"/>
      <c r="K73" s="753"/>
      <c r="L73" s="753"/>
      <c r="M73" s="753"/>
      <c r="N73" s="1113"/>
      <c r="O73" s="1114"/>
      <c r="P73" s="1114"/>
      <c r="Q73" s="1114"/>
      <c r="R73" s="1114"/>
      <c r="S73" s="1114"/>
      <c r="T73" s="1114"/>
      <c r="U73" s="1115"/>
      <c r="V73" s="1113"/>
      <c r="W73" s="1114"/>
      <c r="X73" s="1114"/>
      <c r="Y73" s="1114"/>
      <c r="Z73" s="1114"/>
      <c r="AA73" s="1116"/>
      <c r="AB73" s="58"/>
    </row>
    <row r="74" spans="2:28" ht="15.75" customHeight="1" thickBot="1" x14ac:dyDescent="0.25">
      <c r="B74" s="59"/>
      <c r="C74" s="754"/>
      <c r="D74" s="755"/>
      <c r="E74" s="755"/>
      <c r="F74" s="755"/>
      <c r="G74" s="755"/>
      <c r="H74" s="755"/>
      <c r="I74" s="755"/>
      <c r="J74" s="755"/>
      <c r="K74" s="755"/>
      <c r="L74" s="755"/>
      <c r="M74" s="755"/>
      <c r="N74" s="1104"/>
      <c r="O74" s="1105"/>
      <c r="P74" s="1105"/>
      <c r="Q74" s="1105"/>
      <c r="R74" s="1105"/>
      <c r="S74" s="1105"/>
      <c r="T74" s="1105"/>
      <c r="U74" s="1106"/>
      <c r="V74" s="1104"/>
      <c r="W74" s="1105"/>
      <c r="X74" s="1105"/>
      <c r="Y74" s="1105"/>
      <c r="Z74" s="1105"/>
      <c r="AA74" s="1107"/>
      <c r="AB74" s="58"/>
    </row>
    <row r="75" spans="2:28" x14ac:dyDescent="0.2">
      <c r="B75" s="129"/>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30"/>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114"/>
  <sheetViews>
    <sheetView view="pageBreakPreview" topLeftCell="A39" zoomScale="80" zoomScaleNormal="100" zoomScaleSheetLayoutView="80" zoomScalePageLayoutView="70" workbookViewId="0">
      <selection activeCell="I36" sqref="I36:I39"/>
    </sheetView>
  </sheetViews>
  <sheetFormatPr baseColWidth="10" defaultColWidth="3.5703125" defaultRowHeight="14.25" x14ac:dyDescent="0.2"/>
  <cols>
    <col min="1" max="1" width="3.5703125" style="523"/>
    <col min="2" max="2" width="2.85546875" style="523" customWidth="1"/>
    <col min="3" max="6" width="2.5703125" style="523" customWidth="1"/>
    <col min="7" max="7" width="4.42578125" style="523" customWidth="1"/>
    <col min="8" max="8" width="19.42578125" style="523" customWidth="1"/>
    <col min="9" max="9" width="16.85546875" style="523" customWidth="1"/>
    <col min="10" max="10" width="15" style="523" customWidth="1"/>
    <col min="11" max="12" width="3.42578125" style="523" customWidth="1"/>
    <col min="13" max="15" width="2.5703125" style="523" customWidth="1"/>
    <col min="16" max="16" width="3.42578125" style="523" customWidth="1"/>
    <col min="17" max="17" width="3.5703125" style="523" customWidth="1"/>
    <col min="18" max="18" width="3.5703125" style="523"/>
    <col min="19" max="19" width="3.42578125" style="523" customWidth="1"/>
    <col min="20" max="20" width="7.42578125" style="523" customWidth="1"/>
    <col min="21" max="21" width="3.5703125" style="523" customWidth="1"/>
    <col min="22" max="22" width="3.5703125" style="523"/>
    <col min="23" max="25" width="5" style="523" customWidth="1"/>
    <col min="26" max="26" width="6.5703125" style="523" customWidth="1"/>
    <col min="27" max="27" width="4.140625" style="523" customWidth="1"/>
    <col min="28" max="28" width="2" style="523" customWidth="1"/>
    <col min="29" max="31" width="3.5703125" style="523"/>
    <col min="32" max="32" width="21.140625" style="523" customWidth="1"/>
    <col min="33" max="33" width="11.42578125" style="523" customWidth="1"/>
    <col min="34" max="34" width="13.42578125" style="523" customWidth="1"/>
    <col min="35" max="16384" width="3.5703125" style="523"/>
  </cols>
  <sheetData>
    <row r="1" spans="1:34" ht="15" thickBot="1" x14ac:dyDescent="0.25">
      <c r="A1" s="60"/>
      <c r="B1" s="87"/>
      <c r="C1" s="87"/>
      <c r="D1" s="87"/>
      <c r="E1" s="87"/>
      <c r="F1" s="87"/>
    </row>
    <row r="2" spans="1:34"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34"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34"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34"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34"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34" ht="15" customHeight="1" x14ac:dyDescent="0.2">
      <c r="B7" s="78"/>
      <c r="C7" s="716" t="s">
        <v>2</v>
      </c>
      <c r="D7" s="717"/>
      <c r="E7" s="717"/>
      <c r="F7" s="717"/>
      <c r="G7" s="717"/>
      <c r="H7" s="718"/>
      <c r="I7" s="744" t="s">
        <v>202</v>
      </c>
      <c r="J7" s="745"/>
      <c r="K7" s="745"/>
      <c r="L7" s="745"/>
      <c r="M7" s="745"/>
      <c r="N7" s="745"/>
      <c r="O7" s="745"/>
      <c r="P7" s="745"/>
      <c r="Q7" s="745"/>
      <c r="R7" s="745"/>
      <c r="S7" s="745"/>
      <c r="T7" s="745"/>
      <c r="U7" s="745"/>
      <c r="V7" s="745"/>
      <c r="W7" s="745"/>
      <c r="X7" s="745"/>
      <c r="Y7" s="745"/>
      <c r="Z7" s="745"/>
      <c r="AA7" s="746"/>
      <c r="AB7" s="77"/>
      <c r="AF7" s="518"/>
      <c r="AG7" s="518"/>
      <c r="AH7" s="518"/>
    </row>
    <row r="8" spans="1:34"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34"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34" ht="15" customHeight="1" thickBot="1" x14ac:dyDescent="0.25">
      <c r="B10" s="78"/>
      <c r="C10" s="716" t="s">
        <v>3</v>
      </c>
      <c r="D10" s="717"/>
      <c r="E10" s="717"/>
      <c r="F10" s="717"/>
      <c r="G10" s="717"/>
      <c r="H10" s="718"/>
      <c r="I10" s="2575" t="s">
        <v>201</v>
      </c>
      <c r="J10" s="2576"/>
      <c r="K10" s="2576"/>
      <c r="L10" s="2576"/>
      <c r="M10" s="2576"/>
      <c r="N10" s="2576"/>
      <c r="O10" s="2576"/>
      <c r="P10" s="2576"/>
      <c r="Q10" s="2577"/>
      <c r="R10" s="737" t="s">
        <v>4</v>
      </c>
      <c r="S10" s="738"/>
      <c r="T10" s="738"/>
      <c r="U10" s="739"/>
      <c r="V10" s="691" t="s">
        <v>5</v>
      </c>
      <c r="W10" s="692"/>
      <c r="X10" s="692"/>
      <c r="Y10" s="692"/>
      <c r="Z10" s="692"/>
      <c r="AA10" s="693"/>
      <c r="AB10" s="77"/>
    </row>
    <row r="11" spans="1:34" ht="21" customHeight="1" thickBot="1" x14ac:dyDescent="0.25">
      <c r="B11" s="78"/>
      <c r="C11" s="719"/>
      <c r="D11" s="720"/>
      <c r="E11" s="720"/>
      <c r="F11" s="720"/>
      <c r="G11" s="720"/>
      <c r="H11" s="721"/>
      <c r="I11" s="2578"/>
      <c r="J11" s="2579"/>
      <c r="K11" s="2579"/>
      <c r="L11" s="2579"/>
      <c r="M11" s="2579"/>
      <c r="N11" s="2579"/>
      <c r="O11" s="2579"/>
      <c r="P11" s="2579"/>
      <c r="Q11" s="2580"/>
      <c r="R11" s="681" t="s">
        <v>200</v>
      </c>
      <c r="S11" s="740"/>
      <c r="T11" s="740"/>
      <c r="U11" s="741"/>
      <c r="V11" s="715">
        <v>9</v>
      </c>
      <c r="W11" s="742"/>
      <c r="X11" s="742"/>
      <c r="Y11" s="742"/>
      <c r="Z11" s="742"/>
      <c r="AA11" s="743"/>
      <c r="AB11" s="77"/>
    </row>
    <row r="12" spans="1:34" ht="15"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34" ht="15" customHeight="1" x14ac:dyDescent="0.2">
      <c r="B13" s="67"/>
      <c r="C13" s="716" t="s">
        <v>7</v>
      </c>
      <c r="D13" s="717"/>
      <c r="E13" s="717"/>
      <c r="F13" s="717"/>
      <c r="G13" s="717"/>
      <c r="H13" s="718"/>
      <c r="I13" s="722" t="s">
        <v>1529</v>
      </c>
      <c r="J13" s="723"/>
      <c r="K13" s="723"/>
      <c r="L13" s="723"/>
      <c r="M13" s="723"/>
      <c r="N13" s="723"/>
      <c r="O13" s="723"/>
      <c r="P13" s="723"/>
      <c r="Q13" s="723"/>
      <c r="R13" s="723"/>
      <c r="S13" s="724"/>
      <c r="T13" s="716" t="s">
        <v>9</v>
      </c>
      <c r="U13" s="717"/>
      <c r="V13" s="717"/>
      <c r="W13" s="717"/>
      <c r="X13" s="717"/>
      <c r="Y13" s="717"/>
      <c r="Z13" s="717"/>
      <c r="AA13" s="718"/>
      <c r="AB13" s="66"/>
    </row>
    <row r="14" spans="1:34" ht="16.7" customHeight="1" thickBot="1" x14ac:dyDescent="0.25">
      <c r="B14" s="67"/>
      <c r="C14" s="719"/>
      <c r="D14" s="720"/>
      <c r="E14" s="720"/>
      <c r="F14" s="720"/>
      <c r="G14" s="720"/>
      <c r="H14" s="721"/>
      <c r="I14" s="725"/>
      <c r="J14" s="726"/>
      <c r="K14" s="726"/>
      <c r="L14" s="726"/>
      <c r="M14" s="726"/>
      <c r="N14" s="726"/>
      <c r="O14" s="726"/>
      <c r="P14" s="726"/>
      <c r="Q14" s="726"/>
      <c r="R14" s="726"/>
      <c r="S14" s="727"/>
      <c r="T14" s="728" t="s">
        <v>10</v>
      </c>
      <c r="U14" s="729"/>
      <c r="V14" s="729"/>
      <c r="W14" s="729"/>
      <c r="X14" s="729"/>
      <c r="Y14" s="729"/>
      <c r="Z14" s="729"/>
      <c r="AA14" s="730"/>
      <c r="AB14" s="66"/>
    </row>
    <row r="15" spans="1:34" ht="15"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34" ht="38.450000000000003" customHeight="1" thickBot="1" x14ac:dyDescent="0.25">
      <c r="B16" s="67"/>
      <c r="C16" s="675" t="s">
        <v>11</v>
      </c>
      <c r="D16" s="676"/>
      <c r="E16" s="676"/>
      <c r="F16" s="676"/>
      <c r="G16" s="676"/>
      <c r="H16" s="677"/>
      <c r="I16" s="678" t="s">
        <v>1530</v>
      </c>
      <c r="J16" s="679"/>
      <c r="K16" s="679"/>
      <c r="L16" s="679"/>
      <c r="M16" s="679"/>
      <c r="N16" s="679"/>
      <c r="O16" s="679"/>
      <c r="P16" s="679"/>
      <c r="Q16" s="679"/>
      <c r="R16" s="679"/>
      <c r="S16" s="679"/>
      <c r="T16" s="679"/>
      <c r="U16" s="679"/>
      <c r="V16" s="679"/>
      <c r="W16" s="679"/>
      <c r="X16" s="679"/>
      <c r="Y16" s="679"/>
      <c r="Z16" s="679"/>
      <c r="AA16" s="680"/>
      <c r="AB16" s="66"/>
    </row>
    <row r="17" spans="2:28" ht="11.4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28.7" customHeight="1" thickBot="1" x14ac:dyDescent="0.25">
      <c r="B18" s="67"/>
      <c r="C18" s="675" t="s">
        <v>12</v>
      </c>
      <c r="D18" s="676"/>
      <c r="E18" s="676"/>
      <c r="F18" s="676"/>
      <c r="G18" s="676"/>
      <c r="H18" s="677"/>
      <c r="I18" s="678" t="s">
        <v>199</v>
      </c>
      <c r="J18" s="679"/>
      <c r="K18" s="679"/>
      <c r="L18" s="679"/>
      <c r="M18" s="679"/>
      <c r="N18" s="679"/>
      <c r="O18" s="679"/>
      <c r="P18" s="679"/>
      <c r="Q18" s="679"/>
      <c r="R18" s="679"/>
      <c r="S18" s="679"/>
      <c r="T18" s="679"/>
      <c r="U18" s="679"/>
      <c r="V18" s="679"/>
      <c r="W18" s="679"/>
      <c r="X18" s="679"/>
      <c r="Y18" s="679"/>
      <c r="Z18" s="679"/>
      <c r="AA18" s="680"/>
      <c r="AB18" s="66"/>
    </row>
    <row r="19" spans="2:28" ht="10.7"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16.350000000000001" customHeight="1" x14ac:dyDescent="0.2">
      <c r="B20" s="67"/>
      <c r="C20" s="700" t="s">
        <v>13</v>
      </c>
      <c r="D20" s="701"/>
      <c r="E20" s="701"/>
      <c r="F20" s="701"/>
      <c r="G20" s="701"/>
      <c r="H20" s="702"/>
      <c r="I20" s="706" t="s">
        <v>791</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24" customHeight="1" thickBot="1" x14ac:dyDescent="0.25">
      <c r="B21" s="67"/>
      <c r="C21" s="703"/>
      <c r="D21" s="704"/>
      <c r="E21" s="704"/>
      <c r="F21" s="704"/>
      <c r="G21" s="704"/>
      <c r="H21" s="705"/>
      <c r="I21" s="709"/>
      <c r="J21" s="710"/>
      <c r="K21" s="710"/>
      <c r="L21" s="711"/>
      <c r="M21" s="1266" t="s">
        <v>310</v>
      </c>
      <c r="N21" s="1267"/>
      <c r="O21" s="1267"/>
      <c r="P21" s="1267"/>
      <c r="Q21" s="1267"/>
      <c r="R21" s="1267"/>
      <c r="S21" s="1267"/>
      <c r="T21" s="2581" t="s">
        <v>17</v>
      </c>
      <c r="U21" s="1267"/>
      <c r="V21" s="1267"/>
      <c r="W21" s="1267"/>
      <c r="X21" s="1267"/>
      <c r="Y21" s="1267"/>
      <c r="Z21" s="1267"/>
      <c r="AA21" s="1269"/>
      <c r="AB21" s="66"/>
    </row>
    <row r="22" spans="2:28" ht="11.45"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26.45" customHeight="1" thickBot="1" x14ac:dyDescent="0.25">
      <c r="B24" s="67"/>
      <c r="C24" s="694" t="s">
        <v>1531</v>
      </c>
      <c r="D24" s="695"/>
      <c r="E24" s="695"/>
      <c r="F24" s="695"/>
      <c r="G24" s="695"/>
      <c r="H24" s="695"/>
      <c r="I24" s="696"/>
      <c r="J24" s="694" t="s">
        <v>1532</v>
      </c>
      <c r="K24" s="695"/>
      <c r="L24" s="695"/>
      <c r="M24" s="695"/>
      <c r="N24" s="695"/>
      <c r="O24" s="695"/>
      <c r="P24" s="696"/>
      <c r="Q24" s="1269" t="s">
        <v>1073</v>
      </c>
      <c r="R24" s="655"/>
      <c r="S24" s="655"/>
      <c r="T24" s="655"/>
      <c r="U24" s="655"/>
      <c r="V24" s="655"/>
      <c r="W24" s="655"/>
      <c r="X24" s="655"/>
      <c r="Y24" s="655"/>
      <c r="Z24" s="655"/>
      <c r="AA24" s="657"/>
      <c r="AB24" s="66"/>
    </row>
    <row r="25" spans="2:28" ht="9.6"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1533</v>
      </c>
      <c r="J26" s="679"/>
      <c r="K26" s="679"/>
      <c r="L26" s="679"/>
      <c r="M26" s="679"/>
      <c r="N26" s="679"/>
      <c r="O26" s="679"/>
      <c r="P26" s="679"/>
      <c r="Q26" s="679"/>
      <c r="R26" s="679"/>
      <c r="S26" s="679"/>
      <c r="T26" s="679"/>
      <c r="U26" s="679"/>
      <c r="V26" s="679"/>
      <c r="W26" s="679"/>
      <c r="X26" s="679"/>
      <c r="Y26" s="679"/>
      <c r="Z26" s="679"/>
      <c r="AA26" s="680"/>
      <c r="AB26" s="66"/>
    </row>
    <row r="27" spans="2:28" ht="10.7"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42" customHeight="1" thickBot="1" x14ac:dyDescent="0.25">
      <c r="B28" s="67"/>
      <c r="C28" s="675" t="s">
        <v>23</v>
      </c>
      <c r="D28" s="676"/>
      <c r="E28" s="676"/>
      <c r="F28" s="676"/>
      <c r="G28" s="676"/>
      <c r="H28" s="677"/>
      <c r="I28" s="2346">
        <v>0.96599999999999997</v>
      </c>
      <c r="J28" s="678"/>
      <c r="K28" s="682" t="s">
        <v>24</v>
      </c>
      <c r="L28" s="683"/>
      <c r="M28" s="683"/>
      <c r="N28" s="684"/>
      <c r="O28" s="685" t="s">
        <v>25</v>
      </c>
      <c r="P28" s="686"/>
      <c r="Q28" s="686"/>
      <c r="R28" s="687"/>
      <c r="S28" s="74" t="s">
        <v>28</v>
      </c>
      <c r="T28" s="686" t="s">
        <v>26</v>
      </c>
      <c r="U28" s="686"/>
      <c r="V28" s="687"/>
      <c r="W28" s="34"/>
      <c r="X28" s="688" t="s">
        <v>27</v>
      </c>
      <c r="Y28" s="689"/>
      <c r="Z28" s="690"/>
      <c r="AA28" s="73"/>
      <c r="AB28" s="66"/>
    </row>
    <row r="29" spans="2:28" ht="11.45" customHeight="1"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777">
        <v>0</v>
      </c>
      <c r="L32" s="655"/>
      <c r="M32" s="655"/>
      <c r="N32" s="655"/>
      <c r="O32" s="2316">
        <v>0.84899999999999998</v>
      </c>
      <c r="P32" s="655"/>
      <c r="Q32" s="655"/>
      <c r="R32" s="655"/>
      <c r="S32" s="656">
        <v>0.85</v>
      </c>
      <c r="T32" s="655"/>
      <c r="U32" s="2316">
        <v>0.94899999999999995</v>
      </c>
      <c r="V32" s="655"/>
      <c r="W32" s="655"/>
      <c r="X32" s="656">
        <v>0.95</v>
      </c>
      <c r="Y32" s="655"/>
      <c r="Z32" s="656">
        <v>1</v>
      </c>
      <c r="AA32" s="657"/>
      <c r="AB32" s="66"/>
    </row>
    <row r="33" spans="2:28" ht="10.35" customHeight="1"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 thickBot="1" x14ac:dyDescent="0.25">
      <c r="B34" s="69"/>
      <c r="C34" s="642" t="s">
        <v>29</v>
      </c>
      <c r="D34" s="643"/>
      <c r="E34" s="643"/>
      <c r="F34" s="643"/>
      <c r="G34" s="643"/>
      <c r="H34" s="643"/>
      <c r="I34" s="643"/>
      <c r="J34" s="643"/>
      <c r="K34" s="643"/>
      <c r="L34" s="643"/>
      <c r="M34" s="643"/>
      <c r="N34" s="643"/>
      <c r="O34" s="643"/>
      <c r="P34" s="643"/>
      <c r="Q34" s="643"/>
      <c r="R34" s="643"/>
      <c r="S34" s="643"/>
      <c r="T34" s="643"/>
      <c r="U34" s="643"/>
      <c r="V34" s="643"/>
      <c r="W34" s="643"/>
      <c r="X34" s="643"/>
      <c r="Y34" s="643"/>
      <c r="Z34" s="643"/>
      <c r="AA34" s="644"/>
      <c r="AB34" s="66"/>
    </row>
    <row r="35" spans="2:28" s="68" customFormat="1" ht="55.7" customHeight="1" thickBot="1" x14ac:dyDescent="0.25">
      <c r="B35" s="69"/>
      <c r="C35" s="642" t="s">
        <v>30</v>
      </c>
      <c r="D35" s="643"/>
      <c r="E35" s="643"/>
      <c r="F35" s="643"/>
      <c r="G35" s="644"/>
      <c r="H35" s="517" t="s">
        <v>1534</v>
      </c>
      <c r="I35" s="517" t="s">
        <v>275</v>
      </c>
      <c r="J35" s="517" t="s">
        <v>1535</v>
      </c>
      <c r="K35" s="645" t="s">
        <v>34</v>
      </c>
      <c r="L35" s="646"/>
      <c r="M35" s="646"/>
      <c r="N35" s="646"/>
      <c r="O35" s="646"/>
      <c r="P35" s="646"/>
      <c r="Q35" s="646"/>
      <c r="R35" s="646"/>
      <c r="S35" s="646"/>
      <c r="T35" s="646"/>
      <c r="U35" s="646"/>
      <c r="V35" s="646"/>
      <c r="W35" s="646"/>
      <c r="X35" s="646"/>
      <c r="Y35" s="646"/>
      <c r="Z35" s="646"/>
      <c r="AA35" s="647"/>
      <c r="AB35" s="66"/>
    </row>
    <row r="36" spans="2:28" s="68" customFormat="1" ht="184.5" customHeight="1" x14ac:dyDescent="0.2">
      <c r="B36" s="69"/>
      <c r="C36" s="899" t="s">
        <v>641</v>
      </c>
      <c r="D36" s="900"/>
      <c r="E36" s="900"/>
      <c r="F36" s="900"/>
      <c r="G36" s="901"/>
      <c r="H36" s="39">
        <v>27.837</v>
      </c>
      <c r="I36" s="39">
        <v>34</v>
      </c>
      <c r="J36" s="163">
        <f>+H36/I36</f>
        <v>0.81873529411764701</v>
      </c>
      <c r="K36" s="2582" t="s">
        <v>1536</v>
      </c>
      <c r="L36" s="2583"/>
      <c r="M36" s="2583"/>
      <c r="N36" s="2583"/>
      <c r="O36" s="2583"/>
      <c r="P36" s="2583"/>
      <c r="Q36" s="2583"/>
      <c r="R36" s="2583"/>
      <c r="S36" s="2583"/>
      <c r="T36" s="2583"/>
      <c r="U36" s="2583"/>
      <c r="V36" s="2583"/>
      <c r="W36" s="2583"/>
      <c r="X36" s="2583"/>
      <c r="Y36" s="2583"/>
      <c r="Z36" s="2583"/>
      <c r="AA36" s="2584"/>
      <c r="AB36" s="66"/>
    </row>
    <row r="37" spans="2:28" s="68" customFormat="1" ht="373.5" customHeight="1" x14ac:dyDescent="0.2">
      <c r="B37" s="69"/>
      <c r="C37" s="899" t="s">
        <v>640</v>
      </c>
      <c r="D37" s="900"/>
      <c r="E37" s="900"/>
      <c r="F37" s="900"/>
      <c r="G37" s="901"/>
      <c r="H37" s="39">
        <v>32.966000000000001</v>
      </c>
      <c r="I37" s="39">
        <v>36</v>
      </c>
      <c r="J37" s="163">
        <f>+H37/I37</f>
        <v>0.91572222222222222</v>
      </c>
      <c r="K37" s="2205" t="s">
        <v>1537</v>
      </c>
      <c r="L37" s="2206"/>
      <c r="M37" s="2206"/>
      <c r="N37" s="2206"/>
      <c r="O37" s="2206"/>
      <c r="P37" s="2206"/>
      <c r="Q37" s="2206"/>
      <c r="R37" s="2206"/>
      <c r="S37" s="2206"/>
      <c r="T37" s="2206"/>
      <c r="U37" s="2206"/>
      <c r="V37" s="2206"/>
      <c r="W37" s="2206"/>
      <c r="X37" s="2206"/>
      <c r="Y37" s="2206"/>
      <c r="Z37" s="2206"/>
      <c r="AA37" s="2207"/>
      <c r="AB37" s="66"/>
    </row>
    <row r="38" spans="2:28" s="68" customFormat="1" ht="367.5" customHeight="1" x14ac:dyDescent="0.2">
      <c r="B38" s="69"/>
      <c r="C38" s="797" t="s">
        <v>319</v>
      </c>
      <c r="D38" s="2585"/>
      <c r="E38" s="2585"/>
      <c r="F38" s="2585"/>
      <c r="G38" s="2586"/>
      <c r="H38" s="32">
        <v>34.049999999999997</v>
      </c>
      <c r="I38" s="39">
        <v>39</v>
      </c>
      <c r="J38" s="163">
        <f>+H38/I38</f>
        <v>0.87307692307692297</v>
      </c>
      <c r="K38" s="2205" t="s">
        <v>1538</v>
      </c>
      <c r="L38" s="2206"/>
      <c r="M38" s="2206"/>
      <c r="N38" s="2206"/>
      <c r="O38" s="2206"/>
      <c r="P38" s="2206"/>
      <c r="Q38" s="2206"/>
      <c r="R38" s="2206"/>
      <c r="S38" s="2206"/>
      <c r="T38" s="2206"/>
      <c r="U38" s="2206"/>
      <c r="V38" s="2206"/>
      <c r="W38" s="2206"/>
      <c r="X38" s="2206"/>
      <c r="Y38" s="2206"/>
      <c r="Z38" s="2206"/>
      <c r="AA38" s="2207"/>
      <c r="AB38" s="66"/>
    </row>
    <row r="39" spans="2:28" s="68" customFormat="1" ht="384.75" customHeight="1" x14ac:dyDescent="0.2">
      <c r="B39" s="69"/>
      <c r="C39" s="797" t="s">
        <v>318</v>
      </c>
      <c r="D39" s="2585"/>
      <c r="E39" s="2585"/>
      <c r="F39" s="2585"/>
      <c r="G39" s="2586"/>
      <c r="H39" s="32">
        <v>47.11</v>
      </c>
      <c r="I39" s="39">
        <v>50</v>
      </c>
      <c r="J39" s="163">
        <f>+H39/I39</f>
        <v>0.94220000000000004</v>
      </c>
      <c r="K39" s="2205" t="s">
        <v>1539</v>
      </c>
      <c r="L39" s="2206"/>
      <c r="M39" s="2206"/>
      <c r="N39" s="2206"/>
      <c r="O39" s="2206"/>
      <c r="P39" s="2206"/>
      <c r="Q39" s="2206"/>
      <c r="R39" s="2206"/>
      <c r="S39" s="2206"/>
      <c r="T39" s="2206"/>
      <c r="U39" s="2206"/>
      <c r="V39" s="2206"/>
      <c r="W39" s="2206"/>
      <c r="X39" s="2206"/>
      <c r="Y39" s="2206"/>
      <c r="Z39" s="2206"/>
      <c r="AA39" s="2207"/>
      <c r="AB39" s="66"/>
    </row>
    <row r="40" spans="2:28" s="68" customFormat="1" ht="5.25" customHeight="1" x14ac:dyDescent="0.2">
      <c r="B40" s="69"/>
      <c r="C40" s="89"/>
      <c r="D40" s="89"/>
      <c r="E40" s="89"/>
      <c r="F40" s="89"/>
      <c r="G40" s="89"/>
      <c r="H40" s="90"/>
      <c r="I40" s="90"/>
      <c r="J40" s="43"/>
      <c r="K40" s="89"/>
      <c r="L40" s="89"/>
      <c r="M40" s="89"/>
      <c r="N40" s="89"/>
      <c r="O40" s="89"/>
      <c r="P40" s="89"/>
      <c r="Q40" s="89"/>
      <c r="R40" s="89"/>
      <c r="S40" s="89"/>
      <c r="T40" s="89"/>
      <c r="U40" s="89"/>
      <c r="V40" s="89"/>
      <c r="W40" s="89"/>
      <c r="X40" s="89"/>
      <c r="Y40" s="89"/>
      <c r="Z40" s="89"/>
      <c r="AA40" s="89"/>
      <c r="AB40" s="66"/>
    </row>
    <row r="41" spans="2:28" s="68" customFormat="1" ht="7.7" customHeight="1" thickBot="1" x14ac:dyDescent="0.25">
      <c r="B41" s="69"/>
      <c r="C41" s="89"/>
      <c r="D41" s="89"/>
      <c r="E41" s="89"/>
      <c r="F41" s="89"/>
      <c r="G41" s="89"/>
      <c r="H41" s="90"/>
      <c r="I41" s="90"/>
      <c r="J41" s="43"/>
      <c r="K41" s="89"/>
      <c r="L41" s="89"/>
      <c r="M41" s="89"/>
      <c r="N41" s="89"/>
      <c r="O41" s="89"/>
      <c r="P41" s="89"/>
      <c r="Q41" s="89"/>
      <c r="R41" s="89"/>
      <c r="S41" s="89"/>
      <c r="T41" s="89"/>
      <c r="U41" s="89"/>
      <c r="V41" s="89"/>
      <c r="W41" s="89"/>
      <c r="X41" s="89"/>
      <c r="Y41" s="89"/>
      <c r="Z41" s="89"/>
      <c r="AA41" s="89"/>
      <c r="AB41" s="66"/>
    </row>
    <row r="42" spans="2:28" s="68" customFormat="1" ht="11.45" customHeight="1" thickBot="1" x14ac:dyDescent="0.25">
      <c r="B42" s="69"/>
      <c r="C42" s="809" t="s">
        <v>36</v>
      </c>
      <c r="D42" s="810"/>
      <c r="E42" s="810"/>
      <c r="F42" s="810"/>
      <c r="G42" s="810"/>
      <c r="H42" s="810"/>
      <c r="I42" s="810"/>
      <c r="J42" s="810"/>
      <c r="K42" s="810"/>
      <c r="L42" s="810"/>
      <c r="M42" s="810"/>
      <c r="N42" s="810"/>
      <c r="O42" s="810"/>
      <c r="P42" s="810"/>
      <c r="Q42" s="810"/>
      <c r="R42" s="810"/>
      <c r="S42" s="810"/>
      <c r="T42" s="810"/>
      <c r="U42" s="810"/>
      <c r="V42" s="810"/>
      <c r="W42" s="810"/>
      <c r="X42" s="810"/>
      <c r="Y42" s="810"/>
      <c r="Z42" s="810"/>
      <c r="AA42" s="811"/>
      <c r="AB42" s="66"/>
    </row>
    <row r="43" spans="2:28" ht="15" hidden="1" thickBot="1" x14ac:dyDescent="0.25">
      <c r="B43" s="67"/>
      <c r="C43" s="812"/>
      <c r="D43" s="813"/>
      <c r="E43" s="813"/>
      <c r="F43" s="813"/>
      <c r="G43" s="813"/>
      <c r="H43" s="813"/>
      <c r="I43" s="813"/>
      <c r="J43" s="813"/>
      <c r="K43" s="813"/>
      <c r="L43" s="813"/>
      <c r="M43" s="813"/>
      <c r="N43" s="813"/>
      <c r="O43" s="813"/>
      <c r="P43" s="813"/>
      <c r="Q43" s="813"/>
      <c r="R43" s="813"/>
      <c r="S43" s="813"/>
      <c r="T43" s="813"/>
      <c r="U43" s="813"/>
      <c r="V43" s="813"/>
      <c r="W43" s="813"/>
      <c r="X43" s="813"/>
      <c r="Y43" s="813"/>
      <c r="Z43" s="813"/>
      <c r="AA43" s="814"/>
      <c r="AB43" s="66"/>
    </row>
    <row r="44" spans="2:28" x14ac:dyDescent="0.2">
      <c r="B44" s="67"/>
      <c r="C44" s="815"/>
      <c r="D44" s="816"/>
      <c r="E44" s="816"/>
      <c r="F44" s="816"/>
      <c r="G44" s="816"/>
      <c r="H44" s="816"/>
      <c r="I44" s="816"/>
      <c r="J44" s="816"/>
      <c r="K44" s="816"/>
      <c r="L44" s="816"/>
      <c r="M44" s="816"/>
      <c r="N44" s="816"/>
      <c r="O44" s="816"/>
      <c r="P44" s="816"/>
      <c r="Q44" s="816"/>
      <c r="R44" s="816"/>
      <c r="S44" s="816"/>
      <c r="T44" s="816"/>
      <c r="U44" s="816"/>
      <c r="V44" s="816"/>
      <c r="W44" s="816"/>
      <c r="X44" s="816"/>
      <c r="Y44" s="816"/>
      <c r="Z44" s="816"/>
      <c r="AA44" s="817"/>
      <c r="AB44" s="66"/>
    </row>
    <row r="45" spans="2:28" x14ac:dyDescent="0.2">
      <c r="B45" s="67"/>
      <c r="C45" s="818"/>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20"/>
      <c r="AB45" s="66"/>
    </row>
    <row r="46" spans="2:28" x14ac:dyDescent="0.2">
      <c r="B46" s="67"/>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66"/>
    </row>
    <row r="47" spans="2:28" x14ac:dyDescent="0.2">
      <c r="B47" s="67"/>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66"/>
    </row>
    <row r="48" spans="2:28" x14ac:dyDescent="0.2">
      <c r="B48" s="67"/>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66"/>
    </row>
    <row r="49" spans="2:28" x14ac:dyDescent="0.2">
      <c r="B49" s="67"/>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66"/>
    </row>
    <row r="50" spans="2:28" x14ac:dyDescent="0.2">
      <c r="B50" s="67"/>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66"/>
    </row>
    <row r="51" spans="2:28" x14ac:dyDescent="0.2">
      <c r="B51" s="67"/>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20"/>
      <c r="AB51" s="66"/>
    </row>
    <row r="52" spans="2:28" x14ac:dyDescent="0.2">
      <c r="B52" s="67"/>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66"/>
    </row>
    <row r="53" spans="2:28" x14ac:dyDescent="0.2">
      <c r="B53" s="67"/>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66"/>
    </row>
    <row r="54" spans="2:28" x14ac:dyDescent="0.2">
      <c r="B54" s="67"/>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66"/>
    </row>
    <row r="55" spans="2:28" x14ac:dyDescent="0.2">
      <c r="B55" s="67"/>
      <c r="C55" s="818"/>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20"/>
      <c r="AB55" s="66"/>
    </row>
    <row r="56" spans="2:28" x14ac:dyDescent="0.2">
      <c r="B56" s="67"/>
      <c r="C56" s="818"/>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20"/>
      <c r="AB56" s="66"/>
    </row>
    <row r="57" spans="2:28" x14ac:dyDescent="0.2">
      <c r="B57" s="67"/>
      <c r="C57" s="818"/>
      <c r="D57" s="819"/>
      <c r="E57" s="819"/>
      <c r="F57" s="819"/>
      <c r="G57" s="819"/>
      <c r="H57" s="819"/>
      <c r="I57" s="819"/>
      <c r="J57" s="819"/>
      <c r="K57" s="819"/>
      <c r="L57" s="819"/>
      <c r="M57" s="819"/>
      <c r="N57" s="819"/>
      <c r="O57" s="819"/>
      <c r="P57" s="819"/>
      <c r="Q57" s="819"/>
      <c r="R57" s="819"/>
      <c r="S57" s="819"/>
      <c r="T57" s="819"/>
      <c r="U57" s="819"/>
      <c r="V57" s="819"/>
      <c r="W57" s="819"/>
      <c r="X57" s="819"/>
      <c r="Y57" s="819"/>
      <c r="Z57" s="819"/>
      <c r="AA57" s="820"/>
      <c r="AB57" s="66"/>
    </row>
    <row r="58" spans="2:28" x14ac:dyDescent="0.2">
      <c r="B58" s="67"/>
      <c r="C58" s="818"/>
      <c r="D58" s="819"/>
      <c r="E58" s="819"/>
      <c r="F58" s="819"/>
      <c r="G58" s="819"/>
      <c r="H58" s="819"/>
      <c r="I58" s="819"/>
      <c r="J58" s="819"/>
      <c r="K58" s="819"/>
      <c r="L58" s="819"/>
      <c r="M58" s="819"/>
      <c r="N58" s="819"/>
      <c r="O58" s="819"/>
      <c r="P58" s="819"/>
      <c r="Q58" s="819"/>
      <c r="R58" s="819"/>
      <c r="S58" s="819"/>
      <c r="T58" s="819"/>
      <c r="U58" s="819"/>
      <c r="V58" s="819"/>
      <c r="W58" s="819"/>
      <c r="X58" s="819"/>
      <c r="Y58" s="819"/>
      <c r="Z58" s="819"/>
      <c r="AA58" s="820"/>
      <c r="AB58" s="66"/>
    </row>
    <row r="59" spans="2:28" x14ac:dyDescent="0.2">
      <c r="B59" s="67"/>
      <c r="C59" s="818"/>
      <c r="D59" s="819"/>
      <c r="E59" s="819"/>
      <c r="F59" s="819"/>
      <c r="G59" s="819"/>
      <c r="H59" s="819"/>
      <c r="I59" s="819"/>
      <c r="J59" s="819"/>
      <c r="K59" s="819"/>
      <c r="L59" s="819"/>
      <c r="M59" s="819"/>
      <c r="N59" s="819"/>
      <c r="O59" s="819"/>
      <c r="P59" s="819"/>
      <c r="Q59" s="819"/>
      <c r="R59" s="819"/>
      <c r="S59" s="819"/>
      <c r="T59" s="819"/>
      <c r="U59" s="819"/>
      <c r="V59" s="819"/>
      <c r="W59" s="819"/>
      <c r="X59" s="819"/>
      <c r="Y59" s="819"/>
      <c r="Z59" s="819"/>
      <c r="AA59" s="820"/>
      <c r="AB59" s="66"/>
    </row>
    <row r="60" spans="2:28" x14ac:dyDescent="0.2">
      <c r="B60" s="67"/>
      <c r="C60" s="818"/>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20"/>
      <c r="AB60" s="66"/>
    </row>
    <row r="61" spans="2:28" x14ac:dyDescent="0.2">
      <c r="B61" s="67"/>
      <c r="C61" s="818"/>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20"/>
      <c r="AB61" s="66"/>
    </row>
    <row r="62" spans="2:28" x14ac:dyDescent="0.2">
      <c r="B62" s="67"/>
      <c r="C62" s="818"/>
      <c r="D62" s="819"/>
      <c r="E62" s="819"/>
      <c r="F62" s="819"/>
      <c r="G62" s="819"/>
      <c r="H62" s="819"/>
      <c r="I62" s="819"/>
      <c r="J62" s="819"/>
      <c r="K62" s="819"/>
      <c r="L62" s="819"/>
      <c r="M62" s="819"/>
      <c r="N62" s="819"/>
      <c r="O62" s="819"/>
      <c r="P62" s="819"/>
      <c r="Q62" s="819"/>
      <c r="R62" s="819"/>
      <c r="S62" s="819"/>
      <c r="T62" s="819"/>
      <c r="U62" s="819"/>
      <c r="V62" s="819"/>
      <c r="W62" s="819"/>
      <c r="X62" s="819"/>
      <c r="Y62" s="819"/>
      <c r="Z62" s="819"/>
      <c r="AA62" s="820"/>
      <c r="AB62" s="66"/>
    </row>
    <row r="63" spans="2:28" ht="4.7" customHeight="1" x14ac:dyDescent="0.2">
      <c r="B63" s="67"/>
      <c r="C63" s="818"/>
      <c r="D63" s="819"/>
      <c r="E63" s="819"/>
      <c r="F63" s="819"/>
      <c r="G63" s="819"/>
      <c r="H63" s="819"/>
      <c r="I63" s="819"/>
      <c r="J63" s="819"/>
      <c r="K63" s="819"/>
      <c r="L63" s="819"/>
      <c r="M63" s="819"/>
      <c r="N63" s="819"/>
      <c r="O63" s="819"/>
      <c r="P63" s="819"/>
      <c r="Q63" s="819"/>
      <c r="R63" s="819"/>
      <c r="S63" s="819"/>
      <c r="T63" s="819"/>
      <c r="U63" s="819"/>
      <c r="V63" s="819"/>
      <c r="W63" s="819"/>
      <c r="X63" s="819"/>
      <c r="Y63" s="819"/>
      <c r="Z63" s="819"/>
      <c r="AA63" s="820"/>
      <c r="AB63" s="66"/>
    </row>
    <row r="64" spans="2:28" ht="4.7" customHeight="1" x14ac:dyDescent="0.2">
      <c r="B64" s="67"/>
      <c r="C64" s="818"/>
      <c r="D64" s="819"/>
      <c r="E64" s="819"/>
      <c r="F64" s="819"/>
      <c r="G64" s="819"/>
      <c r="H64" s="819"/>
      <c r="I64" s="819"/>
      <c r="J64" s="819"/>
      <c r="K64" s="819"/>
      <c r="L64" s="819"/>
      <c r="M64" s="819"/>
      <c r="N64" s="819"/>
      <c r="O64" s="819"/>
      <c r="P64" s="819"/>
      <c r="Q64" s="819"/>
      <c r="R64" s="819"/>
      <c r="S64" s="819"/>
      <c r="T64" s="819"/>
      <c r="U64" s="819"/>
      <c r="V64" s="819"/>
      <c r="W64" s="819"/>
      <c r="X64" s="819"/>
      <c r="Y64" s="819"/>
      <c r="Z64" s="819"/>
      <c r="AA64" s="820"/>
      <c r="AB64" s="66"/>
    </row>
    <row r="65" spans="1:28" ht="4.3499999999999996" customHeight="1" thickBot="1" x14ac:dyDescent="0.25">
      <c r="B65" s="67"/>
      <c r="C65" s="821"/>
      <c r="D65" s="822"/>
      <c r="E65" s="822"/>
      <c r="F65" s="822"/>
      <c r="G65" s="822"/>
      <c r="H65" s="822"/>
      <c r="I65" s="822"/>
      <c r="J65" s="822"/>
      <c r="K65" s="822"/>
      <c r="L65" s="822"/>
      <c r="M65" s="822"/>
      <c r="N65" s="822"/>
      <c r="O65" s="822"/>
      <c r="P65" s="822"/>
      <c r="Q65" s="822"/>
      <c r="R65" s="822"/>
      <c r="S65" s="822"/>
      <c r="T65" s="822"/>
      <c r="U65" s="822"/>
      <c r="V65" s="822"/>
      <c r="W65" s="822"/>
      <c r="X65" s="822"/>
      <c r="Y65" s="822"/>
      <c r="Z65" s="822"/>
      <c r="AA65" s="823"/>
      <c r="AB65" s="66"/>
    </row>
    <row r="66" spans="1:28" x14ac:dyDescent="0.2">
      <c r="B66" s="65"/>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64"/>
    </row>
    <row r="67" spans="1:28" ht="15" thickBot="1" x14ac:dyDescent="0.25">
      <c r="B67" s="63"/>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61"/>
    </row>
    <row r="68" spans="1:28" ht="15.75" x14ac:dyDescent="0.2">
      <c r="B68" s="59"/>
      <c r="C68" s="787" t="s">
        <v>30</v>
      </c>
      <c r="D68" s="788"/>
      <c r="E68" s="788"/>
      <c r="F68" s="788"/>
      <c r="G68" s="789"/>
      <c r="H68" s="787" t="s">
        <v>37</v>
      </c>
      <c r="I68" s="789"/>
      <c r="J68" s="787" t="s">
        <v>38</v>
      </c>
      <c r="K68" s="788"/>
      <c r="L68" s="788"/>
      <c r="M68" s="789"/>
      <c r="N68" s="787" t="s">
        <v>39</v>
      </c>
      <c r="O68" s="788"/>
      <c r="P68" s="788"/>
      <c r="Q68" s="788"/>
      <c r="R68" s="788"/>
      <c r="S68" s="788"/>
      <c r="T68" s="788"/>
      <c r="U68" s="789"/>
      <c r="V68" s="793" t="s">
        <v>40</v>
      </c>
      <c r="W68" s="793"/>
      <c r="X68" s="793"/>
      <c r="Y68" s="793"/>
      <c r="Z68" s="793"/>
      <c r="AA68" s="794"/>
      <c r="AB68" s="20"/>
    </row>
    <row r="69" spans="1:28" ht="8.4499999999999993" customHeight="1" thickBot="1" x14ac:dyDescent="0.25">
      <c r="A69" s="60"/>
      <c r="B69" s="21"/>
      <c r="C69" s="790"/>
      <c r="D69" s="791"/>
      <c r="E69" s="791"/>
      <c r="F69" s="791"/>
      <c r="G69" s="792"/>
      <c r="H69" s="790"/>
      <c r="I69" s="792"/>
      <c r="J69" s="790"/>
      <c r="K69" s="791"/>
      <c r="L69" s="791"/>
      <c r="M69" s="792"/>
      <c r="N69" s="790"/>
      <c r="O69" s="791"/>
      <c r="P69" s="791"/>
      <c r="Q69" s="791"/>
      <c r="R69" s="791"/>
      <c r="S69" s="791"/>
      <c r="T69" s="791"/>
      <c r="U69" s="792"/>
      <c r="V69" s="795"/>
      <c r="W69" s="795"/>
      <c r="X69" s="795"/>
      <c r="Y69" s="795"/>
      <c r="Z69" s="795"/>
      <c r="AA69" s="796"/>
      <c r="AB69" s="20"/>
    </row>
    <row r="70" spans="1:28" ht="16.5" hidden="1" thickBot="1" x14ac:dyDescent="0.25">
      <c r="A70" s="60"/>
      <c r="B70" s="21"/>
      <c r="C70" s="790"/>
      <c r="D70" s="791"/>
      <c r="E70" s="791"/>
      <c r="F70" s="791"/>
      <c r="G70" s="792"/>
      <c r="H70" s="790"/>
      <c r="I70" s="792"/>
      <c r="J70" s="790"/>
      <c r="K70" s="791"/>
      <c r="L70" s="791"/>
      <c r="M70" s="792"/>
      <c r="N70" s="856"/>
      <c r="O70" s="857"/>
      <c r="P70" s="857"/>
      <c r="Q70" s="857"/>
      <c r="R70" s="857"/>
      <c r="S70" s="857"/>
      <c r="T70" s="857"/>
      <c r="U70" s="858"/>
      <c r="V70" s="859"/>
      <c r="W70" s="859"/>
      <c r="X70" s="859"/>
      <c r="Y70" s="859"/>
      <c r="Z70" s="859"/>
      <c r="AA70" s="860"/>
      <c r="AB70" s="20"/>
    </row>
    <row r="71" spans="1:28" ht="258.75" customHeight="1" thickBot="1" x14ac:dyDescent="0.25">
      <c r="B71" s="59"/>
      <c r="C71" s="1775" t="s">
        <v>641</v>
      </c>
      <c r="D71" s="2587"/>
      <c r="E71" s="2587"/>
      <c r="F71" s="2587"/>
      <c r="G71" s="2587"/>
      <c r="H71" s="2588">
        <v>0.97058823529411797</v>
      </c>
      <c r="I71" s="2589"/>
      <c r="J71" s="2590">
        <v>0.81873529411764701</v>
      </c>
      <c r="K71" s="2591"/>
      <c r="L71" s="2591"/>
      <c r="M71" s="2588"/>
      <c r="N71" s="2592" t="s">
        <v>1540</v>
      </c>
      <c r="O71" s="2593"/>
      <c r="P71" s="2593"/>
      <c r="Q71" s="2593"/>
      <c r="R71" s="2593"/>
      <c r="S71" s="2593"/>
      <c r="T71" s="2593"/>
      <c r="U71" s="2594"/>
      <c r="V71" s="2592" t="s">
        <v>1541</v>
      </c>
      <c r="W71" s="2593"/>
      <c r="X71" s="2593"/>
      <c r="Y71" s="2593"/>
      <c r="Z71" s="2593"/>
      <c r="AA71" s="2595"/>
      <c r="AB71" s="58"/>
    </row>
    <row r="72" spans="1:28" ht="151.5" customHeight="1" thickBot="1" x14ac:dyDescent="0.25">
      <c r="B72" s="59"/>
      <c r="C72" s="1775" t="s">
        <v>640</v>
      </c>
      <c r="D72" s="2587"/>
      <c r="E72" s="2587"/>
      <c r="F72" s="2587"/>
      <c r="G72" s="2587"/>
      <c r="H72" s="2588">
        <v>0.97058823529411797</v>
      </c>
      <c r="I72" s="2589"/>
      <c r="J72" s="2590">
        <f>+J37</f>
        <v>0.91572222222222222</v>
      </c>
      <c r="K72" s="2591"/>
      <c r="L72" s="2591"/>
      <c r="M72" s="2588"/>
      <c r="N72" s="2592" t="s">
        <v>1542</v>
      </c>
      <c r="O72" s="2593"/>
      <c r="P72" s="2593"/>
      <c r="Q72" s="2593"/>
      <c r="R72" s="2593"/>
      <c r="S72" s="2593"/>
      <c r="T72" s="2593"/>
      <c r="U72" s="2594"/>
      <c r="V72" s="2592" t="s">
        <v>1543</v>
      </c>
      <c r="W72" s="2593"/>
      <c r="X72" s="2593"/>
      <c r="Y72" s="2593"/>
      <c r="Z72" s="2593"/>
      <c r="AA72" s="2595"/>
      <c r="AB72" s="58"/>
    </row>
    <row r="73" spans="1:28" ht="248.25" customHeight="1" thickBot="1" x14ac:dyDescent="0.25">
      <c r="B73" s="59"/>
      <c r="C73" s="1775" t="s">
        <v>319</v>
      </c>
      <c r="D73" s="2587"/>
      <c r="E73" s="2587"/>
      <c r="F73" s="2587"/>
      <c r="G73" s="2587"/>
      <c r="H73" s="2588">
        <v>0.97058823529411797</v>
      </c>
      <c r="I73" s="2589"/>
      <c r="J73" s="2590">
        <f>+J38</f>
        <v>0.87307692307692297</v>
      </c>
      <c r="K73" s="2591"/>
      <c r="L73" s="2591"/>
      <c r="M73" s="2588"/>
      <c r="N73" s="2592" t="s">
        <v>1544</v>
      </c>
      <c r="O73" s="2593"/>
      <c r="P73" s="2593"/>
      <c r="Q73" s="2593"/>
      <c r="R73" s="2593"/>
      <c r="S73" s="2593"/>
      <c r="T73" s="2593"/>
      <c r="U73" s="2594"/>
      <c r="V73" s="2592" t="s">
        <v>1545</v>
      </c>
      <c r="W73" s="2593"/>
      <c r="X73" s="2593"/>
      <c r="Y73" s="2593"/>
      <c r="Z73" s="2593"/>
      <c r="AA73" s="2595"/>
      <c r="AB73" s="58"/>
    </row>
    <row r="74" spans="1:28" ht="301.5" customHeight="1" thickBot="1" x14ac:dyDescent="0.25">
      <c r="B74" s="59"/>
      <c r="C74" s="2596" t="s">
        <v>318</v>
      </c>
      <c r="D74" s="2597"/>
      <c r="E74" s="2597"/>
      <c r="F74" s="2597"/>
      <c r="G74" s="2597"/>
      <c r="H74" s="2588">
        <v>0.97058823529411797</v>
      </c>
      <c r="I74" s="2589"/>
      <c r="J74" s="2590">
        <f>+J39</f>
        <v>0.94220000000000004</v>
      </c>
      <c r="K74" s="2591"/>
      <c r="L74" s="2591"/>
      <c r="M74" s="2588"/>
      <c r="N74" s="2592" t="s">
        <v>1546</v>
      </c>
      <c r="O74" s="2593"/>
      <c r="P74" s="2593"/>
      <c r="Q74" s="2593"/>
      <c r="R74" s="2593"/>
      <c r="S74" s="2593"/>
      <c r="T74" s="2593"/>
      <c r="U74" s="2594"/>
      <c r="V74" s="2592" t="s">
        <v>1547</v>
      </c>
      <c r="W74" s="2593"/>
      <c r="X74" s="2593"/>
      <c r="Y74" s="2593"/>
      <c r="Z74" s="2593"/>
      <c r="AA74" s="2595"/>
      <c r="AB74" s="58"/>
    </row>
    <row r="75" spans="1:28" x14ac:dyDescent="0.2">
      <c r="B75" s="129"/>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c r="AB75" s="130"/>
    </row>
    <row r="76" spans="1:28" x14ac:dyDescent="0.2">
      <c r="C76" s="92"/>
      <c r="D76" s="92"/>
      <c r="E76" s="92"/>
      <c r="F76" s="92"/>
      <c r="G76" s="92"/>
      <c r="H76" s="92"/>
      <c r="I76" s="92"/>
      <c r="J76" s="92"/>
      <c r="K76" s="92"/>
      <c r="L76" s="92"/>
      <c r="M76" s="92"/>
      <c r="N76" s="92"/>
      <c r="O76" s="92"/>
      <c r="P76" s="92"/>
      <c r="Q76" s="92"/>
      <c r="R76" s="92"/>
      <c r="S76" s="92"/>
      <c r="T76" s="92"/>
      <c r="U76" s="92"/>
      <c r="V76" s="92"/>
      <c r="W76" s="92"/>
      <c r="X76" s="92"/>
      <c r="Y76" s="92"/>
      <c r="Z76" s="92"/>
      <c r="AA76" s="92"/>
    </row>
    <row r="77" spans="1:28" x14ac:dyDescent="0.2">
      <c r="C77" s="92"/>
      <c r="D77" s="92"/>
      <c r="E77" s="92"/>
      <c r="F77" s="92"/>
      <c r="G77" s="92"/>
      <c r="H77" s="92"/>
      <c r="I77" s="92"/>
      <c r="J77" s="92"/>
      <c r="K77" s="92"/>
      <c r="L77" s="92"/>
      <c r="M77" s="92"/>
      <c r="N77" s="92"/>
      <c r="O77" s="92"/>
      <c r="P77" s="92"/>
      <c r="Q77" s="92"/>
      <c r="R77" s="92"/>
      <c r="S77" s="92"/>
      <c r="T77" s="92"/>
      <c r="U77" s="92"/>
      <c r="V77" s="92"/>
      <c r="W77" s="92"/>
      <c r="X77" s="92"/>
      <c r="Y77" s="92"/>
      <c r="Z77" s="92"/>
      <c r="AA77" s="92"/>
    </row>
    <row r="78" spans="1:28" x14ac:dyDescent="0.2">
      <c r="C78" s="92"/>
      <c r="D78" s="92"/>
      <c r="E78" s="92"/>
      <c r="F78" s="92"/>
      <c r="G78" s="92"/>
      <c r="H78" s="92"/>
      <c r="I78" s="92"/>
      <c r="J78" s="92"/>
      <c r="K78" s="92"/>
      <c r="L78" s="92"/>
      <c r="M78" s="92"/>
      <c r="N78" s="92"/>
      <c r="O78" s="92"/>
      <c r="P78" s="92"/>
      <c r="Q78" s="92"/>
      <c r="R78" s="92"/>
      <c r="S78" s="92"/>
      <c r="T78" s="92"/>
      <c r="U78" s="92"/>
      <c r="V78" s="92"/>
      <c r="W78" s="92"/>
      <c r="X78" s="92"/>
      <c r="Y78" s="92"/>
      <c r="Z78" s="92"/>
      <c r="AA78" s="92"/>
    </row>
    <row r="79" spans="1:28" x14ac:dyDescent="0.2">
      <c r="C79" s="92"/>
      <c r="D79" s="92"/>
      <c r="E79" s="92"/>
      <c r="F79" s="92"/>
      <c r="G79" s="92"/>
      <c r="H79" s="92"/>
      <c r="I79" s="92"/>
      <c r="J79" s="92"/>
      <c r="K79" s="92"/>
      <c r="L79" s="92"/>
      <c r="M79" s="92"/>
      <c r="N79" s="92"/>
      <c r="O79" s="92"/>
      <c r="P79" s="92"/>
      <c r="Q79" s="92"/>
      <c r="R79" s="92"/>
      <c r="S79" s="92"/>
      <c r="T79" s="92"/>
      <c r="U79" s="92"/>
      <c r="V79" s="92"/>
      <c r="W79" s="92"/>
      <c r="X79" s="92"/>
      <c r="Y79" s="92"/>
      <c r="Z79" s="92"/>
      <c r="AA79" s="92"/>
    </row>
    <row r="80" spans="1:28" x14ac:dyDescent="0.2">
      <c r="C80" s="92"/>
      <c r="D80" s="92"/>
      <c r="E80" s="92"/>
      <c r="F80" s="92"/>
      <c r="G80" s="92"/>
      <c r="H80" s="92"/>
      <c r="I80" s="92"/>
      <c r="J80" s="92"/>
      <c r="K80" s="92"/>
      <c r="L80" s="92"/>
      <c r="M80" s="92"/>
      <c r="N80" s="92"/>
      <c r="O80" s="92"/>
      <c r="P80" s="92"/>
      <c r="Q80" s="92"/>
      <c r="R80" s="92"/>
      <c r="S80" s="92"/>
      <c r="T80" s="92"/>
      <c r="U80" s="92"/>
      <c r="V80" s="92"/>
      <c r="W80" s="92"/>
      <c r="X80" s="92"/>
      <c r="Y80" s="92"/>
      <c r="Z80" s="92"/>
      <c r="AA80" s="92"/>
    </row>
    <row r="81" spans="3:27" x14ac:dyDescent="0.2">
      <c r="C81" s="92"/>
      <c r="D81" s="92"/>
      <c r="E81" s="92"/>
      <c r="F81" s="92"/>
      <c r="G81" s="92"/>
      <c r="H81" s="92"/>
      <c r="I81" s="92"/>
      <c r="J81" s="92"/>
      <c r="K81" s="92"/>
      <c r="L81" s="92"/>
      <c r="M81" s="92"/>
      <c r="N81" s="92"/>
      <c r="O81" s="92"/>
      <c r="P81" s="92"/>
      <c r="Q81" s="92"/>
      <c r="R81" s="92"/>
      <c r="S81" s="92"/>
      <c r="T81" s="92"/>
      <c r="U81" s="92"/>
      <c r="V81" s="92"/>
      <c r="W81" s="92"/>
      <c r="X81" s="92"/>
      <c r="Y81" s="92"/>
      <c r="Z81" s="92"/>
      <c r="AA81" s="92"/>
    </row>
    <row r="82" spans="3:27" x14ac:dyDescent="0.2">
      <c r="C82" s="92"/>
      <c r="D82" s="92"/>
      <c r="E82" s="92"/>
      <c r="F82" s="92"/>
      <c r="G82" s="92"/>
      <c r="H82" s="92"/>
      <c r="I82" s="92"/>
      <c r="J82" s="92"/>
      <c r="K82" s="92"/>
      <c r="L82" s="92"/>
      <c r="M82" s="92"/>
      <c r="N82" s="92"/>
      <c r="O82" s="92"/>
      <c r="P82" s="92"/>
      <c r="Q82" s="92"/>
      <c r="R82" s="92"/>
      <c r="S82" s="92"/>
      <c r="T82" s="92"/>
      <c r="U82" s="92"/>
      <c r="V82" s="92"/>
      <c r="W82" s="92"/>
      <c r="X82" s="92"/>
      <c r="Y82" s="92"/>
      <c r="Z82" s="92"/>
      <c r="AA82" s="92"/>
    </row>
    <row r="83" spans="3:27" x14ac:dyDescent="0.2">
      <c r="C83" s="92"/>
      <c r="D83" s="92"/>
      <c r="E83" s="92"/>
      <c r="F83" s="92"/>
      <c r="G83" s="92"/>
      <c r="H83" s="92"/>
      <c r="I83" s="92"/>
      <c r="J83" s="92"/>
      <c r="K83" s="92"/>
      <c r="L83" s="92"/>
      <c r="M83" s="92"/>
      <c r="N83" s="92"/>
      <c r="O83" s="92"/>
      <c r="P83" s="92"/>
      <c r="Q83" s="92"/>
      <c r="R83" s="92"/>
      <c r="S83" s="92"/>
      <c r="T83" s="92"/>
      <c r="U83" s="92"/>
      <c r="V83" s="92"/>
      <c r="W83" s="92"/>
      <c r="X83" s="92"/>
      <c r="Y83" s="92"/>
      <c r="Z83" s="92"/>
      <c r="AA83" s="92"/>
    </row>
    <row r="84" spans="3:27" x14ac:dyDescent="0.2">
      <c r="C84" s="92"/>
      <c r="D84" s="92"/>
      <c r="E84" s="92"/>
      <c r="F84" s="92"/>
      <c r="G84" s="92"/>
      <c r="H84" s="92"/>
      <c r="I84" s="92"/>
      <c r="J84" s="92"/>
      <c r="K84" s="92"/>
      <c r="L84" s="92"/>
      <c r="M84" s="92"/>
      <c r="N84" s="92"/>
      <c r="O84" s="92"/>
      <c r="P84" s="92"/>
      <c r="Q84" s="92"/>
      <c r="R84" s="92"/>
      <c r="S84" s="92"/>
      <c r="T84" s="92"/>
      <c r="U84" s="92"/>
      <c r="V84" s="92"/>
      <c r="W84" s="92"/>
      <c r="X84" s="92"/>
      <c r="Y84" s="92"/>
      <c r="Z84" s="92"/>
      <c r="AA84" s="92"/>
    </row>
    <row r="85" spans="3:27" x14ac:dyDescent="0.2">
      <c r="C85" s="92"/>
      <c r="D85" s="92"/>
      <c r="E85" s="92"/>
      <c r="F85" s="92"/>
      <c r="G85" s="92"/>
      <c r="H85" s="92"/>
      <c r="I85" s="92"/>
      <c r="J85" s="92"/>
      <c r="K85" s="92"/>
      <c r="L85" s="92"/>
      <c r="M85" s="92"/>
      <c r="N85" s="92"/>
      <c r="O85" s="92"/>
      <c r="P85" s="92"/>
      <c r="Q85" s="92"/>
      <c r="R85" s="92"/>
      <c r="S85" s="92"/>
      <c r="T85" s="92"/>
      <c r="U85" s="92"/>
      <c r="V85" s="92"/>
      <c r="W85" s="92"/>
      <c r="X85" s="92"/>
      <c r="Y85" s="92"/>
      <c r="Z85" s="92"/>
      <c r="AA85" s="92"/>
    </row>
    <row r="86" spans="3:27" x14ac:dyDescent="0.2">
      <c r="C86" s="92"/>
      <c r="D86" s="92"/>
      <c r="E86" s="92"/>
      <c r="F86" s="92"/>
      <c r="G86" s="92"/>
      <c r="H86" s="92"/>
      <c r="I86" s="92"/>
      <c r="J86" s="92"/>
      <c r="K86" s="92"/>
      <c r="L86" s="92"/>
      <c r="M86" s="92"/>
      <c r="N86" s="92"/>
      <c r="O86" s="92"/>
      <c r="P86" s="92"/>
      <c r="Q86" s="92"/>
      <c r="R86" s="92"/>
      <c r="S86" s="92"/>
      <c r="T86" s="92"/>
      <c r="U86" s="92"/>
      <c r="V86" s="92"/>
      <c r="W86" s="92"/>
      <c r="X86" s="92"/>
      <c r="Y86" s="92"/>
      <c r="Z86" s="92"/>
      <c r="AA86" s="92"/>
    </row>
    <row r="87" spans="3:27" x14ac:dyDescent="0.2">
      <c r="C87" s="92"/>
      <c r="D87" s="92"/>
      <c r="E87" s="92"/>
      <c r="F87" s="92"/>
      <c r="G87" s="92"/>
      <c r="H87" s="92"/>
      <c r="I87" s="92"/>
      <c r="J87" s="92"/>
      <c r="K87" s="92"/>
      <c r="L87" s="92"/>
      <c r="M87" s="92"/>
      <c r="N87" s="92"/>
      <c r="O87" s="92"/>
      <c r="P87" s="92"/>
      <c r="Q87" s="92"/>
      <c r="R87" s="92"/>
      <c r="S87" s="92"/>
      <c r="T87" s="92"/>
      <c r="U87" s="92"/>
      <c r="V87" s="92"/>
      <c r="W87" s="92"/>
      <c r="X87" s="92"/>
      <c r="Y87" s="92"/>
      <c r="Z87" s="92"/>
      <c r="AA87" s="92"/>
    </row>
    <row r="88" spans="3:27" x14ac:dyDescent="0.2">
      <c r="C88" s="92"/>
      <c r="D88" s="92"/>
      <c r="E88" s="92"/>
      <c r="F88" s="92"/>
      <c r="G88" s="92"/>
      <c r="H88" s="92"/>
      <c r="I88" s="92"/>
      <c r="J88" s="92"/>
      <c r="K88" s="92"/>
      <c r="L88" s="92"/>
      <c r="M88" s="92"/>
      <c r="N88" s="92"/>
      <c r="O88" s="92"/>
      <c r="P88" s="92"/>
      <c r="Q88" s="92"/>
      <c r="R88" s="92"/>
      <c r="S88" s="92"/>
      <c r="T88" s="92"/>
      <c r="U88" s="92"/>
      <c r="V88" s="92"/>
      <c r="W88" s="92"/>
      <c r="X88" s="92"/>
      <c r="Y88" s="92"/>
      <c r="Z88" s="92"/>
      <c r="AA88" s="92"/>
    </row>
    <row r="89" spans="3:27" x14ac:dyDescent="0.2">
      <c r="C89" s="92"/>
      <c r="D89" s="92"/>
      <c r="E89" s="92"/>
      <c r="F89" s="92"/>
      <c r="G89" s="92"/>
      <c r="H89" s="92"/>
      <c r="I89" s="92"/>
      <c r="J89" s="92"/>
      <c r="K89" s="92"/>
      <c r="L89" s="92"/>
      <c r="M89" s="92"/>
      <c r="N89" s="92"/>
      <c r="O89" s="92"/>
      <c r="P89" s="92"/>
      <c r="Q89" s="92"/>
      <c r="R89" s="92"/>
      <c r="S89" s="92"/>
      <c r="T89" s="92"/>
      <c r="U89" s="92"/>
      <c r="V89" s="92"/>
      <c r="W89" s="92"/>
      <c r="X89" s="92"/>
      <c r="Y89" s="92"/>
      <c r="Z89" s="92"/>
      <c r="AA89" s="92"/>
    </row>
    <row r="90" spans="3:27" x14ac:dyDescent="0.2">
      <c r="C90" s="92"/>
      <c r="D90" s="92"/>
      <c r="E90" s="92"/>
      <c r="F90" s="92"/>
      <c r="G90" s="92"/>
      <c r="H90" s="92"/>
      <c r="I90" s="92"/>
      <c r="J90" s="92"/>
      <c r="K90" s="92"/>
      <c r="L90" s="92"/>
      <c r="M90" s="92"/>
      <c r="N90" s="92"/>
      <c r="O90" s="92"/>
      <c r="P90" s="92"/>
      <c r="Q90" s="92"/>
      <c r="R90" s="92"/>
      <c r="S90" s="92"/>
      <c r="T90" s="92"/>
      <c r="U90" s="92"/>
      <c r="V90" s="92"/>
      <c r="W90" s="92"/>
      <c r="X90" s="92"/>
      <c r="Y90" s="92"/>
      <c r="Z90" s="92"/>
      <c r="AA90" s="92"/>
    </row>
    <row r="91" spans="3:27" x14ac:dyDescent="0.2">
      <c r="C91" s="92"/>
      <c r="D91" s="92"/>
      <c r="E91" s="92"/>
      <c r="F91" s="92"/>
      <c r="G91" s="92"/>
      <c r="H91" s="92"/>
      <c r="I91" s="92"/>
      <c r="J91" s="92"/>
      <c r="K91" s="92"/>
      <c r="L91" s="92"/>
      <c r="M91" s="92"/>
      <c r="N91" s="92"/>
      <c r="O91" s="92"/>
      <c r="P91" s="92"/>
      <c r="Q91" s="92"/>
      <c r="R91" s="92"/>
      <c r="S91" s="92"/>
      <c r="T91" s="92"/>
      <c r="U91" s="92"/>
      <c r="V91" s="92"/>
      <c r="W91" s="92"/>
      <c r="X91" s="92"/>
      <c r="Y91" s="92"/>
      <c r="Z91" s="92"/>
      <c r="AA91" s="92"/>
    </row>
    <row r="92" spans="3:27" x14ac:dyDescent="0.2">
      <c r="C92" s="92"/>
      <c r="D92" s="92"/>
      <c r="E92" s="92"/>
      <c r="F92" s="92"/>
      <c r="G92" s="92"/>
      <c r="H92" s="92"/>
      <c r="I92" s="92"/>
      <c r="J92" s="92"/>
      <c r="K92" s="92"/>
      <c r="L92" s="92"/>
      <c r="M92" s="92"/>
      <c r="N92" s="92"/>
      <c r="O92" s="92"/>
      <c r="P92" s="92"/>
      <c r="Q92" s="92"/>
      <c r="R92" s="92"/>
      <c r="S92" s="92"/>
      <c r="T92" s="92"/>
      <c r="U92" s="92"/>
      <c r="V92" s="92"/>
      <c r="W92" s="92"/>
      <c r="X92" s="92"/>
      <c r="Y92" s="92"/>
      <c r="Z92" s="92"/>
      <c r="AA92" s="92"/>
    </row>
    <row r="93" spans="3:27" x14ac:dyDescent="0.2">
      <c r="C93" s="92"/>
      <c r="D93" s="92"/>
      <c r="E93" s="92"/>
      <c r="F93" s="92"/>
      <c r="G93" s="92"/>
      <c r="H93" s="92"/>
      <c r="I93" s="92"/>
      <c r="J93" s="92"/>
      <c r="K93" s="92"/>
      <c r="L93" s="92"/>
      <c r="M93" s="92"/>
      <c r="N93" s="92"/>
      <c r="O93" s="92"/>
      <c r="P93" s="92"/>
      <c r="Q93" s="92"/>
      <c r="R93" s="92"/>
      <c r="S93" s="92"/>
      <c r="T93" s="92"/>
      <c r="U93" s="92"/>
      <c r="V93" s="92"/>
      <c r="W93" s="92"/>
      <c r="X93" s="92"/>
      <c r="Y93" s="92"/>
      <c r="Z93" s="92"/>
      <c r="AA93" s="92"/>
    </row>
    <row r="94" spans="3:27" x14ac:dyDescent="0.2">
      <c r="C94" s="92"/>
      <c r="D94" s="92"/>
      <c r="E94" s="92"/>
      <c r="F94" s="92"/>
      <c r="G94" s="92"/>
      <c r="H94" s="92"/>
      <c r="I94" s="92"/>
      <c r="J94" s="92"/>
      <c r="K94" s="92"/>
      <c r="L94" s="92"/>
      <c r="M94" s="92"/>
      <c r="N94" s="92"/>
      <c r="O94" s="92"/>
      <c r="P94" s="92"/>
      <c r="Q94" s="92"/>
      <c r="R94" s="92"/>
      <c r="S94" s="92"/>
      <c r="T94" s="92"/>
      <c r="U94" s="92"/>
      <c r="V94" s="92"/>
      <c r="W94" s="92"/>
      <c r="X94" s="92"/>
      <c r="Y94" s="92"/>
      <c r="Z94" s="92"/>
      <c r="AA94" s="92"/>
    </row>
    <row r="95" spans="3:27" x14ac:dyDescent="0.2">
      <c r="C95" s="92"/>
      <c r="D95" s="92"/>
      <c r="E95" s="92"/>
      <c r="F95" s="92"/>
      <c r="G95" s="92"/>
      <c r="H95" s="92"/>
      <c r="I95" s="92"/>
      <c r="J95" s="92"/>
      <c r="K95" s="92"/>
      <c r="L95" s="92"/>
      <c r="M95" s="92"/>
      <c r="N95" s="92"/>
      <c r="O95" s="92"/>
      <c r="P95" s="92"/>
      <c r="Q95" s="92"/>
      <c r="R95" s="92"/>
      <c r="S95" s="92"/>
      <c r="T95" s="92"/>
      <c r="U95" s="92"/>
      <c r="V95" s="92"/>
      <c r="W95" s="92"/>
      <c r="X95" s="92"/>
      <c r="Y95" s="92"/>
      <c r="Z95" s="92"/>
      <c r="AA95" s="92"/>
    </row>
    <row r="96" spans="3:27" x14ac:dyDescent="0.2">
      <c r="C96" s="92"/>
      <c r="D96" s="92"/>
      <c r="E96" s="92"/>
      <c r="F96" s="92"/>
      <c r="G96" s="92"/>
      <c r="H96" s="92"/>
      <c r="I96" s="92"/>
      <c r="J96" s="92"/>
      <c r="K96" s="92"/>
      <c r="L96" s="92"/>
      <c r="M96" s="92"/>
      <c r="N96" s="92"/>
      <c r="O96" s="92"/>
      <c r="P96" s="92"/>
      <c r="Q96" s="92"/>
      <c r="R96" s="92"/>
      <c r="S96" s="92"/>
      <c r="T96" s="92"/>
      <c r="U96" s="92"/>
      <c r="V96" s="92"/>
      <c r="W96" s="92"/>
      <c r="X96" s="92"/>
      <c r="Y96" s="92"/>
      <c r="Z96" s="92"/>
      <c r="AA96" s="92"/>
    </row>
    <row r="97" spans="3:27" x14ac:dyDescent="0.2">
      <c r="C97" s="92"/>
      <c r="D97" s="92"/>
      <c r="E97" s="92"/>
      <c r="F97" s="92"/>
      <c r="G97" s="92"/>
      <c r="H97" s="92"/>
      <c r="I97" s="92"/>
      <c r="J97" s="92"/>
      <c r="K97" s="92"/>
      <c r="L97" s="92"/>
      <c r="M97" s="92"/>
      <c r="N97" s="92"/>
      <c r="O97" s="92"/>
      <c r="P97" s="92"/>
      <c r="Q97" s="92"/>
      <c r="R97" s="92"/>
      <c r="S97" s="92"/>
      <c r="T97" s="92"/>
      <c r="U97" s="92"/>
      <c r="V97" s="92"/>
      <c r="W97" s="92"/>
      <c r="X97" s="92"/>
      <c r="Y97" s="92"/>
      <c r="Z97" s="92"/>
      <c r="AA97" s="92"/>
    </row>
    <row r="98" spans="3:27" x14ac:dyDescent="0.2">
      <c r="C98" s="92"/>
      <c r="D98" s="92"/>
      <c r="E98" s="92"/>
      <c r="F98" s="92"/>
      <c r="G98" s="92"/>
      <c r="H98" s="92"/>
      <c r="I98" s="92"/>
      <c r="J98" s="92"/>
      <c r="K98" s="92"/>
      <c r="L98" s="92"/>
      <c r="M98" s="92"/>
      <c r="N98" s="92"/>
      <c r="O98" s="92"/>
      <c r="P98" s="92"/>
      <c r="Q98" s="92"/>
      <c r="R98" s="92"/>
      <c r="S98" s="92"/>
      <c r="T98" s="92"/>
      <c r="U98" s="92"/>
      <c r="V98" s="92"/>
      <c r="W98" s="92"/>
      <c r="X98" s="92"/>
      <c r="Y98" s="92"/>
      <c r="Z98" s="92"/>
      <c r="AA98" s="92"/>
    </row>
    <row r="99" spans="3:27" x14ac:dyDescent="0.2">
      <c r="C99" s="92"/>
      <c r="D99" s="92"/>
      <c r="E99" s="92"/>
      <c r="F99" s="92"/>
      <c r="G99" s="92"/>
      <c r="H99" s="92"/>
      <c r="I99" s="92"/>
      <c r="J99" s="92"/>
      <c r="K99" s="92"/>
      <c r="L99" s="92"/>
      <c r="M99" s="92"/>
      <c r="N99" s="92"/>
      <c r="O99" s="92"/>
      <c r="P99" s="92"/>
      <c r="Q99" s="92"/>
      <c r="R99" s="92"/>
      <c r="S99" s="92"/>
      <c r="T99" s="92"/>
      <c r="U99" s="92"/>
      <c r="V99" s="92"/>
      <c r="W99" s="92"/>
      <c r="X99" s="92"/>
      <c r="Y99" s="92"/>
      <c r="Z99" s="92"/>
      <c r="AA99" s="92"/>
    </row>
    <row r="100" spans="3:27" x14ac:dyDescent="0.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row>
    <row r="101" spans="3:27" x14ac:dyDescent="0.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c r="AA101" s="92"/>
    </row>
    <row r="102" spans="3:27" x14ac:dyDescent="0.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c r="AA102" s="92"/>
    </row>
    <row r="103" spans="3:27" x14ac:dyDescent="0.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row>
    <row r="104" spans="3:27" x14ac:dyDescent="0.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c r="AA104" s="92"/>
    </row>
    <row r="114" ht="6" customHeight="1" x14ac:dyDescent="0.2"/>
  </sheetData>
  <mergeCells count="95">
    <mergeCell ref="C74:G74"/>
    <mergeCell ref="H74:I74"/>
    <mergeCell ref="J74:M74"/>
    <mergeCell ref="N74:U74"/>
    <mergeCell ref="V74:AA74"/>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4:AA65"/>
    <mergeCell ref="C34:AA34"/>
    <mergeCell ref="C35:G35"/>
    <mergeCell ref="K35:AA35"/>
    <mergeCell ref="C36:G36"/>
    <mergeCell ref="K36:AA36"/>
    <mergeCell ref="C37:G37"/>
    <mergeCell ref="K37:AA37"/>
    <mergeCell ref="C38:G38"/>
    <mergeCell ref="K38:AA38"/>
    <mergeCell ref="C39:G39"/>
    <mergeCell ref="K39:AA39"/>
    <mergeCell ref="C42:AA43"/>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74" min="1" max="27" man="1"/>
  </rowBreaks>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97"/>
  <sheetViews>
    <sheetView topLeftCell="A37" zoomScale="120" zoomScaleNormal="120" zoomScaleSheetLayoutView="100" zoomScalePageLayoutView="70" workbookViewId="0">
      <selection activeCell="AC35" sqref="AC35"/>
    </sheetView>
  </sheetViews>
  <sheetFormatPr baseColWidth="10" defaultColWidth="3.5703125" defaultRowHeight="14.25" x14ac:dyDescent="0.2"/>
  <cols>
    <col min="1" max="1" width="3.5703125" style="131"/>
    <col min="2" max="2" width="2.85546875" style="131" customWidth="1"/>
    <col min="3" max="6" width="2.5703125" style="131" customWidth="1"/>
    <col min="7" max="7" width="6.85546875" style="131" customWidth="1"/>
    <col min="8" max="8" width="15.85546875" style="131" customWidth="1"/>
    <col min="9" max="9" width="14.7109375" style="131" customWidth="1"/>
    <col min="10" max="10" width="15" style="131" customWidth="1"/>
    <col min="11" max="12" width="3.42578125" style="131" customWidth="1"/>
    <col min="13" max="15" width="2.5703125" style="131" customWidth="1"/>
    <col min="16" max="16" width="3.42578125" style="131" customWidth="1"/>
    <col min="17" max="17" width="3.5703125" style="131" customWidth="1"/>
    <col min="18" max="18" width="3.5703125" style="131"/>
    <col min="19" max="19" width="3.42578125" style="131" customWidth="1"/>
    <col min="20" max="20" width="7.42578125" style="131" customWidth="1"/>
    <col min="21" max="21" width="3.5703125" style="131" customWidth="1"/>
    <col min="22" max="22" width="3.5703125" style="131"/>
    <col min="23" max="25" width="5" style="131" customWidth="1"/>
    <col min="26" max="26" width="6.5703125" style="131" customWidth="1"/>
    <col min="27" max="27" width="4.140625" style="131" customWidth="1"/>
    <col min="28" max="28" width="2" style="131" customWidth="1"/>
    <col min="29" max="29" width="3.5703125" style="131"/>
    <col min="30" max="30" width="14" style="131" customWidth="1"/>
    <col min="31" max="16384" width="3.570312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1074</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44" t="s">
        <v>202</v>
      </c>
      <c r="J7" s="745"/>
      <c r="K7" s="745"/>
      <c r="L7" s="745"/>
      <c r="M7" s="745"/>
      <c r="N7" s="745"/>
      <c r="O7" s="745"/>
      <c r="P7" s="745"/>
      <c r="Q7" s="745"/>
      <c r="R7" s="745"/>
      <c r="S7" s="745"/>
      <c r="T7" s="745"/>
      <c r="U7" s="745"/>
      <c r="V7" s="745"/>
      <c r="W7" s="745"/>
      <c r="X7" s="745"/>
      <c r="Y7" s="745"/>
      <c r="Z7" s="745"/>
      <c r="AA7" s="746"/>
      <c r="AB7" s="77"/>
    </row>
    <row r="8" spans="1:28" ht="15.75" thickBot="1" x14ac:dyDescent="0.25">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15.75"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1075</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25">
      <c r="B11" s="78"/>
      <c r="C11" s="719"/>
      <c r="D11" s="720"/>
      <c r="E11" s="720"/>
      <c r="F11" s="720"/>
      <c r="G11" s="720"/>
      <c r="H11" s="721"/>
      <c r="I11" s="734"/>
      <c r="J11" s="735"/>
      <c r="K11" s="735"/>
      <c r="L11" s="735"/>
      <c r="M11" s="735"/>
      <c r="N11" s="735"/>
      <c r="O11" s="735"/>
      <c r="P11" s="735"/>
      <c r="Q11" s="736"/>
      <c r="R11" s="681" t="s">
        <v>1076</v>
      </c>
      <c r="S11" s="740"/>
      <c r="T11" s="740"/>
      <c r="U11" s="741"/>
      <c r="V11" s="715">
        <v>12</v>
      </c>
      <c r="W11" s="742"/>
      <c r="X11" s="742"/>
      <c r="Y11" s="742"/>
      <c r="Z11" s="742"/>
      <c r="AA11" s="743"/>
      <c r="AB11" s="77"/>
    </row>
    <row r="12" spans="1:28" ht="7.9" customHeight="1"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1077</v>
      </c>
      <c r="J13" s="723"/>
      <c r="K13" s="723"/>
      <c r="L13" s="723"/>
      <c r="M13" s="723"/>
      <c r="N13" s="723"/>
      <c r="O13" s="723"/>
      <c r="P13" s="723"/>
      <c r="Q13" s="723"/>
      <c r="R13" s="723"/>
      <c r="S13" s="724"/>
      <c r="T13" s="716" t="s">
        <v>9</v>
      </c>
      <c r="U13" s="717"/>
      <c r="V13" s="717"/>
      <c r="W13" s="717"/>
      <c r="X13" s="717"/>
      <c r="Y13" s="717"/>
      <c r="Z13" s="717"/>
      <c r="AA13" s="718"/>
      <c r="AB13" s="66"/>
    </row>
    <row r="14" spans="1:28" ht="30" customHeight="1" thickBot="1" x14ac:dyDescent="0.25">
      <c r="B14" s="67"/>
      <c r="C14" s="719"/>
      <c r="D14" s="720"/>
      <c r="E14" s="720"/>
      <c r="F14" s="720"/>
      <c r="G14" s="720"/>
      <c r="H14" s="721"/>
      <c r="I14" s="725"/>
      <c r="J14" s="726"/>
      <c r="K14" s="726"/>
      <c r="L14" s="726"/>
      <c r="M14" s="726"/>
      <c r="N14" s="726"/>
      <c r="O14" s="726"/>
      <c r="P14" s="726"/>
      <c r="Q14" s="726"/>
      <c r="R14" s="726"/>
      <c r="S14" s="727"/>
      <c r="T14" s="728" t="s">
        <v>50</v>
      </c>
      <c r="U14" s="729"/>
      <c r="V14" s="729"/>
      <c r="W14" s="729"/>
      <c r="X14" s="729"/>
      <c r="Y14" s="729"/>
      <c r="Z14" s="729"/>
      <c r="AA14" s="730"/>
      <c r="AB14" s="66"/>
    </row>
    <row r="15" spans="1:28" ht="6.6" customHeight="1"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37.15" customHeight="1" thickBot="1" x14ac:dyDescent="0.25">
      <c r="B16" s="67"/>
      <c r="C16" s="675" t="s">
        <v>11</v>
      </c>
      <c r="D16" s="676"/>
      <c r="E16" s="676"/>
      <c r="F16" s="676"/>
      <c r="G16" s="676"/>
      <c r="H16" s="677"/>
      <c r="I16" s="678" t="s">
        <v>1078</v>
      </c>
      <c r="J16" s="679"/>
      <c r="K16" s="679"/>
      <c r="L16" s="679"/>
      <c r="M16" s="679"/>
      <c r="N16" s="679"/>
      <c r="O16" s="679"/>
      <c r="P16" s="679"/>
      <c r="Q16" s="679"/>
      <c r="R16" s="679"/>
      <c r="S16" s="679"/>
      <c r="T16" s="679"/>
      <c r="U16" s="679"/>
      <c r="V16" s="679"/>
      <c r="W16" s="679"/>
      <c r="X16" s="679"/>
      <c r="Y16" s="679"/>
      <c r="Z16" s="679"/>
      <c r="AA16" s="680"/>
      <c r="AB16" s="66"/>
    </row>
    <row r="17" spans="2:28" ht="9.6"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58.15" customHeight="1" thickBot="1" x14ac:dyDescent="0.25">
      <c r="B18" s="67"/>
      <c r="C18" s="675" t="s">
        <v>12</v>
      </c>
      <c r="D18" s="676"/>
      <c r="E18" s="676"/>
      <c r="F18" s="676"/>
      <c r="G18" s="676"/>
      <c r="H18" s="677"/>
      <c r="I18" s="678" t="s">
        <v>1079</v>
      </c>
      <c r="J18" s="679"/>
      <c r="K18" s="679"/>
      <c r="L18" s="679"/>
      <c r="M18" s="679"/>
      <c r="N18" s="679"/>
      <c r="O18" s="679"/>
      <c r="P18" s="679"/>
      <c r="Q18" s="679"/>
      <c r="R18" s="679"/>
      <c r="S18" s="679"/>
      <c r="T18" s="679"/>
      <c r="U18" s="679"/>
      <c r="V18" s="679"/>
      <c r="W18" s="679"/>
      <c r="X18" s="679"/>
      <c r="Y18" s="679"/>
      <c r="Z18" s="679"/>
      <c r="AA18" s="680"/>
      <c r="AB18" s="66"/>
    </row>
    <row r="19" spans="2:28" ht="9.6"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16.149999999999999" customHeight="1" x14ac:dyDescent="0.2">
      <c r="B20" s="67"/>
      <c r="C20" s="700" t="s">
        <v>13</v>
      </c>
      <c r="D20" s="701"/>
      <c r="E20" s="701"/>
      <c r="F20" s="701"/>
      <c r="G20" s="701"/>
      <c r="H20" s="702"/>
      <c r="I20" s="706" t="s">
        <v>657</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18" customHeight="1" thickBot="1" x14ac:dyDescent="0.25">
      <c r="B21" s="67"/>
      <c r="C21" s="703"/>
      <c r="D21" s="704"/>
      <c r="E21" s="704"/>
      <c r="F21" s="704"/>
      <c r="G21" s="704"/>
      <c r="H21" s="705"/>
      <c r="I21" s="709"/>
      <c r="J21" s="710"/>
      <c r="K21" s="710"/>
      <c r="L21" s="711"/>
      <c r="M21" s="1266" t="s">
        <v>749</v>
      </c>
      <c r="N21" s="1267"/>
      <c r="O21" s="1267"/>
      <c r="P21" s="1267"/>
      <c r="Q21" s="1267"/>
      <c r="R21" s="1267"/>
      <c r="S21" s="1267"/>
      <c r="T21" s="2581" t="s">
        <v>17</v>
      </c>
      <c r="U21" s="1267"/>
      <c r="V21" s="1267"/>
      <c r="W21" s="1267"/>
      <c r="X21" s="1267"/>
      <c r="Y21" s="1267"/>
      <c r="Z21" s="1267"/>
      <c r="AA21" s="1269"/>
      <c r="AB21" s="66"/>
    </row>
    <row r="22" spans="2:28" ht="9"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25.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26.45" customHeight="1" thickBot="1" x14ac:dyDescent="0.25">
      <c r="B24" s="67"/>
      <c r="C24" s="694" t="s">
        <v>1080</v>
      </c>
      <c r="D24" s="695"/>
      <c r="E24" s="695"/>
      <c r="F24" s="695"/>
      <c r="G24" s="695"/>
      <c r="H24" s="695"/>
      <c r="I24" s="696"/>
      <c r="J24" s="694" t="s">
        <v>1081</v>
      </c>
      <c r="K24" s="695"/>
      <c r="L24" s="695"/>
      <c r="M24" s="695"/>
      <c r="N24" s="695"/>
      <c r="O24" s="695"/>
      <c r="P24" s="696"/>
      <c r="Q24" s="1269" t="s">
        <v>1073</v>
      </c>
      <c r="R24" s="655"/>
      <c r="S24" s="655"/>
      <c r="T24" s="655"/>
      <c r="U24" s="655"/>
      <c r="V24" s="655"/>
      <c r="W24" s="655"/>
      <c r="X24" s="655"/>
      <c r="Y24" s="655"/>
      <c r="Z24" s="655"/>
      <c r="AA24" s="657"/>
      <c r="AB24" s="66"/>
    </row>
    <row r="25" spans="2:28" ht="9.6"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28.9" customHeight="1" thickBot="1" x14ac:dyDescent="0.25">
      <c r="B26" s="67"/>
      <c r="C26" s="675" t="s">
        <v>21</v>
      </c>
      <c r="D26" s="676"/>
      <c r="E26" s="676"/>
      <c r="F26" s="676"/>
      <c r="G26" s="676"/>
      <c r="H26" s="677"/>
      <c r="I26" s="678" t="s">
        <v>1082</v>
      </c>
      <c r="J26" s="679"/>
      <c r="K26" s="679"/>
      <c r="L26" s="679"/>
      <c r="M26" s="679"/>
      <c r="N26" s="679"/>
      <c r="O26" s="679"/>
      <c r="P26" s="679"/>
      <c r="Q26" s="679"/>
      <c r="R26" s="679"/>
      <c r="S26" s="679"/>
      <c r="T26" s="679"/>
      <c r="U26" s="679"/>
      <c r="V26" s="679"/>
      <c r="W26" s="679"/>
      <c r="X26" s="679"/>
      <c r="Y26" s="679"/>
      <c r="Z26" s="679"/>
      <c r="AA26" s="680"/>
      <c r="AB26" s="66"/>
    </row>
    <row r="27" spans="2:28" ht="12"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44.45" customHeight="1" thickBot="1" x14ac:dyDescent="0.25">
      <c r="B28" s="67"/>
      <c r="C28" s="675" t="s">
        <v>23</v>
      </c>
      <c r="D28" s="676"/>
      <c r="E28" s="676"/>
      <c r="F28" s="676"/>
      <c r="G28" s="676"/>
      <c r="H28" s="677"/>
      <c r="I28" s="681">
        <v>0.81</v>
      </c>
      <c r="J28" s="678"/>
      <c r="K28" s="682" t="s">
        <v>24</v>
      </c>
      <c r="L28" s="683"/>
      <c r="M28" s="683"/>
      <c r="N28" s="684"/>
      <c r="O28" s="685" t="s">
        <v>25</v>
      </c>
      <c r="P28" s="686"/>
      <c r="Q28" s="686"/>
      <c r="R28" s="687"/>
      <c r="S28" s="74"/>
      <c r="T28" s="686" t="s">
        <v>26</v>
      </c>
      <c r="U28" s="686"/>
      <c r="V28" s="687"/>
      <c r="W28" s="34" t="s">
        <v>28</v>
      </c>
      <c r="X28" s="688" t="s">
        <v>27</v>
      </c>
      <c r="Y28" s="689"/>
      <c r="Z28" s="690"/>
      <c r="AA28" s="73"/>
      <c r="AB28" s="66"/>
    </row>
    <row r="29" spans="2:28" ht="9" customHeight="1"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777">
        <v>0</v>
      </c>
      <c r="L32" s="655"/>
      <c r="M32" s="655"/>
      <c r="N32" s="655"/>
      <c r="O32" s="2316">
        <v>0.79900000000000004</v>
      </c>
      <c r="P32" s="655"/>
      <c r="Q32" s="655"/>
      <c r="R32" s="655"/>
      <c r="S32" s="656">
        <v>0.8</v>
      </c>
      <c r="T32" s="655"/>
      <c r="U32" s="2316">
        <v>0.89900000000000002</v>
      </c>
      <c r="V32" s="655"/>
      <c r="W32" s="655"/>
      <c r="X32" s="656">
        <v>0.9</v>
      </c>
      <c r="Y32" s="655"/>
      <c r="Z32" s="656">
        <v>1</v>
      </c>
      <c r="AA32" s="657"/>
      <c r="AB32" s="66"/>
    </row>
    <row r="33" spans="2:30" ht="9" customHeight="1"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30" s="68" customFormat="1" ht="15" thickBot="1" x14ac:dyDescent="0.25">
      <c r="B34" s="69"/>
      <c r="C34" s="642" t="s">
        <v>29</v>
      </c>
      <c r="D34" s="643"/>
      <c r="E34" s="643"/>
      <c r="F34" s="643"/>
      <c r="G34" s="643"/>
      <c r="H34" s="643"/>
      <c r="I34" s="643"/>
      <c r="J34" s="643"/>
      <c r="K34" s="643"/>
      <c r="L34" s="643"/>
      <c r="M34" s="643"/>
      <c r="N34" s="643"/>
      <c r="O34" s="643"/>
      <c r="P34" s="643"/>
      <c r="Q34" s="643"/>
      <c r="R34" s="643"/>
      <c r="S34" s="643"/>
      <c r="T34" s="643"/>
      <c r="U34" s="643"/>
      <c r="V34" s="643"/>
      <c r="W34" s="643"/>
      <c r="X34" s="643"/>
      <c r="Y34" s="643"/>
      <c r="Z34" s="643"/>
      <c r="AA34" s="644"/>
      <c r="AB34" s="66"/>
    </row>
    <row r="35" spans="2:30" s="68" customFormat="1" ht="57.6" customHeight="1" thickBot="1" x14ac:dyDescent="0.25">
      <c r="B35" s="69"/>
      <c r="C35" s="2604" t="s">
        <v>30</v>
      </c>
      <c r="D35" s="2605"/>
      <c r="E35" s="2605"/>
      <c r="F35" s="2605"/>
      <c r="G35" s="2606"/>
      <c r="H35" s="181" t="s">
        <v>1083</v>
      </c>
      <c r="I35" s="181" t="s">
        <v>1084</v>
      </c>
      <c r="J35" s="181" t="s">
        <v>1085</v>
      </c>
      <c r="K35" s="645" t="s">
        <v>34</v>
      </c>
      <c r="L35" s="646"/>
      <c r="M35" s="646"/>
      <c r="N35" s="646"/>
      <c r="O35" s="646"/>
      <c r="P35" s="646"/>
      <c r="Q35" s="646"/>
      <c r="R35" s="646"/>
      <c r="S35" s="646"/>
      <c r="T35" s="646"/>
      <c r="U35" s="646"/>
      <c r="V35" s="646"/>
      <c r="W35" s="646"/>
      <c r="X35" s="646"/>
      <c r="Y35" s="646"/>
      <c r="Z35" s="646"/>
      <c r="AA35" s="647"/>
      <c r="AB35" s="66"/>
    </row>
    <row r="36" spans="2:30" s="68" customFormat="1" ht="108.75" customHeight="1" x14ac:dyDescent="0.2">
      <c r="B36" s="69"/>
      <c r="C36" s="2607" t="s">
        <v>1086</v>
      </c>
      <c r="D36" s="2608"/>
      <c r="E36" s="2608"/>
      <c r="F36" s="2608"/>
      <c r="G36" s="2609"/>
      <c r="H36" s="33">
        <v>100</v>
      </c>
      <c r="I36" s="33">
        <v>100</v>
      </c>
      <c r="J36" s="374">
        <f>+H36/I36</f>
        <v>1</v>
      </c>
      <c r="K36" s="2601" t="s">
        <v>1087</v>
      </c>
      <c r="L36" s="1191"/>
      <c r="M36" s="1191"/>
      <c r="N36" s="1191"/>
      <c r="O36" s="1191"/>
      <c r="P36" s="1191"/>
      <c r="Q36" s="1191"/>
      <c r="R36" s="1191"/>
      <c r="S36" s="1191"/>
      <c r="T36" s="1191"/>
      <c r="U36" s="1191"/>
      <c r="V36" s="1191"/>
      <c r="W36" s="1191"/>
      <c r="X36" s="1191"/>
      <c r="Y36" s="1191"/>
      <c r="Z36" s="1191"/>
      <c r="AA36" s="1192"/>
      <c r="AB36" s="66"/>
      <c r="AD36" s="375"/>
    </row>
    <row r="37" spans="2:30" s="68" customFormat="1" ht="188.45" customHeight="1" x14ac:dyDescent="0.2">
      <c r="B37" s="69"/>
      <c r="C37" s="2598" t="s">
        <v>1088</v>
      </c>
      <c r="D37" s="2599"/>
      <c r="E37" s="2599"/>
      <c r="F37" s="2599"/>
      <c r="G37" s="2600"/>
      <c r="H37" s="32">
        <v>97</v>
      </c>
      <c r="I37" s="32">
        <v>97</v>
      </c>
      <c r="J37" s="374">
        <f>+H37/I37</f>
        <v>1</v>
      </c>
      <c r="K37" s="2601" t="s">
        <v>1089</v>
      </c>
      <c r="L37" s="2602"/>
      <c r="M37" s="2602"/>
      <c r="N37" s="2602"/>
      <c r="O37" s="2602"/>
      <c r="P37" s="2602"/>
      <c r="Q37" s="2602"/>
      <c r="R37" s="2602"/>
      <c r="S37" s="2602"/>
      <c r="T37" s="2602"/>
      <c r="U37" s="2602"/>
      <c r="V37" s="2602"/>
      <c r="W37" s="2602"/>
      <c r="X37" s="2602"/>
      <c r="Y37" s="2602"/>
      <c r="Z37" s="2602"/>
      <c r="AA37" s="2603"/>
      <c r="AB37" s="66"/>
    </row>
    <row r="38" spans="2:30" s="68" customFormat="1" ht="13.5" customHeight="1" thickBot="1" x14ac:dyDescent="0.3">
      <c r="B38" s="69"/>
      <c r="C38" s="2610" t="s">
        <v>35</v>
      </c>
      <c r="D38" s="2611"/>
      <c r="E38" s="2611"/>
      <c r="F38" s="2611"/>
      <c r="G38" s="2612"/>
      <c r="H38" s="376"/>
      <c r="I38" s="376"/>
      <c r="J38" s="377"/>
      <c r="K38" s="2613" t="s">
        <v>1090</v>
      </c>
      <c r="L38" s="2614"/>
      <c r="M38" s="2614"/>
      <c r="N38" s="2614"/>
      <c r="O38" s="2614"/>
      <c r="P38" s="2614"/>
      <c r="Q38" s="2614"/>
      <c r="R38" s="2614"/>
      <c r="S38" s="2614"/>
      <c r="T38" s="2614"/>
      <c r="U38" s="2614"/>
      <c r="V38" s="2614"/>
      <c r="W38" s="2614"/>
      <c r="X38" s="2614"/>
      <c r="Y38" s="2614"/>
      <c r="Z38" s="2614"/>
      <c r="AA38" s="2615"/>
      <c r="AB38" s="66"/>
    </row>
    <row r="39" spans="2:30" s="68" customFormat="1" ht="5.25" customHeight="1" x14ac:dyDescent="0.2">
      <c r="B39" s="69"/>
      <c r="C39" s="89"/>
      <c r="D39" s="89"/>
      <c r="E39" s="89"/>
      <c r="F39" s="89"/>
      <c r="G39" s="89"/>
      <c r="H39" s="90"/>
      <c r="I39" s="90"/>
      <c r="J39" s="43"/>
      <c r="K39" s="89"/>
      <c r="L39" s="89"/>
      <c r="M39" s="89"/>
      <c r="N39" s="89"/>
      <c r="O39" s="89"/>
      <c r="P39" s="89"/>
      <c r="Q39" s="89"/>
      <c r="R39" s="89"/>
      <c r="S39" s="89"/>
      <c r="T39" s="89"/>
      <c r="U39" s="89"/>
      <c r="V39" s="89"/>
      <c r="W39" s="89"/>
      <c r="X39" s="89"/>
      <c r="Y39" s="89"/>
      <c r="Z39" s="89"/>
      <c r="AA39" s="89"/>
      <c r="AB39" s="66"/>
    </row>
    <row r="40" spans="2:30" s="68" customFormat="1" ht="15" thickBot="1" x14ac:dyDescent="0.25">
      <c r="B40" s="69"/>
      <c r="C40" s="89"/>
      <c r="D40" s="89"/>
      <c r="E40" s="89"/>
      <c r="F40" s="89"/>
      <c r="G40" s="89"/>
      <c r="H40" s="90"/>
      <c r="I40" s="90"/>
      <c r="J40" s="43"/>
      <c r="K40" s="89"/>
      <c r="L40" s="89"/>
      <c r="M40" s="89"/>
      <c r="N40" s="89"/>
      <c r="O40" s="89"/>
      <c r="P40" s="89"/>
      <c r="Q40" s="89"/>
      <c r="R40" s="89"/>
      <c r="S40" s="89"/>
      <c r="T40" s="89"/>
      <c r="U40" s="89"/>
      <c r="V40" s="89"/>
      <c r="W40" s="89"/>
      <c r="X40" s="89"/>
      <c r="Y40" s="89"/>
      <c r="Z40" s="89"/>
      <c r="AA40" s="89"/>
      <c r="AB40" s="66"/>
    </row>
    <row r="41" spans="2:30" s="68" customFormat="1" x14ac:dyDescent="0.2">
      <c r="B41" s="69"/>
      <c r="C41" s="809" t="s">
        <v>36</v>
      </c>
      <c r="D41" s="810"/>
      <c r="E41" s="810"/>
      <c r="F41" s="810"/>
      <c r="G41" s="810"/>
      <c r="H41" s="810"/>
      <c r="I41" s="810"/>
      <c r="J41" s="810"/>
      <c r="K41" s="810"/>
      <c r="L41" s="810"/>
      <c r="M41" s="810"/>
      <c r="N41" s="810"/>
      <c r="O41" s="810"/>
      <c r="P41" s="810"/>
      <c r="Q41" s="810"/>
      <c r="R41" s="810"/>
      <c r="S41" s="810"/>
      <c r="T41" s="810"/>
      <c r="U41" s="810"/>
      <c r="V41" s="810"/>
      <c r="W41" s="810"/>
      <c r="X41" s="810"/>
      <c r="Y41" s="810"/>
      <c r="Z41" s="810"/>
      <c r="AA41" s="811"/>
      <c r="AB41" s="66"/>
    </row>
    <row r="42" spans="2:30" ht="3.6" customHeight="1" thickBot="1" x14ac:dyDescent="0.25">
      <c r="B42" s="67"/>
      <c r="C42" s="812"/>
      <c r="D42" s="813"/>
      <c r="E42" s="813"/>
      <c r="F42" s="813"/>
      <c r="G42" s="813"/>
      <c r="H42" s="813"/>
      <c r="I42" s="813"/>
      <c r="J42" s="813"/>
      <c r="K42" s="813"/>
      <c r="L42" s="813"/>
      <c r="M42" s="813"/>
      <c r="N42" s="813"/>
      <c r="O42" s="813"/>
      <c r="P42" s="813"/>
      <c r="Q42" s="813"/>
      <c r="R42" s="813"/>
      <c r="S42" s="813"/>
      <c r="T42" s="813"/>
      <c r="U42" s="813"/>
      <c r="V42" s="813"/>
      <c r="W42" s="813"/>
      <c r="X42" s="813"/>
      <c r="Y42" s="813"/>
      <c r="Z42" s="813"/>
      <c r="AA42" s="814"/>
      <c r="AB42" s="66"/>
    </row>
    <row r="43" spans="2:30" x14ac:dyDescent="0.2">
      <c r="B43" s="67"/>
      <c r="C43" s="815"/>
      <c r="D43" s="816"/>
      <c r="E43" s="816"/>
      <c r="F43" s="816"/>
      <c r="G43" s="816"/>
      <c r="H43" s="816"/>
      <c r="I43" s="816"/>
      <c r="J43" s="816"/>
      <c r="K43" s="816"/>
      <c r="L43" s="816"/>
      <c r="M43" s="816"/>
      <c r="N43" s="816"/>
      <c r="O43" s="816"/>
      <c r="P43" s="816"/>
      <c r="Q43" s="816"/>
      <c r="R43" s="816"/>
      <c r="S43" s="816"/>
      <c r="T43" s="816"/>
      <c r="U43" s="816"/>
      <c r="V43" s="816"/>
      <c r="W43" s="816"/>
      <c r="X43" s="816"/>
      <c r="Y43" s="816"/>
      <c r="Z43" s="816"/>
      <c r="AA43" s="817"/>
      <c r="AB43" s="66"/>
    </row>
    <row r="44" spans="2:30" ht="17.25" customHeight="1" x14ac:dyDescent="0.2">
      <c r="B44" s="67"/>
      <c r="C44" s="818"/>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20"/>
      <c r="AB44" s="66"/>
    </row>
    <row r="45" spans="2:30" ht="18.75" customHeight="1" x14ac:dyDescent="0.2">
      <c r="B45" s="67"/>
      <c r="C45" s="818"/>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20"/>
      <c r="AB45" s="66"/>
    </row>
    <row r="46" spans="2:30" ht="5.45" customHeight="1" x14ac:dyDescent="0.2">
      <c r="B46" s="67"/>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20"/>
      <c r="AB46" s="66"/>
    </row>
    <row r="47" spans="2:30" ht="13.15" customHeight="1" x14ac:dyDescent="0.2">
      <c r="B47" s="67"/>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20"/>
      <c r="AB47" s="66"/>
    </row>
    <row r="48" spans="2:30" ht="5.45" customHeight="1" x14ac:dyDescent="0.2">
      <c r="B48" s="67"/>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20"/>
      <c r="AB48" s="66"/>
    </row>
    <row r="49" spans="1:28" ht="5.45" customHeight="1" x14ac:dyDescent="0.2">
      <c r="B49" s="67"/>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20"/>
      <c r="AB49" s="66"/>
    </row>
    <row r="50" spans="1:28" ht="28.5" customHeight="1" thickBot="1" x14ac:dyDescent="0.25">
      <c r="B50" s="67"/>
      <c r="C50" s="821"/>
      <c r="D50" s="822"/>
      <c r="E50" s="822"/>
      <c r="F50" s="822"/>
      <c r="G50" s="822"/>
      <c r="H50" s="822"/>
      <c r="I50" s="822"/>
      <c r="J50" s="822"/>
      <c r="K50" s="822"/>
      <c r="L50" s="822"/>
      <c r="M50" s="822"/>
      <c r="N50" s="822"/>
      <c r="O50" s="822"/>
      <c r="P50" s="822"/>
      <c r="Q50" s="822"/>
      <c r="R50" s="822"/>
      <c r="S50" s="822"/>
      <c r="T50" s="822"/>
      <c r="U50" s="822"/>
      <c r="V50" s="822"/>
      <c r="W50" s="822"/>
      <c r="X50" s="822"/>
      <c r="Y50" s="822"/>
      <c r="Z50" s="822"/>
      <c r="AA50" s="823"/>
      <c r="AB50" s="66"/>
    </row>
    <row r="51" spans="1:28" x14ac:dyDescent="0.2">
      <c r="B51" s="65"/>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64"/>
    </row>
    <row r="52" spans="1:28" ht="15" thickBot="1" x14ac:dyDescent="0.25">
      <c r="B52" s="63"/>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61"/>
    </row>
    <row r="53" spans="1:28" ht="15" customHeight="1" x14ac:dyDescent="0.2">
      <c r="B53" s="59"/>
      <c r="C53" s="787" t="s">
        <v>30</v>
      </c>
      <c r="D53" s="788"/>
      <c r="E53" s="788"/>
      <c r="F53" s="788"/>
      <c r="G53" s="789"/>
      <c r="H53" s="787" t="s">
        <v>37</v>
      </c>
      <c r="I53" s="789"/>
      <c r="J53" s="787" t="s">
        <v>38</v>
      </c>
      <c r="K53" s="788"/>
      <c r="L53" s="788"/>
      <c r="M53" s="789"/>
      <c r="N53" s="787" t="s">
        <v>39</v>
      </c>
      <c r="O53" s="788"/>
      <c r="P53" s="788"/>
      <c r="Q53" s="788"/>
      <c r="R53" s="788"/>
      <c r="S53" s="788"/>
      <c r="T53" s="788"/>
      <c r="U53" s="789"/>
      <c r="V53" s="793" t="s">
        <v>40</v>
      </c>
      <c r="W53" s="793"/>
      <c r="X53" s="793"/>
      <c r="Y53" s="793"/>
      <c r="Z53" s="793"/>
      <c r="AA53" s="794"/>
      <c r="AB53" s="20"/>
    </row>
    <row r="54" spans="1:28" ht="15.75" hidden="1" x14ac:dyDescent="0.2">
      <c r="A54" s="60"/>
      <c r="B54" s="21"/>
      <c r="C54" s="790"/>
      <c r="D54" s="791"/>
      <c r="E54" s="791"/>
      <c r="F54" s="791"/>
      <c r="G54" s="792"/>
      <c r="H54" s="790"/>
      <c r="I54" s="792"/>
      <c r="J54" s="790"/>
      <c r="K54" s="791"/>
      <c r="L54" s="791"/>
      <c r="M54" s="792"/>
      <c r="N54" s="790"/>
      <c r="O54" s="791"/>
      <c r="P54" s="791"/>
      <c r="Q54" s="791"/>
      <c r="R54" s="791"/>
      <c r="S54" s="791"/>
      <c r="T54" s="791"/>
      <c r="U54" s="792"/>
      <c r="V54" s="795"/>
      <c r="W54" s="795"/>
      <c r="X54" s="795"/>
      <c r="Y54" s="795"/>
      <c r="Z54" s="795"/>
      <c r="AA54" s="796"/>
      <c r="AB54" s="20"/>
    </row>
    <row r="55" spans="1:28" ht="6.6" customHeight="1" thickBot="1" x14ac:dyDescent="0.25">
      <c r="A55" s="60"/>
      <c r="B55" s="21"/>
      <c r="C55" s="790"/>
      <c r="D55" s="791"/>
      <c r="E55" s="791"/>
      <c r="F55" s="791"/>
      <c r="G55" s="792"/>
      <c r="H55" s="790"/>
      <c r="I55" s="792"/>
      <c r="J55" s="790"/>
      <c r="K55" s="791"/>
      <c r="L55" s="791"/>
      <c r="M55" s="792"/>
      <c r="N55" s="856"/>
      <c r="O55" s="857"/>
      <c r="P55" s="857"/>
      <c r="Q55" s="857"/>
      <c r="R55" s="857"/>
      <c r="S55" s="857"/>
      <c r="T55" s="857"/>
      <c r="U55" s="858"/>
      <c r="V55" s="859"/>
      <c r="W55" s="859"/>
      <c r="X55" s="859"/>
      <c r="Y55" s="859"/>
      <c r="Z55" s="859"/>
      <c r="AA55" s="860"/>
      <c r="AB55" s="20"/>
    </row>
    <row r="56" spans="1:28" ht="14.45" customHeight="1" thickBot="1" x14ac:dyDescent="0.25">
      <c r="B56" s="59"/>
      <c r="C56" s="2607" t="s">
        <v>1091</v>
      </c>
      <c r="D56" s="2625"/>
      <c r="E56" s="2625"/>
      <c r="F56" s="2625"/>
      <c r="G56" s="2625"/>
      <c r="H56" s="2620"/>
      <c r="I56" s="2626"/>
      <c r="J56" s="2618">
        <v>1</v>
      </c>
      <c r="K56" s="2619"/>
      <c r="L56" s="2619"/>
      <c r="M56" s="2620"/>
      <c r="N56" s="2621" t="s">
        <v>326</v>
      </c>
      <c r="O56" s="2622"/>
      <c r="P56" s="2622"/>
      <c r="Q56" s="2622"/>
      <c r="R56" s="2622"/>
      <c r="S56" s="2622"/>
      <c r="T56" s="2622"/>
      <c r="U56" s="2623"/>
      <c r="V56" s="2621" t="s">
        <v>326</v>
      </c>
      <c r="W56" s="2622"/>
      <c r="X56" s="2622"/>
      <c r="Y56" s="2622"/>
      <c r="Z56" s="2622"/>
      <c r="AA56" s="2624"/>
      <c r="AB56" s="58"/>
    </row>
    <row r="57" spans="1:28" ht="14.45" customHeight="1" thickBot="1" x14ac:dyDescent="0.25">
      <c r="B57" s="59"/>
      <c r="C57" s="2616" t="s">
        <v>1092</v>
      </c>
      <c r="D57" s="2617"/>
      <c r="E57" s="2617"/>
      <c r="F57" s="2617"/>
      <c r="G57" s="2617"/>
      <c r="H57" s="834"/>
      <c r="I57" s="834"/>
      <c r="J57" s="2618">
        <v>1</v>
      </c>
      <c r="K57" s="2619"/>
      <c r="L57" s="2619"/>
      <c r="M57" s="2620"/>
      <c r="N57" s="2621" t="s">
        <v>326</v>
      </c>
      <c r="O57" s="2622"/>
      <c r="P57" s="2622"/>
      <c r="Q57" s="2622"/>
      <c r="R57" s="2622"/>
      <c r="S57" s="2622"/>
      <c r="T57" s="2622"/>
      <c r="U57" s="2623"/>
      <c r="V57" s="2621" t="s">
        <v>326</v>
      </c>
      <c r="W57" s="2622"/>
      <c r="X57" s="2622"/>
      <c r="Y57" s="2622"/>
      <c r="Z57" s="2622"/>
      <c r="AA57" s="2624"/>
      <c r="AB57" s="58"/>
    </row>
    <row r="58" spans="1:28" x14ac:dyDescent="0.2">
      <c r="B58" s="129"/>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30"/>
    </row>
    <row r="59" spans="1:28" x14ac:dyDescent="0.2">
      <c r="C59" s="92"/>
      <c r="D59" s="92"/>
      <c r="E59" s="92"/>
      <c r="F59" s="92"/>
      <c r="G59" s="92"/>
      <c r="H59" s="92"/>
      <c r="I59" s="92"/>
      <c r="J59" s="92"/>
      <c r="K59" s="92"/>
      <c r="L59" s="92"/>
      <c r="M59" s="92"/>
      <c r="N59" s="92"/>
      <c r="O59" s="92"/>
      <c r="P59" s="92"/>
      <c r="Q59" s="92"/>
      <c r="R59" s="92"/>
      <c r="S59" s="92"/>
      <c r="T59" s="92"/>
      <c r="U59" s="92"/>
      <c r="V59" s="92"/>
      <c r="W59" s="92"/>
      <c r="X59" s="92"/>
      <c r="Y59" s="92"/>
      <c r="Z59" s="92"/>
      <c r="AA59" s="92"/>
    </row>
    <row r="60" spans="1:28" x14ac:dyDescent="0.2">
      <c r="C60" s="92"/>
      <c r="D60" s="92"/>
      <c r="E60" s="92"/>
      <c r="F60" s="92"/>
      <c r="G60" s="92"/>
      <c r="H60" s="92"/>
      <c r="I60" s="92"/>
      <c r="J60" s="92"/>
      <c r="K60" s="92"/>
      <c r="L60" s="92"/>
      <c r="M60" s="92"/>
      <c r="N60" s="92"/>
      <c r="O60" s="92"/>
      <c r="P60" s="92"/>
      <c r="Q60" s="92"/>
      <c r="R60" s="92"/>
      <c r="S60" s="92"/>
      <c r="T60" s="92"/>
      <c r="U60" s="92"/>
      <c r="V60" s="92"/>
      <c r="W60" s="92"/>
      <c r="X60" s="92"/>
      <c r="Y60" s="92"/>
      <c r="Z60" s="92"/>
      <c r="AA60" s="92"/>
    </row>
    <row r="97" ht="6" customHeight="1" x14ac:dyDescent="0.2"/>
  </sheetData>
  <mergeCells count="83">
    <mergeCell ref="C56:G56"/>
    <mergeCell ref="H56:I56"/>
    <mergeCell ref="J56:M56"/>
    <mergeCell ref="N56:U56"/>
    <mergeCell ref="V56:AA56"/>
    <mergeCell ref="C57:G57"/>
    <mergeCell ref="H57:I57"/>
    <mergeCell ref="J57:M57"/>
    <mergeCell ref="N57:U57"/>
    <mergeCell ref="V57:AA57"/>
    <mergeCell ref="C38:G38"/>
    <mergeCell ref="K38:AA38"/>
    <mergeCell ref="C41:AA42"/>
    <mergeCell ref="C43:AA50"/>
    <mergeCell ref="C53:G55"/>
    <mergeCell ref="H53:I55"/>
    <mergeCell ref="J53:M55"/>
    <mergeCell ref="N53:U55"/>
    <mergeCell ref="V53:AA55"/>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hyperlinks>
    <hyperlink ref="K38:AA38" location="'CONSOLIDADO '!A1" display="Ver anexo  "/>
  </hyperlink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I119"/>
  <sheetViews>
    <sheetView topLeftCell="A49" zoomScaleNormal="100" zoomScaleSheetLayoutView="90" zoomScalePageLayoutView="70" workbookViewId="0">
      <selection activeCell="J51" sqref="J51:J59"/>
    </sheetView>
  </sheetViews>
  <sheetFormatPr baseColWidth="10" defaultColWidth="3.5703125" defaultRowHeight="14.25" x14ac:dyDescent="0.2"/>
  <cols>
    <col min="1" max="1" width="3.5703125" style="56"/>
    <col min="2" max="2" width="2.85546875" style="56" customWidth="1"/>
    <col min="3" max="6" width="2.5703125" style="56" customWidth="1"/>
    <col min="7" max="7" width="4.42578125" style="56" customWidth="1"/>
    <col min="8" max="8" width="9.140625" style="56" customWidth="1"/>
    <col min="9" max="9" width="17.28515625" style="56" customWidth="1"/>
    <col min="10" max="10" width="14.7109375" style="56" customWidth="1"/>
    <col min="11" max="11" width="12.7109375" style="56" customWidth="1"/>
    <col min="12" max="12" width="8.85546875" style="56" customWidth="1"/>
    <col min="13" max="14" width="3.42578125" style="56" customWidth="1"/>
    <col min="15" max="17" width="2.5703125" style="56" customWidth="1"/>
    <col min="18" max="18" width="3.42578125" style="56" customWidth="1"/>
    <col min="19" max="19" width="3.5703125" style="56" customWidth="1"/>
    <col min="20" max="20" width="3.5703125" style="56"/>
    <col min="21" max="21" width="3.42578125" style="56" customWidth="1"/>
    <col min="22" max="22" width="7.42578125" style="56" customWidth="1"/>
    <col min="23" max="23" width="3.5703125" style="56" customWidth="1"/>
    <col min="24" max="24" width="3.5703125" style="56"/>
    <col min="25" max="27" width="5" style="56" customWidth="1"/>
    <col min="28" max="28" width="6.5703125" style="56" customWidth="1"/>
    <col min="29" max="29" width="6.7109375" style="56" customWidth="1"/>
    <col min="30" max="30" width="2" style="56" customWidth="1"/>
    <col min="31" max="31" width="3.5703125" style="56"/>
    <col min="32" max="32" width="15.5703125" style="56" customWidth="1"/>
    <col min="33" max="33" width="17" style="56" customWidth="1"/>
    <col min="34" max="34" width="19.5703125" style="56" customWidth="1"/>
    <col min="35" max="35" width="13.85546875" style="56" customWidth="1"/>
    <col min="36" max="16384" width="3.5703125" style="56"/>
  </cols>
  <sheetData>
    <row r="1" spans="2:35" ht="15" thickBot="1" x14ac:dyDescent="0.25">
      <c r="B1" s="1"/>
      <c r="C1" s="1"/>
      <c r="D1" s="1"/>
      <c r="E1" s="1"/>
      <c r="F1" s="1"/>
    </row>
    <row r="2" spans="2:35" ht="45.75" customHeight="1" x14ac:dyDescent="0.2">
      <c r="B2" s="991"/>
      <c r="C2" s="992"/>
      <c r="D2" s="992"/>
      <c r="E2" s="992"/>
      <c r="F2" s="992"/>
      <c r="G2" s="992"/>
      <c r="H2" s="997" t="s">
        <v>0</v>
      </c>
      <c r="I2" s="997"/>
      <c r="J2" s="997"/>
      <c r="K2" s="997"/>
      <c r="L2" s="997"/>
      <c r="M2" s="997"/>
      <c r="N2" s="997"/>
      <c r="O2" s="997"/>
      <c r="P2" s="997"/>
      <c r="Q2" s="997"/>
      <c r="R2" s="997"/>
      <c r="S2" s="997"/>
      <c r="T2" s="997"/>
      <c r="U2" s="997"/>
      <c r="V2" s="997"/>
      <c r="W2" s="997"/>
      <c r="X2" s="997"/>
      <c r="Y2" s="997"/>
      <c r="Z2" s="997"/>
      <c r="AA2" s="997"/>
      <c r="AB2" s="997"/>
      <c r="AC2" s="997"/>
      <c r="AD2" s="998"/>
      <c r="AF2" s="2627" t="s">
        <v>30</v>
      </c>
      <c r="AG2" s="2627" t="s">
        <v>1369</v>
      </c>
      <c r="AH2" s="2627" t="s">
        <v>1370</v>
      </c>
      <c r="AI2" s="2627" t="s">
        <v>1085</v>
      </c>
    </row>
    <row r="3" spans="2:35" ht="14.45" customHeight="1" x14ac:dyDescent="0.2">
      <c r="B3" s="993"/>
      <c r="C3" s="994"/>
      <c r="D3" s="994"/>
      <c r="E3" s="994"/>
      <c r="F3" s="994"/>
      <c r="G3" s="994"/>
      <c r="H3" s="999" t="s">
        <v>1</v>
      </c>
      <c r="I3" s="999"/>
      <c r="J3" s="999"/>
      <c r="K3" s="999"/>
      <c r="L3" s="999"/>
      <c r="M3" s="999"/>
      <c r="N3" s="999"/>
      <c r="O3" s="999"/>
      <c r="P3" s="999"/>
      <c r="Q3" s="999"/>
      <c r="R3" s="999" t="s">
        <v>127</v>
      </c>
      <c r="S3" s="999"/>
      <c r="T3" s="999"/>
      <c r="U3" s="999"/>
      <c r="V3" s="999"/>
      <c r="W3" s="999"/>
      <c r="X3" s="999"/>
      <c r="Y3" s="999"/>
      <c r="Z3" s="999"/>
      <c r="AA3" s="999"/>
      <c r="AB3" s="999"/>
      <c r="AC3" s="999"/>
      <c r="AD3" s="1000"/>
      <c r="AF3" s="2627"/>
      <c r="AG3" s="2627"/>
      <c r="AH3" s="2627"/>
      <c r="AI3" s="2627"/>
    </row>
    <row r="4" spans="2:35" ht="16.149999999999999" customHeight="1" thickBot="1" x14ac:dyDescent="0.25">
      <c r="B4" s="995"/>
      <c r="C4" s="996"/>
      <c r="D4" s="996"/>
      <c r="E4" s="996"/>
      <c r="F4" s="996"/>
      <c r="G4" s="996"/>
      <c r="H4" s="1001" t="s">
        <v>308</v>
      </c>
      <c r="I4" s="1001"/>
      <c r="J4" s="1001"/>
      <c r="K4" s="1001"/>
      <c r="L4" s="1001"/>
      <c r="M4" s="1001"/>
      <c r="N4" s="1001"/>
      <c r="O4" s="1001"/>
      <c r="P4" s="1001"/>
      <c r="Q4" s="1001"/>
      <c r="R4" s="1001"/>
      <c r="S4" s="1001"/>
      <c r="T4" s="1001"/>
      <c r="U4" s="1001"/>
      <c r="V4" s="1001"/>
      <c r="W4" s="1001"/>
      <c r="X4" s="1001"/>
      <c r="Y4" s="1001"/>
      <c r="Z4" s="1001"/>
      <c r="AA4" s="1001"/>
      <c r="AB4" s="1001"/>
      <c r="AC4" s="1001"/>
      <c r="AD4" s="1002"/>
      <c r="AF4" s="491" t="s">
        <v>1371</v>
      </c>
      <c r="AG4" s="492">
        <v>17</v>
      </c>
      <c r="AH4" s="492">
        <f>+K42</f>
        <v>27</v>
      </c>
      <c r="AI4" s="493">
        <f>+AG4/AH4</f>
        <v>0.62962962962962965</v>
      </c>
    </row>
    <row r="5" spans="2:35" ht="4.9000000000000004" customHeight="1" x14ac:dyDescent="0.2">
      <c r="H5" s="2"/>
      <c r="I5" s="2"/>
      <c r="J5" s="2"/>
      <c r="K5" s="2"/>
      <c r="L5" s="2"/>
      <c r="M5" s="2"/>
      <c r="N5" s="2"/>
      <c r="O5" s="2"/>
      <c r="P5" s="2"/>
      <c r="Q5" s="2"/>
      <c r="R5" s="2"/>
      <c r="S5" s="2"/>
      <c r="T5" s="2"/>
      <c r="U5" s="2"/>
      <c r="V5" s="2"/>
      <c r="W5" s="2"/>
      <c r="X5" s="2"/>
      <c r="Y5" s="2"/>
      <c r="Z5" s="2"/>
      <c r="AA5" s="2"/>
      <c r="AB5" s="2"/>
      <c r="AC5" s="2"/>
      <c r="AD5" s="2"/>
      <c r="AF5" s="491" t="s">
        <v>1372</v>
      </c>
      <c r="AG5" s="492">
        <v>19</v>
      </c>
      <c r="AH5" s="492">
        <v>24</v>
      </c>
      <c r="AI5" s="493">
        <f t="shared" ref="AI5:AI6" si="0">+AG5/AH5</f>
        <v>0.79166666666666663</v>
      </c>
    </row>
    <row r="6" spans="2:35" ht="8.4499999999999993" customHeight="1" thickBot="1" x14ac:dyDescent="0.25">
      <c r="B6" s="3"/>
      <c r="C6" s="4"/>
      <c r="D6" s="4"/>
      <c r="E6" s="4"/>
      <c r="F6" s="4"/>
      <c r="G6" s="4"/>
      <c r="H6" s="4"/>
      <c r="I6" s="5"/>
      <c r="J6" s="5"/>
      <c r="K6" s="5"/>
      <c r="L6" s="5"/>
      <c r="M6" s="5"/>
      <c r="N6" s="5"/>
      <c r="O6" s="5"/>
      <c r="P6" s="5"/>
      <c r="Q6" s="5"/>
      <c r="R6" s="5"/>
      <c r="S6" s="5"/>
      <c r="T6" s="6"/>
      <c r="U6" s="6"/>
      <c r="V6" s="6"/>
      <c r="W6" s="6"/>
      <c r="X6" s="6"/>
      <c r="Y6" s="4"/>
      <c r="Z6" s="4"/>
      <c r="AA6" s="4"/>
      <c r="AB6" s="4"/>
      <c r="AC6" s="4"/>
      <c r="AD6" s="7"/>
      <c r="AF6" s="491" t="s">
        <v>1373</v>
      </c>
      <c r="AG6" s="492">
        <f>+I60</f>
        <v>86</v>
      </c>
      <c r="AH6" s="492">
        <f>+K60</f>
        <v>100</v>
      </c>
      <c r="AI6" s="493">
        <f t="shared" si="0"/>
        <v>0.86</v>
      </c>
    </row>
    <row r="7" spans="2:35" s="496" customFormat="1" ht="15" customHeight="1" x14ac:dyDescent="0.2">
      <c r="B7" s="494"/>
      <c r="C7" s="2628" t="s">
        <v>2</v>
      </c>
      <c r="D7" s="2629"/>
      <c r="E7" s="2629"/>
      <c r="F7" s="2629"/>
      <c r="G7" s="2629"/>
      <c r="H7" s="2630"/>
      <c r="I7" s="2634" t="s">
        <v>202</v>
      </c>
      <c r="J7" s="2635"/>
      <c r="K7" s="2635"/>
      <c r="L7" s="2635"/>
      <c r="M7" s="2635"/>
      <c r="N7" s="2635"/>
      <c r="O7" s="2635"/>
      <c r="P7" s="2635"/>
      <c r="Q7" s="2635"/>
      <c r="R7" s="2635"/>
      <c r="S7" s="2635"/>
      <c r="T7" s="2635"/>
      <c r="U7" s="2635"/>
      <c r="V7" s="2635"/>
      <c r="W7" s="2635"/>
      <c r="X7" s="2635"/>
      <c r="Y7" s="2635"/>
      <c r="Z7" s="2635"/>
      <c r="AA7" s="2635"/>
      <c r="AB7" s="2635"/>
      <c r="AC7" s="2636"/>
      <c r="AD7" s="495"/>
    </row>
    <row r="8" spans="2:35" s="496" customFormat="1" ht="4.1500000000000004" customHeight="1" thickBot="1" x14ac:dyDescent="0.25">
      <c r="B8" s="494"/>
      <c r="C8" s="2631"/>
      <c r="D8" s="2632"/>
      <c r="E8" s="2632"/>
      <c r="F8" s="2632"/>
      <c r="G8" s="2632"/>
      <c r="H8" s="2633"/>
      <c r="I8" s="2637"/>
      <c r="J8" s="2638"/>
      <c r="K8" s="2638"/>
      <c r="L8" s="2638"/>
      <c r="M8" s="2638"/>
      <c r="N8" s="2638"/>
      <c r="O8" s="2638"/>
      <c r="P8" s="2638"/>
      <c r="Q8" s="2638"/>
      <c r="R8" s="2638"/>
      <c r="S8" s="2638"/>
      <c r="T8" s="2638"/>
      <c r="U8" s="2638"/>
      <c r="V8" s="2638"/>
      <c r="W8" s="2638"/>
      <c r="X8" s="2638"/>
      <c r="Y8" s="2638"/>
      <c r="Z8" s="2638"/>
      <c r="AA8" s="2638"/>
      <c r="AB8" s="2638"/>
      <c r="AC8" s="2639"/>
      <c r="AD8" s="495"/>
    </row>
    <row r="9" spans="2:35" s="496" customFormat="1" ht="6.6" customHeight="1" thickBot="1" x14ac:dyDescent="0.25">
      <c r="B9" s="494"/>
      <c r="C9" s="497"/>
      <c r="D9" s="497"/>
      <c r="E9" s="497"/>
      <c r="F9" s="497"/>
      <c r="G9" s="497"/>
      <c r="H9" s="497"/>
      <c r="I9" s="498"/>
      <c r="J9" s="498"/>
      <c r="K9" s="498"/>
      <c r="L9" s="498"/>
      <c r="M9" s="498"/>
      <c r="N9" s="498"/>
      <c r="O9" s="498"/>
      <c r="P9" s="498"/>
      <c r="Q9" s="498"/>
      <c r="R9" s="498"/>
      <c r="S9" s="498"/>
      <c r="T9" s="499"/>
      <c r="U9" s="499"/>
      <c r="V9" s="499"/>
      <c r="W9" s="499"/>
      <c r="X9" s="499"/>
      <c r="Y9" s="497"/>
      <c r="Z9" s="497"/>
      <c r="AA9" s="497"/>
      <c r="AB9" s="497"/>
      <c r="AC9" s="497"/>
      <c r="AD9" s="495"/>
    </row>
    <row r="10" spans="2:35" s="496" customFormat="1" ht="15" customHeight="1" thickBot="1" x14ac:dyDescent="0.25">
      <c r="B10" s="494"/>
      <c r="C10" s="2628" t="s">
        <v>3</v>
      </c>
      <c r="D10" s="2629"/>
      <c r="E10" s="2629"/>
      <c r="F10" s="2629"/>
      <c r="G10" s="2629"/>
      <c r="H10" s="2630"/>
      <c r="I10" s="2640" t="s">
        <v>392</v>
      </c>
      <c r="J10" s="2641"/>
      <c r="K10" s="2641"/>
      <c r="L10" s="2642"/>
      <c r="M10" s="2642"/>
      <c r="N10" s="2642"/>
      <c r="O10" s="2642"/>
      <c r="P10" s="2642"/>
      <c r="Q10" s="2642"/>
      <c r="R10" s="2642"/>
      <c r="S10" s="2643"/>
      <c r="T10" s="2647" t="s">
        <v>4</v>
      </c>
      <c r="U10" s="2648"/>
      <c r="V10" s="2648"/>
      <c r="W10" s="2649"/>
      <c r="X10" s="2650" t="s">
        <v>5</v>
      </c>
      <c r="Y10" s="2651"/>
      <c r="Z10" s="2651"/>
      <c r="AA10" s="2651"/>
      <c r="AB10" s="2651"/>
      <c r="AC10" s="2652"/>
      <c r="AD10" s="495"/>
    </row>
    <row r="11" spans="2:35" s="496" customFormat="1" ht="10.15" customHeight="1" thickBot="1" x14ac:dyDescent="0.25">
      <c r="B11" s="494"/>
      <c r="C11" s="2631"/>
      <c r="D11" s="2632"/>
      <c r="E11" s="2632"/>
      <c r="F11" s="2632"/>
      <c r="G11" s="2632"/>
      <c r="H11" s="2633"/>
      <c r="I11" s="2644"/>
      <c r="J11" s="2645"/>
      <c r="K11" s="2645"/>
      <c r="L11" s="2645"/>
      <c r="M11" s="2645"/>
      <c r="N11" s="2645"/>
      <c r="O11" s="2645"/>
      <c r="P11" s="2645"/>
      <c r="Q11" s="2645"/>
      <c r="R11" s="2645"/>
      <c r="S11" s="2646"/>
      <c r="T11" s="2653" t="s">
        <v>393</v>
      </c>
      <c r="U11" s="2654"/>
      <c r="V11" s="2654"/>
      <c r="W11" s="2655"/>
      <c r="X11" s="2656">
        <v>4</v>
      </c>
      <c r="Y11" s="2657"/>
      <c r="Z11" s="2657"/>
      <c r="AA11" s="2657"/>
      <c r="AB11" s="2657"/>
      <c r="AC11" s="2658"/>
      <c r="AD11" s="495"/>
    </row>
    <row r="12" spans="2:35" s="496" customFormat="1" ht="9.6" customHeight="1" thickBot="1" x14ac:dyDescent="0.25">
      <c r="B12" s="500"/>
      <c r="C12" s="412"/>
      <c r="D12" s="412"/>
      <c r="E12" s="412"/>
      <c r="F12" s="412"/>
      <c r="G12" s="412"/>
      <c r="H12" s="412"/>
      <c r="I12" s="412"/>
      <c r="J12" s="412"/>
      <c r="K12" s="412"/>
      <c r="L12" s="412"/>
      <c r="M12" s="412"/>
      <c r="N12" s="412"/>
      <c r="O12" s="412"/>
      <c r="P12" s="412"/>
      <c r="Q12" s="412"/>
      <c r="R12" s="412"/>
      <c r="S12" s="412"/>
      <c r="T12" s="412"/>
      <c r="U12" s="412"/>
      <c r="V12" s="412"/>
      <c r="W12" s="412"/>
      <c r="X12" s="412"/>
      <c r="Y12" s="412"/>
      <c r="Z12" s="412"/>
      <c r="AA12" s="412"/>
      <c r="AB12" s="412"/>
      <c r="AC12" s="412"/>
      <c r="AD12" s="501"/>
    </row>
    <row r="13" spans="2:35" s="496" customFormat="1" ht="15" customHeight="1" x14ac:dyDescent="0.2">
      <c r="B13" s="500"/>
      <c r="C13" s="2628" t="s">
        <v>7</v>
      </c>
      <c r="D13" s="2629"/>
      <c r="E13" s="2629"/>
      <c r="F13" s="2629"/>
      <c r="G13" s="2629"/>
      <c r="H13" s="2630"/>
      <c r="I13" s="2659" t="s">
        <v>394</v>
      </c>
      <c r="J13" s="2659"/>
      <c r="K13" s="2659"/>
      <c r="L13" s="2660"/>
      <c r="M13" s="2660"/>
      <c r="N13" s="2660"/>
      <c r="O13" s="2660"/>
      <c r="P13" s="2660"/>
      <c r="Q13" s="2660"/>
      <c r="R13" s="2660"/>
      <c r="S13" s="2660"/>
      <c r="T13" s="2660"/>
      <c r="U13" s="2661"/>
      <c r="V13" s="2628" t="s">
        <v>9</v>
      </c>
      <c r="W13" s="2629"/>
      <c r="X13" s="2629"/>
      <c r="Y13" s="2629"/>
      <c r="Z13" s="2629"/>
      <c r="AA13" s="2629"/>
      <c r="AB13" s="2629"/>
      <c r="AC13" s="2630"/>
      <c r="AD13" s="501"/>
    </row>
    <row r="14" spans="2:35" s="496" customFormat="1" ht="11.45" customHeight="1" thickBot="1" x14ac:dyDescent="0.25">
      <c r="B14" s="500"/>
      <c r="C14" s="2631"/>
      <c r="D14" s="2632"/>
      <c r="E14" s="2632"/>
      <c r="F14" s="2632"/>
      <c r="G14" s="2632"/>
      <c r="H14" s="2633"/>
      <c r="I14" s="2662"/>
      <c r="J14" s="2662"/>
      <c r="K14" s="2662"/>
      <c r="L14" s="2663"/>
      <c r="M14" s="2663"/>
      <c r="N14" s="2663"/>
      <c r="O14" s="2663"/>
      <c r="P14" s="2663"/>
      <c r="Q14" s="2663"/>
      <c r="R14" s="2663"/>
      <c r="S14" s="2663"/>
      <c r="T14" s="2663"/>
      <c r="U14" s="2664"/>
      <c r="V14" s="2665" t="s">
        <v>10</v>
      </c>
      <c r="W14" s="2666"/>
      <c r="X14" s="2666"/>
      <c r="Y14" s="2666"/>
      <c r="Z14" s="2666"/>
      <c r="AA14" s="2666"/>
      <c r="AB14" s="2666"/>
      <c r="AC14" s="2667"/>
      <c r="AD14" s="501"/>
    </row>
    <row r="15" spans="2:35" s="496" customFormat="1" ht="9" customHeight="1" thickBot="1" x14ac:dyDescent="0.25">
      <c r="B15" s="500"/>
      <c r="C15" s="412"/>
      <c r="D15" s="412"/>
      <c r="E15" s="412"/>
      <c r="F15" s="412"/>
      <c r="G15" s="412"/>
      <c r="H15" s="412"/>
      <c r="I15" s="412"/>
      <c r="J15" s="412"/>
      <c r="K15" s="412"/>
      <c r="L15" s="412"/>
      <c r="M15" s="412"/>
      <c r="N15" s="412"/>
      <c r="O15" s="412"/>
      <c r="P15" s="412"/>
      <c r="Q15" s="412"/>
      <c r="R15" s="412"/>
      <c r="S15" s="412"/>
      <c r="T15" s="412"/>
      <c r="U15" s="412"/>
      <c r="V15" s="412"/>
      <c r="W15" s="412"/>
      <c r="X15" s="412"/>
      <c r="Y15" s="412"/>
      <c r="Z15" s="412"/>
      <c r="AA15" s="412"/>
      <c r="AB15" s="412"/>
      <c r="AC15" s="412"/>
      <c r="AD15" s="501"/>
    </row>
    <row r="16" spans="2:35" s="496" customFormat="1" ht="13.9" customHeight="1" thickBot="1" x14ac:dyDescent="0.25">
      <c r="B16" s="500"/>
      <c r="C16" s="2668" t="s">
        <v>11</v>
      </c>
      <c r="D16" s="2669"/>
      <c r="E16" s="2669"/>
      <c r="F16" s="2669"/>
      <c r="G16" s="2669"/>
      <c r="H16" s="2670"/>
      <c r="I16" s="945" t="s">
        <v>395</v>
      </c>
      <c r="J16" s="945"/>
      <c r="K16" s="945"/>
      <c r="L16" s="946"/>
      <c r="M16" s="946"/>
      <c r="N16" s="946"/>
      <c r="O16" s="946"/>
      <c r="P16" s="946"/>
      <c r="Q16" s="946"/>
      <c r="R16" s="946"/>
      <c r="S16" s="946"/>
      <c r="T16" s="946"/>
      <c r="U16" s="946"/>
      <c r="V16" s="946"/>
      <c r="W16" s="946"/>
      <c r="X16" s="946"/>
      <c r="Y16" s="946"/>
      <c r="Z16" s="946"/>
      <c r="AA16" s="946"/>
      <c r="AB16" s="946"/>
      <c r="AC16" s="947"/>
      <c r="AD16" s="501"/>
    </row>
    <row r="17" spans="2:30" s="496" customFormat="1" ht="7.9" customHeight="1" thickBot="1" x14ac:dyDescent="0.25">
      <c r="B17" s="500"/>
      <c r="C17" s="499"/>
      <c r="D17" s="499"/>
      <c r="E17" s="499"/>
      <c r="F17" s="499"/>
      <c r="G17" s="499"/>
      <c r="H17" s="499"/>
      <c r="I17" s="502"/>
      <c r="J17" s="502"/>
      <c r="K17" s="502"/>
      <c r="L17" s="502"/>
      <c r="M17" s="502"/>
      <c r="N17" s="502"/>
      <c r="O17" s="502"/>
      <c r="P17" s="502"/>
      <c r="Q17" s="502"/>
      <c r="R17" s="502"/>
      <c r="S17" s="502"/>
      <c r="T17" s="502"/>
      <c r="U17" s="502"/>
      <c r="V17" s="502"/>
      <c r="W17" s="502"/>
      <c r="X17" s="502"/>
      <c r="Y17" s="502"/>
      <c r="Z17" s="502"/>
      <c r="AA17" s="502"/>
      <c r="AB17" s="502"/>
      <c r="AC17" s="502"/>
      <c r="AD17" s="501"/>
    </row>
    <row r="18" spans="2:30" s="496" customFormat="1" ht="30" customHeight="1" thickBot="1" x14ac:dyDescent="0.25">
      <c r="B18" s="500"/>
      <c r="C18" s="2668" t="s">
        <v>12</v>
      </c>
      <c r="D18" s="2669"/>
      <c r="E18" s="2669"/>
      <c r="F18" s="2669"/>
      <c r="G18" s="2669"/>
      <c r="H18" s="2670"/>
      <c r="I18" s="945" t="s">
        <v>396</v>
      </c>
      <c r="J18" s="945"/>
      <c r="K18" s="945"/>
      <c r="L18" s="946"/>
      <c r="M18" s="946"/>
      <c r="N18" s="946"/>
      <c r="O18" s="946"/>
      <c r="P18" s="946"/>
      <c r="Q18" s="946"/>
      <c r="R18" s="946"/>
      <c r="S18" s="946"/>
      <c r="T18" s="946"/>
      <c r="U18" s="946"/>
      <c r="V18" s="946"/>
      <c r="W18" s="946"/>
      <c r="X18" s="946"/>
      <c r="Y18" s="946"/>
      <c r="Z18" s="946"/>
      <c r="AA18" s="946"/>
      <c r="AB18" s="946"/>
      <c r="AC18" s="947"/>
      <c r="AD18" s="501"/>
    </row>
    <row r="19" spans="2:30" s="496" customFormat="1" ht="9.6" customHeight="1" thickBot="1" x14ac:dyDescent="0.25">
      <c r="B19" s="500"/>
      <c r="C19" s="499"/>
      <c r="D19" s="499"/>
      <c r="E19" s="499"/>
      <c r="F19" s="499"/>
      <c r="G19" s="499"/>
      <c r="H19" s="499"/>
      <c r="I19" s="502"/>
      <c r="J19" s="502"/>
      <c r="K19" s="502"/>
      <c r="L19" s="502"/>
      <c r="M19" s="502"/>
      <c r="N19" s="502"/>
      <c r="O19" s="502"/>
      <c r="P19" s="502"/>
      <c r="Q19" s="502"/>
      <c r="R19" s="502"/>
      <c r="S19" s="502"/>
      <c r="T19" s="502"/>
      <c r="U19" s="502"/>
      <c r="V19" s="502"/>
      <c r="W19" s="502"/>
      <c r="X19" s="502"/>
      <c r="Y19" s="502"/>
      <c r="Z19" s="502"/>
      <c r="AA19" s="502"/>
      <c r="AB19" s="502"/>
      <c r="AC19" s="502"/>
      <c r="AD19" s="501"/>
    </row>
    <row r="20" spans="2:30" s="496" customFormat="1" ht="12.6" customHeight="1" x14ac:dyDescent="0.2">
      <c r="B20" s="500"/>
      <c r="C20" s="2671" t="s">
        <v>1374</v>
      </c>
      <c r="D20" s="2672"/>
      <c r="E20" s="2672"/>
      <c r="F20" s="2672"/>
      <c r="G20" s="2672"/>
      <c r="H20" s="2673"/>
      <c r="I20" s="2677" t="s">
        <v>791</v>
      </c>
      <c r="J20" s="2678"/>
      <c r="K20" s="2678"/>
      <c r="L20" s="2678"/>
      <c r="M20" s="2678"/>
      <c r="N20" s="2679"/>
      <c r="O20" s="2650" t="s">
        <v>14</v>
      </c>
      <c r="P20" s="2651"/>
      <c r="Q20" s="2651"/>
      <c r="R20" s="2651"/>
      <c r="S20" s="2651"/>
      <c r="T20" s="2651"/>
      <c r="U20" s="2652"/>
      <c r="V20" s="2650" t="s">
        <v>15</v>
      </c>
      <c r="W20" s="2651"/>
      <c r="X20" s="2651"/>
      <c r="Y20" s="2651"/>
      <c r="Z20" s="2651"/>
      <c r="AA20" s="2651"/>
      <c r="AB20" s="2651"/>
      <c r="AC20" s="2652"/>
      <c r="AD20" s="501"/>
    </row>
    <row r="21" spans="2:30" s="496" customFormat="1" ht="12.6" customHeight="1" thickBot="1" x14ac:dyDescent="0.25">
      <c r="B21" s="500"/>
      <c r="C21" s="2674"/>
      <c r="D21" s="2675"/>
      <c r="E21" s="2675"/>
      <c r="F21" s="2675"/>
      <c r="G21" s="2675"/>
      <c r="H21" s="2676"/>
      <c r="I21" s="2680"/>
      <c r="J21" s="2681"/>
      <c r="K21" s="2681"/>
      <c r="L21" s="2681"/>
      <c r="M21" s="2681"/>
      <c r="N21" s="2682"/>
      <c r="O21" s="2683" t="s">
        <v>397</v>
      </c>
      <c r="P21" s="2684"/>
      <c r="Q21" s="2684"/>
      <c r="R21" s="2684"/>
      <c r="S21" s="2684"/>
      <c r="T21" s="2684"/>
      <c r="U21" s="2684"/>
      <c r="V21" s="2685" t="s">
        <v>17</v>
      </c>
      <c r="W21" s="2684"/>
      <c r="X21" s="2684"/>
      <c r="Y21" s="2684"/>
      <c r="Z21" s="2684"/>
      <c r="AA21" s="2684"/>
      <c r="AB21" s="2684"/>
      <c r="AC21" s="2686"/>
      <c r="AD21" s="501"/>
    </row>
    <row r="22" spans="2:30" s="496" customFormat="1" ht="8.4499999999999993" customHeight="1" thickBot="1" x14ac:dyDescent="0.25">
      <c r="B22" s="500"/>
      <c r="C22" s="412"/>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501"/>
    </row>
    <row r="23" spans="2:30" s="496" customFormat="1" ht="21.6" customHeight="1" x14ac:dyDescent="0.2">
      <c r="B23" s="500"/>
      <c r="C23" s="2650" t="s">
        <v>18</v>
      </c>
      <c r="D23" s="2651"/>
      <c r="E23" s="2651"/>
      <c r="F23" s="2651"/>
      <c r="G23" s="2651"/>
      <c r="H23" s="2651"/>
      <c r="I23" s="2651"/>
      <c r="J23" s="2652"/>
      <c r="K23" s="2650" t="s">
        <v>19</v>
      </c>
      <c r="L23" s="2651"/>
      <c r="M23" s="2651"/>
      <c r="N23" s="2651"/>
      <c r="O23" s="2651"/>
      <c r="P23" s="2651"/>
      <c r="Q23" s="2651"/>
      <c r="R23" s="2652"/>
      <c r="S23" s="2650" t="s">
        <v>20</v>
      </c>
      <c r="T23" s="2651"/>
      <c r="U23" s="2651"/>
      <c r="V23" s="2651"/>
      <c r="W23" s="2651"/>
      <c r="X23" s="2651"/>
      <c r="Y23" s="2651"/>
      <c r="Z23" s="2651"/>
      <c r="AA23" s="2651"/>
      <c r="AB23" s="2651"/>
      <c r="AC23" s="2652"/>
      <c r="AD23" s="501"/>
    </row>
    <row r="24" spans="2:30" s="496" customFormat="1" ht="39" customHeight="1" thickBot="1" x14ac:dyDescent="0.25">
      <c r="B24" s="500"/>
      <c r="C24" s="2687" t="s">
        <v>1375</v>
      </c>
      <c r="D24" s="2688"/>
      <c r="E24" s="2688"/>
      <c r="F24" s="2688"/>
      <c r="G24" s="2688"/>
      <c r="H24" s="2688"/>
      <c r="I24" s="2688"/>
      <c r="J24" s="2689"/>
      <c r="K24" s="2687" t="s">
        <v>1081</v>
      </c>
      <c r="L24" s="2688"/>
      <c r="M24" s="2688"/>
      <c r="N24" s="2688"/>
      <c r="O24" s="2688"/>
      <c r="P24" s="2688"/>
      <c r="Q24" s="2688"/>
      <c r="R24" s="2689"/>
      <c r="S24" s="2686" t="s">
        <v>1073</v>
      </c>
      <c r="T24" s="2690"/>
      <c r="U24" s="2690"/>
      <c r="V24" s="2690"/>
      <c r="W24" s="2690"/>
      <c r="X24" s="2690"/>
      <c r="Y24" s="2690"/>
      <c r="Z24" s="2690"/>
      <c r="AA24" s="2690"/>
      <c r="AB24" s="2690"/>
      <c r="AC24" s="2691"/>
      <c r="AD24" s="501"/>
    </row>
    <row r="25" spans="2:30" s="496" customFormat="1" ht="8.4499999999999993" customHeight="1" thickBot="1" x14ac:dyDescent="0.25">
      <c r="B25" s="500"/>
      <c r="C25" s="412"/>
      <c r="D25" s="412"/>
      <c r="E25" s="412"/>
      <c r="F25" s="412"/>
      <c r="G25" s="412"/>
      <c r="H25" s="412"/>
      <c r="I25" s="412"/>
      <c r="J25" s="412"/>
      <c r="K25" s="412"/>
      <c r="L25" s="412"/>
      <c r="M25" s="412"/>
      <c r="N25" s="412"/>
      <c r="O25" s="412"/>
      <c r="P25" s="412"/>
      <c r="Q25" s="412"/>
      <c r="R25" s="412"/>
      <c r="S25" s="412"/>
      <c r="T25" s="412"/>
      <c r="U25" s="412"/>
      <c r="V25" s="412"/>
      <c r="W25" s="412"/>
      <c r="X25" s="412"/>
      <c r="Y25" s="412"/>
      <c r="Z25" s="412"/>
      <c r="AA25" s="412"/>
      <c r="AB25" s="412"/>
      <c r="AC25" s="412"/>
      <c r="AD25" s="501"/>
    </row>
    <row r="26" spans="2:30" s="496" customFormat="1" ht="24" customHeight="1" thickBot="1" x14ac:dyDescent="0.25">
      <c r="B26" s="500"/>
      <c r="C26" s="2668" t="s">
        <v>21</v>
      </c>
      <c r="D26" s="2669"/>
      <c r="E26" s="2669"/>
      <c r="F26" s="2669"/>
      <c r="G26" s="2669"/>
      <c r="H26" s="2670"/>
      <c r="I26" s="945" t="s">
        <v>1376</v>
      </c>
      <c r="J26" s="945"/>
      <c r="K26" s="945"/>
      <c r="L26" s="946"/>
      <c r="M26" s="946"/>
      <c r="N26" s="946"/>
      <c r="O26" s="946"/>
      <c r="P26" s="946"/>
      <c r="Q26" s="946"/>
      <c r="R26" s="946"/>
      <c r="S26" s="946"/>
      <c r="T26" s="946"/>
      <c r="U26" s="946"/>
      <c r="V26" s="946"/>
      <c r="W26" s="946"/>
      <c r="X26" s="946"/>
      <c r="Y26" s="946"/>
      <c r="Z26" s="946"/>
      <c r="AA26" s="946"/>
      <c r="AB26" s="946"/>
      <c r="AC26" s="947"/>
      <c r="AD26" s="501"/>
    </row>
    <row r="27" spans="2:30" s="496" customFormat="1" ht="7.15" customHeight="1" thickBot="1" x14ac:dyDescent="0.25">
      <c r="B27" s="500"/>
      <c r="C27" s="499"/>
      <c r="D27" s="499"/>
      <c r="E27" s="499"/>
      <c r="F27" s="499"/>
      <c r="G27" s="499"/>
      <c r="H27" s="499"/>
      <c r="I27" s="502"/>
      <c r="J27" s="502"/>
      <c r="K27" s="502"/>
      <c r="L27" s="502"/>
      <c r="M27" s="502"/>
      <c r="N27" s="502"/>
      <c r="O27" s="502"/>
      <c r="P27" s="502"/>
      <c r="Q27" s="502"/>
      <c r="R27" s="502"/>
      <c r="S27" s="502"/>
      <c r="T27" s="502"/>
      <c r="U27" s="502"/>
      <c r="V27" s="502"/>
      <c r="W27" s="502"/>
      <c r="X27" s="502"/>
      <c r="Y27" s="502"/>
      <c r="Z27" s="502"/>
      <c r="AA27" s="502"/>
      <c r="AB27" s="502"/>
      <c r="AC27" s="502"/>
      <c r="AD27" s="501"/>
    </row>
    <row r="28" spans="2:30" s="496" customFormat="1" ht="30.6" customHeight="1" thickBot="1" x14ac:dyDescent="0.25">
      <c r="B28" s="500"/>
      <c r="C28" s="2668" t="s">
        <v>23</v>
      </c>
      <c r="D28" s="2669"/>
      <c r="E28" s="2669"/>
      <c r="F28" s="2669"/>
      <c r="G28" s="2669"/>
      <c r="H28" s="2670"/>
      <c r="I28" s="2653">
        <v>0.56999999999999995</v>
      </c>
      <c r="J28" s="2694"/>
      <c r="K28" s="2694"/>
      <c r="L28" s="945"/>
      <c r="M28" s="2201" t="s">
        <v>24</v>
      </c>
      <c r="N28" s="2202"/>
      <c r="O28" s="2202"/>
      <c r="P28" s="2695"/>
      <c r="Q28" s="2696" t="s">
        <v>25</v>
      </c>
      <c r="R28" s="2694"/>
      <c r="S28" s="2694"/>
      <c r="T28" s="2697"/>
      <c r="U28" s="503"/>
      <c r="V28" s="2694" t="s">
        <v>26</v>
      </c>
      <c r="W28" s="2694"/>
      <c r="X28" s="2697"/>
      <c r="Y28" s="504" t="s">
        <v>28</v>
      </c>
      <c r="Z28" s="2698" t="s">
        <v>27</v>
      </c>
      <c r="AA28" s="2699"/>
      <c r="AB28" s="2700"/>
      <c r="AC28" s="503"/>
      <c r="AD28" s="501"/>
    </row>
    <row r="29" spans="2:30" s="496" customFormat="1" ht="7.15" customHeight="1" thickBot="1" x14ac:dyDescent="0.25">
      <c r="B29" s="500"/>
      <c r="C29" s="412"/>
      <c r="D29" s="412"/>
      <c r="E29" s="412"/>
      <c r="F29" s="412"/>
      <c r="G29" s="412"/>
      <c r="H29" s="412"/>
      <c r="I29" s="412"/>
      <c r="J29" s="412"/>
      <c r="K29" s="412"/>
      <c r="L29" s="412"/>
      <c r="M29" s="412"/>
      <c r="N29" s="412"/>
      <c r="O29" s="412"/>
      <c r="P29" s="412"/>
      <c r="Q29" s="412"/>
      <c r="R29" s="412"/>
      <c r="S29" s="412"/>
      <c r="T29" s="412"/>
      <c r="U29" s="412"/>
      <c r="V29" s="412"/>
      <c r="W29" s="412"/>
      <c r="X29" s="412"/>
      <c r="Y29" s="412"/>
      <c r="Z29" s="412"/>
      <c r="AA29" s="412"/>
      <c r="AB29" s="412"/>
      <c r="AC29" s="412"/>
      <c r="AD29" s="501"/>
    </row>
    <row r="30" spans="2:30" s="496" customFormat="1" ht="15" customHeight="1" x14ac:dyDescent="0.2">
      <c r="B30" s="500"/>
      <c r="C30" s="2718" t="s">
        <v>305</v>
      </c>
      <c r="D30" s="2719"/>
      <c r="E30" s="2719"/>
      <c r="F30" s="2719"/>
      <c r="G30" s="2719"/>
      <c r="H30" s="2719"/>
      <c r="I30" s="2719"/>
      <c r="J30" s="2719"/>
      <c r="K30" s="2719"/>
      <c r="L30" s="2720"/>
      <c r="M30" s="2727" t="s">
        <v>304</v>
      </c>
      <c r="N30" s="2728"/>
      <c r="O30" s="2728"/>
      <c r="P30" s="2728"/>
      <c r="Q30" s="2728"/>
      <c r="R30" s="2728"/>
      <c r="S30" s="2728"/>
      <c r="T30" s="2728"/>
      <c r="U30" s="2729" t="s">
        <v>303</v>
      </c>
      <c r="V30" s="2729"/>
      <c r="W30" s="2729"/>
      <c r="X30" s="2729"/>
      <c r="Y30" s="2729"/>
      <c r="Z30" s="2730" t="s">
        <v>302</v>
      </c>
      <c r="AA30" s="2730"/>
      <c r="AB30" s="2730"/>
      <c r="AC30" s="2731"/>
      <c r="AD30" s="501"/>
    </row>
    <row r="31" spans="2:30" s="496" customFormat="1" ht="12" customHeight="1" x14ac:dyDescent="0.2">
      <c r="B31" s="500"/>
      <c r="C31" s="2721"/>
      <c r="D31" s="2722"/>
      <c r="E31" s="2722"/>
      <c r="F31" s="2722"/>
      <c r="G31" s="2722"/>
      <c r="H31" s="2722"/>
      <c r="I31" s="2722"/>
      <c r="J31" s="2722"/>
      <c r="K31" s="2722"/>
      <c r="L31" s="2723"/>
      <c r="M31" s="2732" t="s">
        <v>301</v>
      </c>
      <c r="N31" s="2692"/>
      <c r="O31" s="2692"/>
      <c r="P31" s="2692"/>
      <c r="Q31" s="2692" t="s">
        <v>300</v>
      </c>
      <c r="R31" s="2692"/>
      <c r="S31" s="2692"/>
      <c r="T31" s="2692"/>
      <c r="U31" s="2692" t="s">
        <v>301</v>
      </c>
      <c r="V31" s="2692"/>
      <c r="W31" s="2692" t="s">
        <v>300</v>
      </c>
      <c r="X31" s="2692"/>
      <c r="Y31" s="2692"/>
      <c r="Z31" s="2692" t="s">
        <v>301</v>
      </c>
      <c r="AA31" s="2692"/>
      <c r="AB31" s="2692" t="s">
        <v>300</v>
      </c>
      <c r="AC31" s="2693"/>
      <c r="AD31" s="501"/>
    </row>
    <row r="32" spans="2:30" s="496" customFormat="1" ht="10.9" customHeight="1" thickBot="1" x14ac:dyDescent="0.25">
      <c r="B32" s="500"/>
      <c r="C32" s="2724"/>
      <c r="D32" s="2725"/>
      <c r="E32" s="2725"/>
      <c r="F32" s="2725"/>
      <c r="G32" s="2725"/>
      <c r="H32" s="2725"/>
      <c r="I32" s="2725"/>
      <c r="J32" s="2725"/>
      <c r="K32" s="2725"/>
      <c r="L32" s="2726"/>
      <c r="M32" s="2717">
        <v>0</v>
      </c>
      <c r="N32" s="2690"/>
      <c r="O32" s="2690"/>
      <c r="P32" s="2690"/>
      <c r="Q32" s="2690">
        <v>89.9</v>
      </c>
      <c r="R32" s="2690"/>
      <c r="S32" s="2690"/>
      <c r="T32" s="2690"/>
      <c r="U32" s="2690">
        <v>90</v>
      </c>
      <c r="V32" s="2690"/>
      <c r="W32" s="2690">
        <v>99.9</v>
      </c>
      <c r="X32" s="2690"/>
      <c r="Y32" s="2690"/>
      <c r="Z32" s="2690">
        <v>100</v>
      </c>
      <c r="AA32" s="2690"/>
      <c r="AB32" s="2690">
        <v>100</v>
      </c>
      <c r="AC32" s="2691"/>
      <c r="AD32" s="501"/>
    </row>
    <row r="33" spans="2:30" ht="8.4499999999999993" customHeight="1" thickBot="1" x14ac:dyDescent="0.25">
      <c r="B33" s="10"/>
      <c r="C33" s="412"/>
      <c r="D33" s="412"/>
      <c r="E33" s="412"/>
      <c r="F33" s="412"/>
      <c r="G33" s="412"/>
      <c r="H33" s="412"/>
      <c r="I33" s="412"/>
      <c r="J33" s="412"/>
      <c r="K33" s="412"/>
      <c r="L33" s="412"/>
      <c r="M33" s="412"/>
      <c r="N33" s="412"/>
      <c r="O33" s="412"/>
      <c r="P33" s="412"/>
      <c r="Q33" s="412"/>
      <c r="R33" s="412"/>
      <c r="S33" s="412"/>
      <c r="T33" s="412"/>
      <c r="U33" s="412"/>
      <c r="V33" s="412"/>
      <c r="W33" s="412"/>
      <c r="X33" s="412"/>
      <c r="Y33" s="412"/>
      <c r="Z33" s="412"/>
      <c r="AA33" s="412"/>
      <c r="AB33" s="412"/>
      <c r="AC33" s="412"/>
      <c r="AD33" s="12"/>
    </row>
    <row r="34" spans="2:30" s="14" customFormat="1" ht="15" thickBot="1" x14ac:dyDescent="0.25">
      <c r="B34" s="13"/>
      <c r="C34" s="642" t="s">
        <v>29</v>
      </c>
      <c r="D34" s="643"/>
      <c r="E34" s="643"/>
      <c r="F34" s="643"/>
      <c r="G34" s="643"/>
      <c r="H34" s="643"/>
      <c r="I34" s="643"/>
      <c r="J34" s="643"/>
      <c r="K34" s="643"/>
      <c r="L34" s="643"/>
      <c r="M34" s="643"/>
      <c r="N34" s="643"/>
      <c r="O34" s="643"/>
      <c r="P34" s="643"/>
      <c r="Q34" s="643"/>
      <c r="R34" s="643"/>
      <c r="S34" s="643"/>
      <c r="T34" s="643"/>
      <c r="U34" s="643"/>
      <c r="V34" s="643"/>
      <c r="W34" s="643"/>
      <c r="X34" s="643"/>
      <c r="Y34" s="643"/>
      <c r="Z34" s="643"/>
      <c r="AA34" s="643"/>
      <c r="AB34" s="643"/>
      <c r="AC34" s="644"/>
      <c r="AD34" s="12"/>
    </row>
    <row r="35" spans="2:30" s="14" customFormat="1" ht="63.75" customHeight="1" thickBot="1" x14ac:dyDescent="0.25">
      <c r="B35" s="13"/>
      <c r="C35" s="642" t="s">
        <v>30</v>
      </c>
      <c r="D35" s="643"/>
      <c r="E35" s="643"/>
      <c r="F35" s="643"/>
      <c r="G35" s="644"/>
      <c r="H35" s="378" t="s">
        <v>1377</v>
      </c>
      <c r="I35" s="378" t="s">
        <v>1378</v>
      </c>
      <c r="J35" s="378" t="s">
        <v>1379</v>
      </c>
      <c r="K35" s="378" t="s">
        <v>1370</v>
      </c>
      <c r="L35" s="378" t="s">
        <v>1085</v>
      </c>
      <c r="M35" s="645" t="s">
        <v>34</v>
      </c>
      <c r="N35" s="646"/>
      <c r="O35" s="646"/>
      <c r="P35" s="646"/>
      <c r="Q35" s="646"/>
      <c r="R35" s="646"/>
      <c r="S35" s="646"/>
      <c r="T35" s="646"/>
      <c r="U35" s="646"/>
      <c r="V35" s="646"/>
      <c r="W35" s="646"/>
      <c r="X35" s="646"/>
      <c r="Y35" s="646"/>
      <c r="Z35" s="646"/>
      <c r="AA35" s="646"/>
      <c r="AB35" s="646"/>
      <c r="AC35" s="647"/>
      <c r="AD35" s="12"/>
    </row>
    <row r="36" spans="2:30" s="14" customFormat="1" ht="24.95" customHeight="1" x14ac:dyDescent="0.2">
      <c r="B36" s="13"/>
      <c r="C36" s="2701" t="s">
        <v>1380</v>
      </c>
      <c r="D36" s="2702"/>
      <c r="E36" s="2702"/>
      <c r="F36" s="2702"/>
      <c r="G36" s="2702"/>
      <c r="H36" s="505" t="s">
        <v>203</v>
      </c>
      <c r="I36" s="506">
        <v>3</v>
      </c>
      <c r="J36" s="507">
        <v>3</v>
      </c>
      <c r="K36" s="507">
        <v>3</v>
      </c>
      <c r="L36" s="30">
        <f>+I36/J36</f>
        <v>1</v>
      </c>
      <c r="M36" s="2708" t="s">
        <v>1381</v>
      </c>
      <c r="N36" s="2709"/>
      <c r="O36" s="2709"/>
      <c r="P36" s="2709"/>
      <c r="Q36" s="2709"/>
      <c r="R36" s="2709"/>
      <c r="S36" s="2709"/>
      <c r="T36" s="2709"/>
      <c r="U36" s="2709"/>
      <c r="V36" s="2709"/>
      <c r="W36" s="2709"/>
      <c r="X36" s="2709"/>
      <c r="Y36" s="2709"/>
      <c r="Z36" s="2709"/>
      <c r="AA36" s="2709"/>
      <c r="AB36" s="2709"/>
      <c r="AC36" s="2710"/>
      <c r="AD36" s="12"/>
    </row>
    <row r="37" spans="2:30" s="14" customFormat="1" ht="24.95" customHeight="1" x14ac:dyDescent="0.2">
      <c r="B37" s="13"/>
      <c r="C37" s="2703"/>
      <c r="D37" s="2705"/>
      <c r="E37" s="2705"/>
      <c r="F37" s="2705"/>
      <c r="G37" s="2705"/>
      <c r="H37" s="508" t="s">
        <v>276</v>
      </c>
      <c r="I37" s="509">
        <v>6</v>
      </c>
      <c r="J37" s="510">
        <v>6</v>
      </c>
      <c r="K37" s="510">
        <v>6</v>
      </c>
      <c r="L37" s="30">
        <f t="shared" ref="L37:L41" si="1">+I37/J37</f>
        <v>1</v>
      </c>
      <c r="M37" s="2711"/>
      <c r="N37" s="2712"/>
      <c r="O37" s="2712"/>
      <c r="P37" s="2712"/>
      <c r="Q37" s="2712"/>
      <c r="R37" s="2712"/>
      <c r="S37" s="2712"/>
      <c r="T37" s="2712"/>
      <c r="U37" s="2712"/>
      <c r="V37" s="2712"/>
      <c r="W37" s="2712"/>
      <c r="X37" s="2712"/>
      <c r="Y37" s="2712"/>
      <c r="Z37" s="2712"/>
      <c r="AA37" s="2712"/>
      <c r="AB37" s="2712"/>
      <c r="AC37" s="2713"/>
      <c r="AD37" s="12"/>
    </row>
    <row r="38" spans="2:30" s="14" customFormat="1" ht="24.95" customHeight="1" x14ac:dyDescent="0.2">
      <c r="B38" s="13"/>
      <c r="C38" s="2703"/>
      <c r="D38" s="2705"/>
      <c r="E38" s="2705"/>
      <c r="F38" s="2705"/>
      <c r="G38" s="2705"/>
      <c r="H38" s="508" t="s">
        <v>210</v>
      </c>
      <c r="I38" s="509">
        <v>6</v>
      </c>
      <c r="J38" s="510">
        <v>6</v>
      </c>
      <c r="K38" s="510">
        <v>6</v>
      </c>
      <c r="L38" s="30">
        <f t="shared" si="1"/>
        <v>1</v>
      </c>
      <c r="M38" s="2711"/>
      <c r="N38" s="2712"/>
      <c r="O38" s="2712"/>
      <c r="P38" s="2712"/>
      <c r="Q38" s="2712"/>
      <c r="R38" s="2712"/>
      <c r="S38" s="2712"/>
      <c r="T38" s="2712"/>
      <c r="U38" s="2712"/>
      <c r="V38" s="2712"/>
      <c r="W38" s="2712"/>
      <c r="X38" s="2712"/>
      <c r="Y38" s="2712"/>
      <c r="Z38" s="2712"/>
      <c r="AA38" s="2712"/>
      <c r="AB38" s="2712"/>
      <c r="AC38" s="2713"/>
      <c r="AD38" s="12"/>
    </row>
    <row r="39" spans="2:30" s="14" customFormat="1" ht="24.95" customHeight="1" x14ac:dyDescent="0.2">
      <c r="B39" s="13"/>
      <c r="C39" s="2703"/>
      <c r="D39" s="2705"/>
      <c r="E39" s="2705"/>
      <c r="F39" s="2705"/>
      <c r="G39" s="2705"/>
      <c r="H39" s="511" t="s">
        <v>252</v>
      </c>
      <c r="I39" s="509">
        <v>0</v>
      </c>
      <c r="J39" s="510">
        <v>3</v>
      </c>
      <c r="K39" s="510">
        <v>3</v>
      </c>
      <c r="L39" s="30">
        <f t="shared" si="1"/>
        <v>0</v>
      </c>
      <c r="M39" s="2711"/>
      <c r="N39" s="2712"/>
      <c r="O39" s="2712"/>
      <c r="P39" s="2712"/>
      <c r="Q39" s="2712"/>
      <c r="R39" s="2712"/>
      <c r="S39" s="2712"/>
      <c r="T39" s="2712"/>
      <c r="U39" s="2712"/>
      <c r="V39" s="2712"/>
      <c r="W39" s="2712"/>
      <c r="X39" s="2712"/>
      <c r="Y39" s="2712"/>
      <c r="Z39" s="2712"/>
      <c r="AA39" s="2712"/>
      <c r="AB39" s="2712"/>
      <c r="AC39" s="2713"/>
      <c r="AD39" s="12"/>
    </row>
    <row r="40" spans="2:30" s="14" customFormat="1" ht="24.95" customHeight="1" x14ac:dyDescent="0.2">
      <c r="B40" s="13"/>
      <c r="C40" s="2703"/>
      <c r="D40" s="2705"/>
      <c r="E40" s="2705"/>
      <c r="F40" s="2705"/>
      <c r="G40" s="2705"/>
      <c r="H40" s="511" t="s">
        <v>256</v>
      </c>
      <c r="I40" s="509">
        <v>2</v>
      </c>
      <c r="J40" s="510">
        <v>2</v>
      </c>
      <c r="K40" s="510">
        <v>2</v>
      </c>
      <c r="L40" s="30">
        <f t="shared" si="1"/>
        <v>1</v>
      </c>
      <c r="M40" s="2711"/>
      <c r="N40" s="2712"/>
      <c r="O40" s="2712"/>
      <c r="P40" s="2712"/>
      <c r="Q40" s="2712"/>
      <c r="R40" s="2712"/>
      <c r="S40" s="2712"/>
      <c r="T40" s="2712"/>
      <c r="U40" s="2712"/>
      <c r="V40" s="2712"/>
      <c r="W40" s="2712"/>
      <c r="X40" s="2712"/>
      <c r="Y40" s="2712"/>
      <c r="Z40" s="2712"/>
      <c r="AA40" s="2712"/>
      <c r="AB40" s="2712"/>
      <c r="AC40" s="2713"/>
      <c r="AD40" s="12"/>
    </row>
    <row r="41" spans="2:30" s="14" customFormat="1" ht="24.95" customHeight="1" x14ac:dyDescent="0.2">
      <c r="B41" s="13"/>
      <c r="C41" s="2703"/>
      <c r="D41" s="2705"/>
      <c r="E41" s="2705"/>
      <c r="F41" s="2705"/>
      <c r="G41" s="2705"/>
      <c r="H41" s="511" t="s">
        <v>268</v>
      </c>
      <c r="I41" s="509">
        <v>0</v>
      </c>
      <c r="J41" s="510">
        <v>7</v>
      </c>
      <c r="K41" s="510">
        <v>7</v>
      </c>
      <c r="L41" s="30">
        <f t="shared" si="1"/>
        <v>0</v>
      </c>
      <c r="M41" s="2711"/>
      <c r="N41" s="2712"/>
      <c r="O41" s="2712"/>
      <c r="P41" s="2712"/>
      <c r="Q41" s="2712"/>
      <c r="R41" s="2712"/>
      <c r="S41" s="2712"/>
      <c r="T41" s="2712"/>
      <c r="U41" s="2712"/>
      <c r="V41" s="2712"/>
      <c r="W41" s="2712"/>
      <c r="X41" s="2712"/>
      <c r="Y41" s="2712"/>
      <c r="Z41" s="2712"/>
      <c r="AA41" s="2712"/>
      <c r="AB41" s="2712"/>
      <c r="AC41" s="2713"/>
      <c r="AD41" s="12"/>
    </row>
    <row r="42" spans="2:30" s="14" customFormat="1" ht="49.5" customHeight="1" thickBot="1" x14ac:dyDescent="0.25">
      <c r="B42" s="13"/>
      <c r="C42" s="2706"/>
      <c r="D42" s="2707"/>
      <c r="E42" s="2707"/>
      <c r="F42" s="2707"/>
      <c r="G42" s="2707"/>
      <c r="H42" s="512" t="s">
        <v>1382</v>
      </c>
      <c r="I42" s="513">
        <f>SUM(I36:I41)</f>
        <v>17</v>
      </c>
      <c r="J42" s="513">
        <f>SUM(J36:J41)</f>
        <v>27</v>
      </c>
      <c r="K42" s="513">
        <f>SUM(K36:K41)</f>
        <v>27</v>
      </c>
      <c r="L42" s="514">
        <f>+I42/J42</f>
        <v>0.62962962962962965</v>
      </c>
      <c r="M42" s="2714"/>
      <c r="N42" s="2715"/>
      <c r="O42" s="2715"/>
      <c r="P42" s="2715"/>
      <c r="Q42" s="2715"/>
      <c r="R42" s="2715"/>
      <c r="S42" s="2715"/>
      <c r="T42" s="2715"/>
      <c r="U42" s="2715"/>
      <c r="V42" s="2715"/>
      <c r="W42" s="2715"/>
      <c r="X42" s="2715"/>
      <c r="Y42" s="2715"/>
      <c r="Z42" s="2715"/>
      <c r="AA42" s="2715"/>
      <c r="AB42" s="2715"/>
      <c r="AC42" s="2716"/>
      <c r="AD42" s="12"/>
    </row>
    <row r="43" spans="2:30" s="14" customFormat="1" ht="25.5" customHeight="1" x14ac:dyDescent="0.2">
      <c r="B43" s="13"/>
      <c r="C43" s="2701" t="s">
        <v>1383</v>
      </c>
      <c r="D43" s="2702"/>
      <c r="E43" s="2702"/>
      <c r="F43" s="2702"/>
      <c r="G43" s="2702"/>
      <c r="H43" s="505" t="s">
        <v>203</v>
      </c>
      <c r="I43" s="33">
        <v>2</v>
      </c>
      <c r="J43" s="33">
        <v>2</v>
      </c>
      <c r="K43" s="33">
        <v>2</v>
      </c>
      <c r="L43" s="30">
        <f>+I43/J43</f>
        <v>1</v>
      </c>
      <c r="M43" s="2708" t="s">
        <v>1384</v>
      </c>
      <c r="N43" s="2709"/>
      <c r="O43" s="2709"/>
      <c r="P43" s="2709"/>
      <c r="Q43" s="2709"/>
      <c r="R43" s="2709"/>
      <c r="S43" s="2709"/>
      <c r="T43" s="2709"/>
      <c r="U43" s="2709"/>
      <c r="V43" s="2709"/>
      <c r="W43" s="2709"/>
      <c r="X43" s="2709"/>
      <c r="Y43" s="2709"/>
      <c r="Z43" s="2709"/>
      <c r="AA43" s="2709"/>
      <c r="AB43" s="2709"/>
      <c r="AC43" s="2710"/>
      <c r="AD43" s="12"/>
    </row>
    <row r="44" spans="2:30" s="14" customFormat="1" ht="24.75" customHeight="1" x14ac:dyDescent="0.2">
      <c r="B44" s="13"/>
      <c r="C44" s="2703"/>
      <c r="D44" s="2704"/>
      <c r="E44" s="2704"/>
      <c r="F44" s="2704"/>
      <c r="G44" s="2704"/>
      <c r="H44" s="515" t="s">
        <v>71</v>
      </c>
      <c r="I44" s="33">
        <v>6</v>
      </c>
      <c r="J44" s="33">
        <v>6</v>
      </c>
      <c r="K44" s="33">
        <v>6</v>
      </c>
      <c r="L44" s="30">
        <f t="shared" ref="L44:L49" si="2">+I44/J44</f>
        <v>1</v>
      </c>
      <c r="M44" s="2711"/>
      <c r="N44" s="2712"/>
      <c r="O44" s="2712"/>
      <c r="P44" s="2712"/>
      <c r="Q44" s="2712"/>
      <c r="R44" s="2712"/>
      <c r="S44" s="2712"/>
      <c r="T44" s="2712"/>
      <c r="U44" s="2712"/>
      <c r="V44" s="2712"/>
      <c r="W44" s="2712"/>
      <c r="X44" s="2712"/>
      <c r="Y44" s="2712"/>
      <c r="Z44" s="2712"/>
      <c r="AA44" s="2712"/>
      <c r="AB44" s="2712"/>
      <c r="AC44" s="2713"/>
      <c r="AD44" s="12"/>
    </row>
    <row r="45" spans="2:30" s="14" customFormat="1" ht="28.5" customHeight="1" x14ac:dyDescent="0.2">
      <c r="B45" s="13"/>
      <c r="C45" s="2703"/>
      <c r="D45" s="2705"/>
      <c r="E45" s="2705"/>
      <c r="F45" s="2705"/>
      <c r="G45" s="2705"/>
      <c r="H45" s="508" t="s">
        <v>276</v>
      </c>
      <c r="I45" s="33">
        <v>3</v>
      </c>
      <c r="J45" s="33">
        <v>3</v>
      </c>
      <c r="K45" s="33">
        <v>3</v>
      </c>
      <c r="L45" s="30">
        <f t="shared" si="2"/>
        <v>1</v>
      </c>
      <c r="M45" s="2711"/>
      <c r="N45" s="2712"/>
      <c r="O45" s="2712"/>
      <c r="P45" s="2712"/>
      <c r="Q45" s="2712"/>
      <c r="R45" s="2712"/>
      <c r="S45" s="2712"/>
      <c r="T45" s="2712"/>
      <c r="U45" s="2712"/>
      <c r="V45" s="2712"/>
      <c r="W45" s="2712"/>
      <c r="X45" s="2712"/>
      <c r="Y45" s="2712"/>
      <c r="Z45" s="2712"/>
      <c r="AA45" s="2712"/>
      <c r="AB45" s="2712"/>
      <c r="AC45" s="2713"/>
      <c r="AD45" s="12"/>
    </row>
    <row r="46" spans="2:30" s="14" customFormat="1" ht="24" customHeight="1" x14ac:dyDescent="0.2">
      <c r="B46" s="13"/>
      <c r="C46" s="2703"/>
      <c r="D46" s="2705"/>
      <c r="E46" s="2705"/>
      <c r="F46" s="2705"/>
      <c r="G46" s="2705"/>
      <c r="H46" s="508" t="s">
        <v>210</v>
      </c>
      <c r="I46" s="33">
        <v>1</v>
      </c>
      <c r="J46" s="33">
        <v>1</v>
      </c>
      <c r="K46" s="33">
        <v>1</v>
      </c>
      <c r="L46" s="30">
        <f t="shared" si="2"/>
        <v>1</v>
      </c>
      <c r="M46" s="2711"/>
      <c r="N46" s="2712"/>
      <c r="O46" s="2712"/>
      <c r="P46" s="2712"/>
      <c r="Q46" s="2712"/>
      <c r="R46" s="2712"/>
      <c r="S46" s="2712"/>
      <c r="T46" s="2712"/>
      <c r="U46" s="2712"/>
      <c r="V46" s="2712"/>
      <c r="W46" s="2712"/>
      <c r="X46" s="2712"/>
      <c r="Y46" s="2712"/>
      <c r="Z46" s="2712"/>
      <c r="AA46" s="2712"/>
      <c r="AB46" s="2712"/>
      <c r="AC46" s="2713"/>
      <c r="AD46" s="12"/>
    </row>
    <row r="47" spans="2:30" s="14" customFormat="1" ht="24.75" customHeight="1" x14ac:dyDescent="0.2">
      <c r="B47" s="13"/>
      <c r="C47" s="2703"/>
      <c r="D47" s="2705"/>
      <c r="E47" s="2705"/>
      <c r="F47" s="2705"/>
      <c r="G47" s="2705"/>
      <c r="H47" s="511" t="s">
        <v>253</v>
      </c>
      <c r="I47" s="33">
        <v>3</v>
      </c>
      <c r="J47" s="33">
        <v>5</v>
      </c>
      <c r="K47" s="33">
        <v>5</v>
      </c>
      <c r="L47" s="30">
        <f t="shared" si="2"/>
        <v>0.6</v>
      </c>
      <c r="M47" s="2711"/>
      <c r="N47" s="2712"/>
      <c r="O47" s="2712"/>
      <c r="P47" s="2712"/>
      <c r="Q47" s="2712"/>
      <c r="R47" s="2712"/>
      <c r="S47" s="2712"/>
      <c r="T47" s="2712"/>
      <c r="U47" s="2712"/>
      <c r="V47" s="2712"/>
      <c r="W47" s="2712"/>
      <c r="X47" s="2712"/>
      <c r="Y47" s="2712"/>
      <c r="Z47" s="2712"/>
      <c r="AA47" s="2712"/>
      <c r="AB47" s="2712"/>
      <c r="AC47" s="2713"/>
      <c r="AD47" s="12"/>
    </row>
    <row r="48" spans="2:30" s="14" customFormat="1" ht="26.25" customHeight="1" x14ac:dyDescent="0.2">
      <c r="B48" s="13"/>
      <c r="C48" s="2703"/>
      <c r="D48" s="2705"/>
      <c r="E48" s="2705"/>
      <c r="F48" s="2705"/>
      <c r="G48" s="2705"/>
      <c r="H48" s="511" t="s">
        <v>256</v>
      </c>
      <c r="I48" s="33">
        <v>2</v>
      </c>
      <c r="J48" s="33">
        <v>3</v>
      </c>
      <c r="K48" s="33">
        <v>3</v>
      </c>
      <c r="L48" s="30">
        <f t="shared" si="2"/>
        <v>0.66666666666666663</v>
      </c>
      <c r="M48" s="2711"/>
      <c r="N48" s="2712"/>
      <c r="O48" s="2712"/>
      <c r="P48" s="2712"/>
      <c r="Q48" s="2712"/>
      <c r="R48" s="2712"/>
      <c r="S48" s="2712"/>
      <c r="T48" s="2712"/>
      <c r="U48" s="2712"/>
      <c r="V48" s="2712"/>
      <c r="W48" s="2712"/>
      <c r="X48" s="2712"/>
      <c r="Y48" s="2712"/>
      <c r="Z48" s="2712"/>
      <c r="AA48" s="2712"/>
      <c r="AB48" s="2712"/>
      <c r="AC48" s="2713"/>
      <c r="AD48" s="12"/>
    </row>
    <row r="49" spans="2:30" s="14" customFormat="1" ht="22.5" customHeight="1" x14ac:dyDescent="0.2">
      <c r="B49" s="13"/>
      <c r="C49" s="2703"/>
      <c r="D49" s="2705"/>
      <c r="E49" s="2705"/>
      <c r="F49" s="2705"/>
      <c r="G49" s="2705"/>
      <c r="H49" s="511" t="s">
        <v>268</v>
      </c>
      <c r="I49" s="33">
        <v>2</v>
      </c>
      <c r="J49" s="33">
        <v>4</v>
      </c>
      <c r="K49" s="33">
        <v>4</v>
      </c>
      <c r="L49" s="30">
        <f t="shared" si="2"/>
        <v>0.5</v>
      </c>
      <c r="M49" s="2711"/>
      <c r="N49" s="2712"/>
      <c r="O49" s="2712"/>
      <c r="P49" s="2712"/>
      <c r="Q49" s="2712"/>
      <c r="R49" s="2712"/>
      <c r="S49" s="2712"/>
      <c r="T49" s="2712"/>
      <c r="U49" s="2712"/>
      <c r="V49" s="2712"/>
      <c r="W49" s="2712"/>
      <c r="X49" s="2712"/>
      <c r="Y49" s="2712"/>
      <c r="Z49" s="2712"/>
      <c r="AA49" s="2712"/>
      <c r="AB49" s="2712"/>
      <c r="AC49" s="2713"/>
      <c r="AD49" s="12"/>
    </row>
    <row r="50" spans="2:30" s="14" customFormat="1" ht="46.5" customHeight="1" thickBot="1" x14ac:dyDescent="0.25">
      <c r="B50" s="13"/>
      <c r="C50" s="2706"/>
      <c r="D50" s="2707"/>
      <c r="E50" s="2707"/>
      <c r="F50" s="2707"/>
      <c r="G50" s="2707"/>
      <c r="H50" s="512" t="s">
        <v>1382</v>
      </c>
      <c r="I50" s="513">
        <f>SUM(I43:I49)</f>
        <v>19</v>
      </c>
      <c r="J50" s="513">
        <f>SUM(J43:J49)</f>
        <v>24</v>
      </c>
      <c r="K50" s="513">
        <f>SUM(K43:K49)</f>
        <v>24</v>
      </c>
      <c r="L50" s="514">
        <f>+I50/J50</f>
        <v>0.79166666666666663</v>
      </c>
      <c r="M50" s="2714"/>
      <c r="N50" s="2715"/>
      <c r="O50" s="2715"/>
      <c r="P50" s="2715"/>
      <c r="Q50" s="2715"/>
      <c r="R50" s="2715"/>
      <c r="S50" s="2715"/>
      <c r="T50" s="2715"/>
      <c r="U50" s="2715"/>
      <c r="V50" s="2715"/>
      <c r="W50" s="2715"/>
      <c r="X50" s="2715"/>
      <c r="Y50" s="2715"/>
      <c r="Z50" s="2715"/>
      <c r="AA50" s="2715"/>
      <c r="AB50" s="2715"/>
      <c r="AC50" s="2716"/>
      <c r="AD50" s="12"/>
    </row>
    <row r="51" spans="2:30" s="14" customFormat="1" ht="24" customHeight="1" x14ac:dyDescent="0.2">
      <c r="B51" s="13"/>
      <c r="C51" s="2703" t="s">
        <v>1385</v>
      </c>
      <c r="D51" s="2705"/>
      <c r="E51" s="2705"/>
      <c r="F51" s="2705"/>
      <c r="G51" s="2705"/>
      <c r="H51" s="515" t="s">
        <v>71</v>
      </c>
      <c r="I51" s="33">
        <v>18</v>
      </c>
      <c r="J51" s="33">
        <v>21</v>
      </c>
      <c r="K51" s="33">
        <v>21</v>
      </c>
      <c r="L51" s="30">
        <f>+I51/J51</f>
        <v>0.8571428571428571</v>
      </c>
      <c r="M51" s="2711" t="s">
        <v>1386</v>
      </c>
      <c r="N51" s="2712"/>
      <c r="O51" s="2712"/>
      <c r="P51" s="2712"/>
      <c r="Q51" s="2712"/>
      <c r="R51" s="2712"/>
      <c r="S51" s="2712"/>
      <c r="T51" s="2712"/>
      <c r="U51" s="2712"/>
      <c r="V51" s="2712"/>
      <c r="W51" s="2712"/>
      <c r="X51" s="2712"/>
      <c r="Y51" s="2712"/>
      <c r="Z51" s="2712"/>
      <c r="AA51" s="2712"/>
      <c r="AB51" s="2712"/>
      <c r="AC51" s="2713"/>
      <c r="AD51" s="12"/>
    </row>
    <row r="52" spans="2:30" s="14" customFormat="1" ht="24" customHeight="1" x14ac:dyDescent="0.2">
      <c r="B52" s="13"/>
      <c r="C52" s="2703"/>
      <c r="D52" s="2705"/>
      <c r="E52" s="2705"/>
      <c r="F52" s="2705"/>
      <c r="G52" s="2705"/>
      <c r="H52" s="508" t="s">
        <v>276</v>
      </c>
      <c r="I52" s="33">
        <v>3</v>
      </c>
      <c r="J52" s="33">
        <v>3</v>
      </c>
      <c r="K52" s="33">
        <v>3</v>
      </c>
      <c r="L52" s="30">
        <f t="shared" ref="L52:L59" si="3">+I52/J52</f>
        <v>1</v>
      </c>
      <c r="M52" s="2711"/>
      <c r="N52" s="2712"/>
      <c r="O52" s="2712"/>
      <c r="P52" s="2712"/>
      <c r="Q52" s="2712"/>
      <c r="R52" s="2712"/>
      <c r="S52" s="2712"/>
      <c r="T52" s="2712"/>
      <c r="U52" s="2712"/>
      <c r="V52" s="2712"/>
      <c r="W52" s="2712"/>
      <c r="X52" s="2712"/>
      <c r="Y52" s="2712"/>
      <c r="Z52" s="2712"/>
      <c r="AA52" s="2712"/>
      <c r="AB52" s="2712"/>
      <c r="AC52" s="2713"/>
      <c r="AD52" s="12"/>
    </row>
    <row r="53" spans="2:30" s="14" customFormat="1" ht="24" customHeight="1" x14ac:dyDescent="0.2">
      <c r="B53" s="13"/>
      <c r="C53" s="2703"/>
      <c r="D53" s="2705"/>
      <c r="E53" s="2705"/>
      <c r="F53" s="2705"/>
      <c r="G53" s="2705"/>
      <c r="H53" s="508" t="s">
        <v>210</v>
      </c>
      <c r="I53" s="33">
        <v>1</v>
      </c>
      <c r="J53" s="33">
        <v>1</v>
      </c>
      <c r="K53" s="33">
        <v>1</v>
      </c>
      <c r="L53" s="30">
        <f t="shared" si="3"/>
        <v>1</v>
      </c>
      <c r="M53" s="2711"/>
      <c r="N53" s="2712"/>
      <c r="O53" s="2712"/>
      <c r="P53" s="2712"/>
      <c r="Q53" s="2712"/>
      <c r="R53" s="2712"/>
      <c r="S53" s="2712"/>
      <c r="T53" s="2712"/>
      <c r="U53" s="2712"/>
      <c r="V53" s="2712"/>
      <c r="W53" s="2712"/>
      <c r="X53" s="2712"/>
      <c r="Y53" s="2712"/>
      <c r="Z53" s="2712"/>
      <c r="AA53" s="2712"/>
      <c r="AB53" s="2712"/>
      <c r="AC53" s="2713"/>
      <c r="AD53" s="12"/>
    </row>
    <row r="54" spans="2:30" s="14" customFormat="1" ht="24" customHeight="1" x14ac:dyDescent="0.2">
      <c r="B54" s="13"/>
      <c r="C54" s="2703"/>
      <c r="D54" s="2705"/>
      <c r="E54" s="2705"/>
      <c r="F54" s="2705"/>
      <c r="G54" s="2705"/>
      <c r="H54" s="511" t="s">
        <v>251</v>
      </c>
      <c r="I54" s="33">
        <v>9</v>
      </c>
      <c r="J54" s="33">
        <v>10</v>
      </c>
      <c r="K54" s="33">
        <v>10</v>
      </c>
      <c r="L54" s="30">
        <f t="shared" si="3"/>
        <v>0.9</v>
      </c>
      <c r="M54" s="2711"/>
      <c r="N54" s="2712"/>
      <c r="O54" s="2712"/>
      <c r="P54" s="2712"/>
      <c r="Q54" s="2712"/>
      <c r="R54" s="2712"/>
      <c r="S54" s="2712"/>
      <c r="T54" s="2712"/>
      <c r="U54" s="2712"/>
      <c r="V54" s="2712"/>
      <c r="W54" s="2712"/>
      <c r="X54" s="2712"/>
      <c r="Y54" s="2712"/>
      <c r="Z54" s="2712"/>
      <c r="AA54" s="2712"/>
      <c r="AB54" s="2712"/>
      <c r="AC54" s="2713"/>
      <c r="AD54" s="12"/>
    </row>
    <row r="55" spans="2:30" s="14" customFormat="1" ht="24" customHeight="1" x14ac:dyDescent="0.2">
      <c r="B55" s="13"/>
      <c r="C55" s="2703"/>
      <c r="D55" s="2705"/>
      <c r="E55" s="2705"/>
      <c r="F55" s="2705"/>
      <c r="G55" s="2705"/>
      <c r="H55" s="511" t="s">
        <v>1387</v>
      </c>
      <c r="I55" s="33">
        <v>5</v>
      </c>
      <c r="J55" s="33">
        <v>11</v>
      </c>
      <c r="K55" s="33">
        <v>11</v>
      </c>
      <c r="L55" s="30">
        <f t="shared" si="3"/>
        <v>0.45454545454545453</v>
      </c>
      <c r="M55" s="2711"/>
      <c r="N55" s="2712"/>
      <c r="O55" s="2712"/>
      <c r="P55" s="2712"/>
      <c r="Q55" s="2712"/>
      <c r="R55" s="2712"/>
      <c r="S55" s="2712"/>
      <c r="T55" s="2712"/>
      <c r="U55" s="2712"/>
      <c r="V55" s="2712"/>
      <c r="W55" s="2712"/>
      <c r="X55" s="2712"/>
      <c r="Y55" s="2712"/>
      <c r="Z55" s="2712"/>
      <c r="AA55" s="2712"/>
      <c r="AB55" s="2712"/>
      <c r="AC55" s="2713"/>
      <c r="AD55" s="12"/>
    </row>
    <row r="56" spans="2:30" s="14" customFormat="1" ht="24" customHeight="1" x14ac:dyDescent="0.2">
      <c r="B56" s="13"/>
      <c r="C56" s="2703"/>
      <c r="D56" s="2705"/>
      <c r="E56" s="2705"/>
      <c r="F56" s="2705"/>
      <c r="G56" s="2705"/>
      <c r="H56" s="511" t="s">
        <v>256</v>
      </c>
      <c r="I56" s="33">
        <v>25</v>
      </c>
      <c r="J56" s="33">
        <v>27</v>
      </c>
      <c r="K56" s="33">
        <v>27</v>
      </c>
      <c r="L56" s="30">
        <f t="shared" si="3"/>
        <v>0.92592592592592593</v>
      </c>
      <c r="M56" s="2711"/>
      <c r="N56" s="2712"/>
      <c r="O56" s="2712"/>
      <c r="P56" s="2712"/>
      <c r="Q56" s="2712"/>
      <c r="R56" s="2712"/>
      <c r="S56" s="2712"/>
      <c r="T56" s="2712"/>
      <c r="U56" s="2712"/>
      <c r="V56" s="2712"/>
      <c r="W56" s="2712"/>
      <c r="X56" s="2712"/>
      <c r="Y56" s="2712"/>
      <c r="Z56" s="2712"/>
      <c r="AA56" s="2712"/>
      <c r="AB56" s="2712"/>
      <c r="AC56" s="2713"/>
      <c r="AD56" s="12"/>
    </row>
    <row r="57" spans="2:30" s="14" customFormat="1" ht="24" customHeight="1" x14ac:dyDescent="0.2">
      <c r="B57" s="13"/>
      <c r="C57" s="2703"/>
      <c r="D57" s="2705"/>
      <c r="E57" s="2705"/>
      <c r="F57" s="2705"/>
      <c r="G57" s="2705"/>
      <c r="H57" s="511" t="s">
        <v>266</v>
      </c>
      <c r="I57" s="33">
        <v>20</v>
      </c>
      <c r="J57" s="33">
        <v>20</v>
      </c>
      <c r="K57" s="33">
        <v>20</v>
      </c>
      <c r="L57" s="30">
        <f t="shared" si="3"/>
        <v>1</v>
      </c>
      <c r="M57" s="2711"/>
      <c r="N57" s="2712"/>
      <c r="O57" s="2712"/>
      <c r="P57" s="2712"/>
      <c r="Q57" s="2712"/>
      <c r="R57" s="2712"/>
      <c r="S57" s="2712"/>
      <c r="T57" s="2712"/>
      <c r="U57" s="2712"/>
      <c r="V57" s="2712"/>
      <c r="W57" s="2712"/>
      <c r="X57" s="2712"/>
      <c r="Y57" s="2712"/>
      <c r="Z57" s="2712"/>
      <c r="AA57" s="2712"/>
      <c r="AB57" s="2712"/>
      <c r="AC57" s="2713"/>
      <c r="AD57" s="12"/>
    </row>
    <row r="58" spans="2:30" s="14" customFormat="1" ht="24" customHeight="1" x14ac:dyDescent="0.2">
      <c r="B58" s="13"/>
      <c r="C58" s="2703"/>
      <c r="D58" s="2705"/>
      <c r="E58" s="2705"/>
      <c r="F58" s="2705"/>
      <c r="G58" s="2705"/>
      <c r="H58" s="511" t="s">
        <v>268</v>
      </c>
      <c r="I58" s="33">
        <v>4</v>
      </c>
      <c r="J58" s="33">
        <v>6</v>
      </c>
      <c r="K58" s="33">
        <v>6</v>
      </c>
      <c r="L58" s="30">
        <f t="shared" si="3"/>
        <v>0.66666666666666663</v>
      </c>
      <c r="M58" s="2711"/>
      <c r="N58" s="2712"/>
      <c r="O58" s="2712"/>
      <c r="P58" s="2712"/>
      <c r="Q58" s="2712"/>
      <c r="R58" s="2712"/>
      <c r="S58" s="2712"/>
      <c r="T58" s="2712"/>
      <c r="U58" s="2712"/>
      <c r="V58" s="2712"/>
      <c r="W58" s="2712"/>
      <c r="X58" s="2712"/>
      <c r="Y58" s="2712"/>
      <c r="Z58" s="2712"/>
      <c r="AA58" s="2712"/>
      <c r="AB58" s="2712"/>
      <c r="AC58" s="2713"/>
      <c r="AD58" s="12"/>
    </row>
    <row r="59" spans="2:30" s="14" customFormat="1" ht="24" customHeight="1" x14ac:dyDescent="0.2">
      <c r="B59" s="13"/>
      <c r="C59" s="2703"/>
      <c r="D59" s="2705"/>
      <c r="E59" s="2705"/>
      <c r="F59" s="2705"/>
      <c r="G59" s="2705"/>
      <c r="H59" s="511" t="s">
        <v>269</v>
      </c>
      <c r="I59" s="33">
        <v>1</v>
      </c>
      <c r="J59" s="33">
        <v>1</v>
      </c>
      <c r="K59" s="33">
        <v>1</v>
      </c>
      <c r="L59" s="30">
        <f t="shared" si="3"/>
        <v>1</v>
      </c>
      <c r="M59" s="2711"/>
      <c r="N59" s="2712"/>
      <c r="O59" s="2712"/>
      <c r="P59" s="2712"/>
      <c r="Q59" s="2712"/>
      <c r="R59" s="2712"/>
      <c r="S59" s="2712"/>
      <c r="T59" s="2712"/>
      <c r="U59" s="2712"/>
      <c r="V59" s="2712"/>
      <c r="W59" s="2712"/>
      <c r="X59" s="2712"/>
      <c r="Y59" s="2712"/>
      <c r="Z59" s="2712"/>
      <c r="AA59" s="2712"/>
      <c r="AB59" s="2712"/>
      <c r="AC59" s="2713"/>
      <c r="AD59" s="12"/>
    </row>
    <row r="60" spans="2:30" s="14" customFormat="1" ht="35.25" customHeight="1" thickBot="1" x14ac:dyDescent="0.25">
      <c r="B60" s="13"/>
      <c r="C60" s="2706"/>
      <c r="D60" s="2707"/>
      <c r="E60" s="2707"/>
      <c r="F60" s="2707"/>
      <c r="G60" s="2707"/>
      <c r="H60" s="512" t="s">
        <v>1382</v>
      </c>
      <c r="I60" s="513">
        <f>SUM(I51:I59)</f>
        <v>86</v>
      </c>
      <c r="J60" s="513">
        <f>SUM(J51:J59)</f>
        <v>100</v>
      </c>
      <c r="K60" s="513">
        <f>SUM(K51:K59)</f>
        <v>100</v>
      </c>
      <c r="L60" s="514">
        <f>+I60/J60</f>
        <v>0.86</v>
      </c>
      <c r="M60" s="2714"/>
      <c r="N60" s="2715"/>
      <c r="O60" s="2715"/>
      <c r="P60" s="2715"/>
      <c r="Q60" s="2715"/>
      <c r="R60" s="2715"/>
      <c r="S60" s="2715"/>
      <c r="T60" s="2715"/>
      <c r="U60" s="2715"/>
      <c r="V60" s="2715"/>
      <c r="W60" s="2715"/>
      <c r="X60" s="2715"/>
      <c r="Y60" s="2715"/>
      <c r="Z60" s="2715"/>
      <c r="AA60" s="2715"/>
      <c r="AB60" s="2715"/>
      <c r="AC60" s="2716"/>
      <c r="AD60" s="12"/>
    </row>
    <row r="61" spans="2:30" s="14" customFormat="1" ht="5.25" customHeight="1" x14ac:dyDescent="0.2">
      <c r="B61" s="13"/>
      <c r="C61" s="412"/>
      <c r="D61" s="412"/>
      <c r="E61" s="412"/>
      <c r="F61" s="412"/>
      <c r="G61" s="412"/>
      <c r="H61" s="413"/>
      <c r="I61" s="413"/>
      <c r="J61" s="413"/>
      <c r="K61" s="413"/>
      <c r="L61" s="43"/>
      <c r="M61" s="412"/>
      <c r="N61" s="412"/>
      <c r="O61" s="412"/>
      <c r="P61" s="412"/>
      <c r="Q61" s="412"/>
      <c r="R61" s="412"/>
      <c r="S61" s="412"/>
      <c r="T61" s="412"/>
      <c r="U61" s="412"/>
      <c r="V61" s="412"/>
      <c r="W61" s="412"/>
      <c r="X61" s="412"/>
      <c r="Y61" s="412"/>
      <c r="Z61" s="412"/>
      <c r="AA61" s="412"/>
      <c r="AB61" s="412"/>
      <c r="AC61" s="412"/>
      <c r="AD61" s="12"/>
    </row>
    <row r="62" spans="2:30" s="14" customFormat="1" ht="7.15" customHeight="1" thickBot="1" x14ac:dyDescent="0.25">
      <c r="B62" s="13"/>
      <c r="C62" s="412"/>
      <c r="D62" s="412"/>
      <c r="E62" s="412"/>
      <c r="F62" s="412"/>
      <c r="G62" s="412"/>
      <c r="H62" s="413"/>
      <c r="I62" s="413"/>
      <c r="J62" s="413"/>
      <c r="K62" s="413"/>
      <c r="L62" s="43"/>
      <c r="M62" s="412"/>
      <c r="N62" s="412"/>
      <c r="O62" s="412"/>
      <c r="P62" s="412"/>
      <c r="Q62" s="412"/>
      <c r="R62" s="412"/>
      <c r="S62" s="412"/>
      <c r="T62" s="412"/>
      <c r="U62" s="412"/>
      <c r="V62" s="412"/>
      <c r="W62" s="412"/>
      <c r="X62" s="412"/>
      <c r="Y62" s="412"/>
      <c r="Z62" s="412"/>
      <c r="AA62" s="412"/>
      <c r="AB62" s="412"/>
      <c r="AC62" s="412"/>
      <c r="AD62" s="12"/>
    </row>
    <row r="63" spans="2:30" s="14" customFormat="1" ht="9" customHeight="1" thickBot="1" x14ac:dyDescent="0.25">
      <c r="B63" s="13"/>
      <c r="C63" s="809" t="s">
        <v>36</v>
      </c>
      <c r="D63" s="810"/>
      <c r="E63" s="810"/>
      <c r="F63" s="810"/>
      <c r="G63" s="810"/>
      <c r="H63" s="810"/>
      <c r="I63" s="810"/>
      <c r="J63" s="810"/>
      <c r="K63" s="810"/>
      <c r="L63" s="810"/>
      <c r="M63" s="810"/>
      <c r="N63" s="810"/>
      <c r="O63" s="810"/>
      <c r="P63" s="810"/>
      <c r="Q63" s="810"/>
      <c r="R63" s="810"/>
      <c r="S63" s="810"/>
      <c r="T63" s="810"/>
      <c r="U63" s="810"/>
      <c r="V63" s="810"/>
      <c r="W63" s="810"/>
      <c r="X63" s="810"/>
      <c r="Y63" s="810"/>
      <c r="Z63" s="810"/>
      <c r="AA63" s="810"/>
      <c r="AB63" s="810"/>
      <c r="AC63" s="811"/>
      <c r="AD63" s="12"/>
    </row>
    <row r="64" spans="2:30" ht="15" hidden="1" thickBot="1" x14ac:dyDescent="0.25">
      <c r="B64" s="10"/>
      <c r="C64" s="812"/>
      <c r="D64" s="1021"/>
      <c r="E64" s="1021"/>
      <c r="F64" s="1021"/>
      <c r="G64" s="1021"/>
      <c r="H64" s="1021"/>
      <c r="I64" s="1021"/>
      <c r="J64" s="1021"/>
      <c r="K64" s="1021"/>
      <c r="L64" s="1021"/>
      <c r="M64" s="1021"/>
      <c r="N64" s="1021"/>
      <c r="O64" s="1021"/>
      <c r="P64" s="1021"/>
      <c r="Q64" s="1021"/>
      <c r="R64" s="1021"/>
      <c r="S64" s="1021"/>
      <c r="T64" s="1021"/>
      <c r="U64" s="1021"/>
      <c r="V64" s="1021"/>
      <c r="W64" s="1021"/>
      <c r="X64" s="1021"/>
      <c r="Y64" s="1021"/>
      <c r="Z64" s="1021"/>
      <c r="AA64" s="1021"/>
      <c r="AB64" s="1021"/>
      <c r="AC64" s="814"/>
      <c r="AD64" s="12"/>
    </row>
    <row r="65" spans="2:33" ht="22.5" customHeight="1" x14ac:dyDescent="0.2">
      <c r="B65" s="10"/>
      <c r="C65" s="1022"/>
      <c r="D65" s="1023"/>
      <c r="E65" s="1023"/>
      <c r="F65" s="1023"/>
      <c r="G65" s="1023"/>
      <c r="H65" s="1023"/>
      <c r="I65" s="1023"/>
      <c r="J65" s="1023"/>
      <c r="K65" s="1023"/>
      <c r="L65" s="1023"/>
      <c r="M65" s="1023"/>
      <c r="N65" s="1023"/>
      <c r="O65" s="1023"/>
      <c r="P65" s="1023"/>
      <c r="Q65" s="1023"/>
      <c r="R65" s="1023"/>
      <c r="S65" s="1023"/>
      <c r="T65" s="1023"/>
      <c r="U65" s="1023"/>
      <c r="V65" s="1023"/>
      <c r="W65" s="1023"/>
      <c r="X65" s="1023"/>
      <c r="Y65" s="1023"/>
      <c r="Z65" s="1023"/>
      <c r="AA65" s="1023"/>
      <c r="AB65" s="1023"/>
      <c r="AC65" s="1024"/>
      <c r="AD65" s="12"/>
    </row>
    <row r="66" spans="2:33" ht="21.75" customHeight="1" x14ac:dyDescent="0.2">
      <c r="B66" s="10"/>
      <c r="C66" s="1025"/>
      <c r="D66" s="1026"/>
      <c r="E66" s="1026"/>
      <c r="F66" s="1026"/>
      <c r="G66" s="1026"/>
      <c r="H66" s="1026"/>
      <c r="I66" s="1026"/>
      <c r="J66" s="1026"/>
      <c r="K66" s="1026"/>
      <c r="L66" s="1026"/>
      <c r="M66" s="1026"/>
      <c r="N66" s="1026"/>
      <c r="O66" s="1026"/>
      <c r="P66" s="1026"/>
      <c r="Q66" s="1026"/>
      <c r="R66" s="1026"/>
      <c r="S66" s="1026"/>
      <c r="T66" s="1026"/>
      <c r="U66" s="1026"/>
      <c r="V66" s="1026"/>
      <c r="W66" s="1026"/>
      <c r="X66" s="1026"/>
      <c r="Y66" s="1026"/>
      <c r="Z66" s="1026"/>
      <c r="AA66" s="1026"/>
      <c r="AB66" s="1026"/>
      <c r="AC66" s="1027"/>
      <c r="AD66" s="12"/>
    </row>
    <row r="67" spans="2:33" ht="20.25" customHeight="1" x14ac:dyDescent="0.2">
      <c r="B67" s="10"/>
      <c r="C67" s="1025"/>
      <c r="D67" s="1026"/>
      <c r="E67" s="1026"/>
      <c r="F67" s="1026"/>
      <c r="G67" s="1026"/>
      <c r="H67" s="1026"/>
      <c r="I67" s="1026"/>
      <c r="J67" s="1026"/>
      <c r="K67" s="1026"/>
      <c r="L67" s="1026"/>
      <c r="M67" s="1026"/>
      <c r="N67" s="1026"/>
      <c r="O67" s="1026"/>
      <c r="P67" s="1026"/>
      <c r="Q67" s="1026"/>
      <c r="R67" s="1026"/>
      <c r="S67" s="1026"/>
      <c r="T67" s="1026"/>
      <c r="U67" s="1026"/>
      <c r="V67" s="1026"/>
      <c r="W67" s="1026"/>
      <c r="X67" s="1026"/>
      <c r="Y67" s="1026"/>
      <c r="Z67" s="1026"/>
      <c r="AA67" s="1026"/>
      <c r="AB67" s="1026"/>
      <c r="AC67" s="1027"/>
      <c r="AD67" s="12"/>
    </row>
    <row r="68" spans="2:33" ht="20.25" customHeight="1" x14ac:dyDescent="0.2">
      <c r="B68" s="10"/>
      <c r="C68" s="1025"/>
      <c r="D68" s="1026"/>
      <c r="E68" s="1026"/>
      <c r="F68" s="1026"/>
      <c r="G68" s="1026"/>
      <c r="H68" s="1026"/>
      <c r="I68" s="1026"/>
      <c r="J68" s="1026"/>
      <c r="K68" s="1026"/>
      <c r="L68" s="1026"/>
      <c r="M68" s="1026"/>
      <c r="N68" s="1026"/>
      <c r="O68" s="1026"/>
      <c r="P68" s="1026"/>
      <c r="Q68" s="1026"/>
      <c r="R68" s="1026"/>
      <c r="S68" s="1026"/>
      <c r="T68" s="1026"/>
      <c r="U68" s="1026"/>
      <c r="V68" s="1026"/>
      <c r="W68" s="1026"/>
      <c r="X68" s="1026"/>
      <c r="Y68" s="1026"/>
      <c r="Z68" s="1026"/>
      <c r="AA68" s="1026"/>
      <c r="AB68" s="1026"/>
      <c r="AC68" s="1027"/>
      <c r="AD68" s="12"/>
    </row>
    <row r="69" spans="2:33" ht="20.25" customHeight="1" x14ac:dyDescent="0.2">
      <c r="B69" s="10"/>
      <c r="C69" s="1025"/>
      <c r="D69" s="1026"/>
      <c r="E69" s="1026"/>
      <c r="F69" s="1026"/>
      <c r="G69" s="1026"/>
      <c r="H69" s="1026"/>
      <c r="I69" s="1026"/>
      <c r="J69" s="1026"/>
      <c r="K69" s="1026"/>
      <c r="L69" s="1026"/>
      <c r="M69" s="1026"/>
      <c r="N69" s="1026"/>
      <c r="O69" s="1026"/>
      <c r="P69" s="1026"/>
      <c r="Q69" s="1026"/>
      <c r="R69" s="1026"/>
      <c r="S69" s="1026"/>
      <c r="T69" s="1026"/>
      <c r="U69" s="1026"/>
      <c r="V69" s="1026"/>
      <c r="W69" s="1026"/>
      <c r="X69" s="1026"/>
      <c r="Y69" s="1026"/>
      <c r="Z69" s="1026"/>
      <c r="AA69" s="1026"/>
      <c r="AB69" s="1026"/>
      <c r="AC69" s="1027"/>
      <c r="AD69" s="12"/>
    </row>
    <row r="70" spans="2:33" ht="48" customHeight="1" x14ac:dyDescent="0.2">
      <c r="B70" s="10"/>
      <c r="C70" s="1025"/>
      <c r="D70" s="1026"/>
      <c r="E70" s="1026"/>
      <c r="F70" s="1026"/>
      <c r="G70" s="1026"/>
      <c r="H70" s="1026"/>
      <c r="I70" s="1026"/>
      <c r="J70" s="1026"/>
      <c r="K70" s="1026"/>
      <c r="L70" s="1026"/>
      <c r="M70" s="1026"/>
      <c r="N70" s="1026"/>
      <c r="O70" s="1026"/>
      <c r="P70" s="1026"/>
      <c r="Q70" s="1026"/>
      <c r="R70" s="1026"/>
      <c r="S70" s="1026"/>
      <c r="T70" s="1026"/>
      <c r="U70" s="1026"/>
      <c r="V70" s="1026"/>
      <c r="W70" s="1026"/>
      <c r="X70" s="1026"/>
      <c r="Y70" s="1026"/>
      <c r="Z70" s="1026"/>
      <c r="AA70" s="1026"/>
      <c r="AB70" s="1026"/>
      <c r="AC70" s="1027"/>
      <c r="AD70" s="12"/>
    </row>
    <row r="71" spans="2:33" ht="6.6" customHeight="1" thickBot="1" x14ac:dyDescent="0.25">
      <c r="B71" s="10"/>
      <c r="C71" s="1028"/>
      <c r="D71" s="1029"/>
      <c r="E71" s="1029"/>
      <c r="F71" s="1029"/>
      <c r="G71" s="1029"/>
      <c r="H71" s="1029"/>
      <c r="I71" s="1029"/>
      <c r="J71" s="1029"/>
      <c r="K71" s="1029"/>
      <c r="L71" s="1029"/>
      <c r="M71" s="1029"/>
      <c r="N71" s="1029"/>
      <c r="O71" s="1029"/>
      <c r="P71" s="1029"/>
      <c r="Q71" s="1029"/>
      <c r="R71" s="1029"/>
      <c r="S71" s="1029"/>
      <c r="T71" s="1029"/>
      <c r="U71" s="1029"/>
      <c r="V71" s="1029"/>
      <c r="W71" s="1029"/>
      <c r="X71" s="1029"/>
      <c r="Y71" s="1029"/>
      <c r="Z71" s="1029"/>
      <c r="AA71" s="1029"/>
      <c r="AB71" s="1029"/>
      <c r="AC71" s="1030"/>
      <c r="AD71" s="12"/>
    </row>
    <row r="72" spans="2:33" ht="4.1500000000000004" customHeight="1" x14ac:dyDescent="0.2">
      <c r="B72" s="15"/>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c r="AA72" s="417"/>
      <c r="AB72" s="417"/>
      <c r="AC72" s="417"/>
      <c r="AD72" s="16"/>
    </row>
    <row r="73" spans="2:33" ht="1.9" customHeight="1" thickBot="1" x14ac:dyDescent="0.25">
      <c r="B73" s="17"/>
      <c r="C73" s="420"/>
      <c r="D73" s="420"/>
      <c r="E73" s="420"/>
      <c r="F73" s="420"/>
      <c r="G73" s="420"/>
      <c r="H73" s="420"/>
      <c r="I73" s="420"/>
      <c r="J73" s="420"/>
      <c r="K73" s="420"/>
      <c r="L73" s="420"/>
      <c r="M73" s="420"/>
      <c r="N73" s="420"/>
      <c r="O73" s="420"/>
      <c r="P73" s="420"/>
      <c r="Q73" s="420"/>
      <c r="R73" s="420"/>
      <c r="S73" s="420"/>
      <c r="T73" s="420"/>
      <c r="U73" s="420"/>
      <c r="V73" s="420"/>
      <c r="W73" s="420"/>
      <c r="X73" s="420"/>
      <c r="Y73" s="420"/>
      <c r="Z73" s="420"/>
      <c r="AA73" s="420"/>
      <c r="AB73" s="420"/>
      <c r="AC73" s="420"/>
      <c r="AD73" s="18"/>
    </row>
    <row r="74" spans="2:33" ht="16.899999999999999" customHeight="1" x14ac:dyDescent="0.2">
      <c r="B74" s="19"/>
      <c r="C74" s="787" t="s">
        <v>30</v>
      </c>
      <c r="D74" s="788"/>
      <c r="E74" s="788"/>
      <c r="F74" s="788"/>
      <c r="G74" s="788"/>
      <c r="H74" s="788"/>
      <c r="I74" s="787" t="s">
        <v>37</v>
      </c>
      <c r="J74" s="789"/>
      <c r="K74" s="788" t="s">
        <v>38</v>
      </c>
      <c r="L74" s="788"/>
      <c r="M74" s="788"/>
      <c r="N74" s="788"/>
      <c r="O74" s="789"/>
      <c r="P74" s="787" t="s">
        <v>39</v>
      </c>
      <c r="Q74" s="788"/>
      <c r="R74" s="788"/>
      <c r="S74" s="788"/>
      <c r="T74" s="788"/>
      <c r="U74" s="788"/>
      <c r="V74" s="788"/>
      <c r="W74" s="789"/>
      <c r="X74" s="793" t="s">
        <v>40</v>
      </c>
      <c r="Y74" s="793"/>
      <c r="Z74" s="793"/>
      <c r="AA74" s="793"/>
      <c r="AB74" s="793"/>
      <c r="AC74" s="794"/>
      <c r="AD74" s="20"/>
    </row>
    <row r="75" spans="2:33" ht="3.6" customHeight="1" thickBot="1" x14ac:dyDescent="0.25">
      <c r="B75" s="21"/>
      <c r="C75" s="790"/>
      <c r="D75" s="889"/>
      <c r="E75" s="889"/>
      <c r="F75" s="889"/>
      <c r="G75" s="889"/>
      <c r="H75" s="889"/>
      <c r="I75" s="790"/>
      <c r="J75" s="792"/>
      <c r="K75" s="889"/>
      <c r="L75" s="889"/>
      <c r="M75" s="889"/>
      <c r="N75" s="889"/>
      <c r="O75" s="792"/>
      <c r="P75" s="790"/>
      <c r="Q75" s="889"/>
      <c r="R75" s="889"/>
      <c r="S75" s="889"/>
      <c r="T75" s="889"/>
      <c r="U75" s="889"/>
      <c r="V75" s="889"/>
      <c r="W75" s="792"/>
      <c r="X75" s="1031"/>
      <c r="Y75" s="1031"/>
      <c r="Z75" s="1031"/>
      <c r="AA75" s="1031"/>
      <c r="AB75" s="1031"/>
      <c r="AC75" s="796"/>
      <c r="AD75" s="20"/>
    </row>
    <row r="76" spans="2:33" ht="16.5" hidden="1" thickBot="1" x14ac:dyDescent="0.25">
      <c r="B76" s="21"/>
      <c r="C76" s="856"/>
      <c r="D76" s="857"/>
      <c r="E76" s="857"/>
      <c r="F76" s="857"/>
      <c r="G76" s="857"/>
      <c r="H76" s="857"/>
      <c r="I76" s="856"/>
      <c r="J76" s="858"/>
      <c r="K76" s="857"/>
      <c r="L76" s="857"/>
      <c r="M76" s="857"/>
      <c r="N76" s="857"/>
      <c r="O76" s="858"/>
      <c r="P76" s="856"/>
      <c r="Q76" s="857"/>
      <c r="R76" s="857"/>
      <c r="S76" s="857"/>
      <c r="T76" s="857"/>
      <c r="U76" s="857"/>
      <c r="V76" s="857"/>
      <c r="W76" s="858"/>
      <c r="X76" s="859"/>
      <c r="Y76" s="859"/>
      <c r="Z76" s="859"/>
      <c r="AA76" s="859"/>
      <c r="AB76" s="859"/>
      <c r="AC76" s="860"/>
      <c r="AD76" s="20"/>
    </row>
    <row r="77" spans="2:33" ht="81" customHeight="1" x14ac:dyDescent="0.2">
      <c r="B77" s="19"/>
      <c r="C77" s="2733" t="s">
        <v>1388</v>
      </c>
      <c r="D77" s="2734"/>
      <c r="E77" s="2734"/>
      <c r="F77" s="2734"/>
      <c r="G77" s="2734"/>
      <c r="H77" s="2735"/>
      <c r="I77" s="2736">
        <v>0.36</v>
      </c>
      <c r="J77" s="2737"/>
      <c r="K77" s="2738">
        <v>0.63</v>
      </c>
      <c r="L77" s="2739"/>
      <c r="M77" s="2739"/>
      <c r="N77" s="2739"/>
      <c r="O77" s="2740"/>
      <c r="P77" s="2741" t="s">
        <v>1389</v>
      </c>
      <c r="Q77" s="2742"/>
      <c r="R77" s="2742"/>
      <c r="S77" s="2742"/>
      <c r="T77" s="2742"/>
      <c r="U77" s="2742"/>
      <c r="V77" s="2742"/>
      <c r="W77" s="2743"/>
      <c r="X77" s="2744" t="s">
        <v>1390</v>
      </c>
      <c r="Y77" s="2745"/>
      <c r="Z77" s="2745"/>
      <c r="AA77" s="2745"/>
      <c r="AB77" s="2745"/>
      <c r="AC77" s="2746"/>
      <c r="AD77" s="22"/>
    </row>
    <row r="78" spans="2:33" ht="172.5" customHeight="1" x14ac:dyDescent="0.2">
      <c r="B78" s="19"/>
      <c r="C78" s="1032" t="s">
        <v>1391</v>
      </c>
      <c r="D78" s="1033"/>
      <c r="E78" s="1033"/>
      <c r="F78" s="1033"/>
      <c r="G78" s="1033"/>
      <c r="H78" s="2748"/>
      <c r="I78" s="2753">
        <v>0.8</v>
      </c>
      <c r="J78" s="2753"/>
      <c r="K78" s="2749">
        <f>+L50</f>
        <v>0.79166666666666663</v>
      </c>
      <c r="L78" s="2751"/>
      <c r="M78" s="2751"/>
      <c r="N78" s="2751"/>
      <c r="O78" s="2750"/>
      <c r="P78" s="2752" t="s">
        <v>1392</v>
      </c>
      <c r="Q78" s="2752"/>
      <c r="R78" s="2752"/>
      <c r="S78" s="2752"/>
      <c r="T78" s="2752"/>
      <c r="U78" s="2752"/>
      <c r="V78" s="2752"/>
      <c r="W78" s="2752"/>
      <c r="X78" s="2752" t="s">
        <v>1393</v>
      </c>
      <c r="Y78" s="2752"/>
      <c r="Z78" s="2752"/>
      <c r="AA78" s="2752"/>
      <c r="AB78" s="2752"/>
      <c r="AC78" s="2752"/>
      <c r="AD78" s="22"/>
      <c r="AF78" s="2747"/>
      <c r="AG78" s="2747"/>
    </row>
    <row r="79" spans="2:33" ht="121.5" customHeight="1" x14ac:dyDescent="0.2">
      <c r="B79" s="19"/>
      <c r="C79" s="1032" t="s">
        <v>1394</v>
      </c>
      <c r="D79" s="1033"/>
      <c r="E79" s="1033"/>
      <c r="F79" s="1033"/>
      <c r="G79" s="1033"/>
      <c r="H79" s="2748"/>
      <c r="I79" s="2749">
        <v>0.78</v>
      </c>
      <c r="J79" s="2750"/>
      <c r="K79" s="2749">
        <v>0.86</v>
      </c>
      <c r="L79" s="2751"/>
      <c r="M79" s="2751"/>
      <c r="N79" s="2751"/>
      <c r="O79" s="2750"/>
      <c r="P79" s="2752" t="s">
        <v>1395</v>
      </c>
      <c r="Q79" s="2752"/>
      <c r="R79" s="2752"/>
      <c r="S79" s="2752"/>
      <c r="T79" s="2752"/>
      <c r="U79" s="2752"/>
      <c r="V79" s="2752"/>
      <c r="W79" s="2752"/>
      <c r="X79" s="2752" t="s">
        <v>1396</v>
      </c>
      <c r="Y79" s="2752"/>
      <c r="Z79" s="2752"/>
      <c r="AA79" s="2752"/>
      <c r="AB79" s="2752"/>
      <c r="AC79" s="2752"/>
      <c r="AD79" s="22"/>
    </row>
    <row r="80" spans="2:33" x14ac:dyDescent="0.2">
      <c r="B80" s="54"/>
      <c r="C80" s="417"/>
      <c r="D80" s="417"/>
      <c r="E80" s="417"/>
      <c r="F80" s="417"/>
      <c r="G80" s="417"/>
      <c r="H80" s="417"/>
      <c r="I80" s="417"/>
      <c r="J80" s="417"/>
      <c r="K80" s="417"/>
      <c r="L80" s="417"/>
      <c r="M80" s="417"/>
      <c r="N80" s="417"/>
      <c r="O80" s="417"/>
      <c r="P80" s="417"/>
      <c r="Q80" s="417"/>
      <c r="R80" s="417"/>
      <c r="S80" s="417"/>
      <c r="T80" s="417"/>
      <c r="U80" s="417"/>
      <c r="V80" s="417"/>
      <c r="W80" s="417"/>
      <c r="X80" s="417"/>
      <c r="Y80" s="417"/>
      <c r="Z80" s="417"/>
      <c r="AA80" s="417"/>
      <c r="AB80" s="417"/>
      <c r="AC80" s="417"/>
      <c r="AD80" s="55"/>
    </row>
    <row r="119" ht="6" customHeight="1" x14ac:dyDescent="0.2"/>
  </sheetData>
  <mergeCells count="93">
    <mergeCell ref="AF78:AG78"/>
    <mergeCell ref="C79:H79"/>
    <mergeCell ref="I79:J79"/>
    <mergeCell ref="K79:O79"/>
    <mergeCell ref="P79:W79"/>
    <mergeCell ref="X79:AC79"/>
    <mergeCell ref="C78:H78"/>
    <mergeCell ref="I78:J78"/>
    <mergeCell ref="K78:O78"/>
    <mergeCell ref="P78:W78"/>
    <mergeCell ref="X78:AC78"/>
    <mergeCell ref="C77:H77"/>
    <mergeCell ref="I77:J77"/>
    <mergeCell ref="K77:O77"/>
    <mergeCell ref="P77:W77"/>
    <mergeCell ref="X77:AC77"/>
    <mergeCell ref="C51:G60"/>
    <mergeCell ref="M51:AC60"/>
    <mergeCell ref="C63:AC64"/>
    <mergeCell ref="C65:AC71"/>
    <mergeCell ref="C74:H76"/>
    <mergeCell ref="I74:J76"/>
    <mergeCell ref="K74:O76"/>
    <mergeCell ref="P74:W76"/>
    <mergeCell ref="X74:AC76"/>
    <mergeCell ref="C34:AC34"/>
    <mergeCell ref="C35:G35"/>
    <mergeCell ref="M35:AC35"/>
    <mergeCell ref="C36:G42"/>
    <mergeCell ref="M36:AC42"/>
    <mergeCell ref="C43:G50"/>
    <mergeCell ref="M43:AC50"/>
    <mergeCell ref="M32:P32"/>
    <mergeCell ref="Q32:T32"/>
    <mergeCell ref="U32:V32"/>
    <mergeCell ref="W32:Y32"/>
    <mergeCell ref="Z32:AA32"/>
    <mergeCell ref="AB32:AC32"/>
    <mergeCell ref="C30:L32"/>
    <mergeCell ref="M30:T30"/>
    <mergeCell ref="U30:Y30"/>
    <mergeCell ref="Z30:AC30"/>
    <mergeCell ref="M31:P31"/>
    <mergeCell ref="Q31:T31"/>
    <mergeCell ref="U31:V31"/>
    <mergeCell ref="W31:Y31"/>
    <mergeCell ref="Z31:AA31"/>
    <mergeCell ref="AB31:AC31"/>
    <mergeCell ref="C26:H26"/>
    <mergeCell ref="I26:AC26"/>
    <mergeCell ref="C28:H28"/>
    <mergeCell ref="I28:L28"/>
    <mergeCell ref="M28:P28"/>
    <mergeCell ref="Q28:T28"/>
    <mergeCell ref="V28:X28"/>
    <mergeCell ref="Z28:AB28"/>
    <mergeCell ref="C23:J23"/>
    <mergeCell ref="K23:R23"/>
    <mergeCell ref="S23:AC23"/>
    <mergeCell ref="C24:J24"/>
    <mergeCell ref="K24:R24"/>
    <mergeCell ref="S24:AC24"/>
    <mergeCell ref="C18:H18"/>
    <mergeCell ref="I18:AC18"/>
    <mergeCell ref="C20:H21"/>
    <mergeCell ref="I20:N21"/>
    <mergeCell ref="O20:U20"/>
    <mergeCell ref="V20:AC20"/>
    <mergeCell ref="O21:U21"/>
    <mergeCell ref="V21:AC21"/>
    <mergeCell ref="C13:H14"/>
    <mergeCell ref="I13:U14"/>
    <mergeCell ref="V13:AC13"/>
    <mergeCell ref="V14:AC14"/>
    <mergeCell ref="C16:H16"/>
    <mergeCell ref="I16:AC16"/>
    <mergeCell ref="C7:H8"/>
    <mergeCell ref="I7:AC8"/>
    <mergeCell ref="C10:H11"/>
    <mergeCell ref="I10:S11"/>
    <mergeCell ref="T10:W10"/>
    <mergeCell ref="X10:AC10"/>
    <mergeCell ref="T11:W11"/>
    <mergeCell ref="X11:AC11"/>
    <mergeCell ref="AI2:AI3"/>
    <mergeCell ref="H3:Q3"/>
    <mergeCell ref="R3:AD3"/>
    <mergeCell ref="H4:AD4"/>
    <mergeCell ref="B2:G4"/>
    <mergeCell ref="H2:AD2"/>
    <mergeCell ref="AF2:AF3"/>
    <mergeCell ref="AG2:AG3"/>
    <mergeCell ref="AH2:AH3"/>
  </mergeCells>
  <pageMargins left="0.70866141732283472" right="0.70866141732283472" top="0.74803149606299213" bottom="1.1098214285714285" header="0.31496062992125984" footer="0.31496062992125984"/>
  <pageSetup scale="58"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0"/>
  <sheetViews>
    <sheetView showGridLines="0" view="pageBreakPreview" topLeftCell="A32" zoomScaleNormal="100" zoomScaleSheetLayoutView="100" zoomScalePageLayoutView="90" workbookViewId="0">
      <selection activeCell="I13" sqref="I13:S14"/>
    </sheetView>
  </sheetViews>
  <sheetFormatPr baseColWidth="10" defaultColWidth="3.7109375" defaultRowHeight="14.25" x14ac:dyDescent="0.2"/>
  <cols>
    <col min="1" max="1" width="2" style="131" customWidth="1"/>
    <col min="2" max="2" width="2.85546875" style="131" customWidth="1"/>
    <col min="3" max="6" width="2.7109375" style="131" customWidth="1"/>
    <col min="7" max="7" width="4.28515625" style="131" customWidth="1"/>
    <col min="8" max="8" width="14.28515625" style="131" customWidth="1"/>
    <col min="9" max="9" width="15.8554687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29" width="2.42578125" style="131" customWidth="1"/>
    <col min="30" max="16384" width="3.7109375" style="131"/>
  </cols>
  <sheetData>
    <row r="1" spans="1:28" ht="7.5" customHeight="1"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0.5" customHeight="1"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1.25" customHeight="1"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5">
      <c r="A7"/>
      <c r="B7" s="78"/>
      <c r="C7" s="716" t="s">
        <v>2</v>
      </c>
      <c r="D7" s="717"/>
      <c r="E7" s="717"/>
      <c r="F7" s="717"/>
      <c r="G7" s="717"/>
      <c r="H7" s="718"/>
      <c r="I7" s="744" t="s">
        <v>202</v>
      </c>
      <c r="J7" s="745"/>
      <c r="K7" s="745"/>
      <c r="L7" s="745"/>
      <c r="M7" s="745"/>
      <c r="N7" s="745"/>
      <c r="O7" s="745"/>
      <c r="P7" s="745"/>
      <c r="Q7" s="745"/>
      <c r="R7" s="745"/>
      <c r="S7" s="745"/>
      <c r="T7" s="745"/>
      <c r="U7" s="745"/>
      <c r="V7" s="745"/>
      <c r="W7" s="745"/>
      <c r="X7" s="745"/>
      <c r="Y7" s="745"/>
      <c r="Z7" s="745"/>
      <c r="AA7" s="746"/>
      <c r="AB7" s="77"/>
    </row>
    <row r="8" spans="1:28" ht="15.75" thickBot="1" x14ac:dyDescent="0.3">
      <c r="A8"/>
      <c r="B8" s="78"/>
      <c r="C8" s="719"/>
      <c r="D8" s="720"/>
      <c r="E8" s="720"/>
      <c r="F8" s="720"/>
      <c r="G8" s="720"/>
      <c r="H8" s="721"/>
      <c r="I8" s="747"/>
      <c r="J8" s="748"/>
      <c r="K8" s="748"/>
      <c r="L8" s="748"/>
      <c r="M8" s="748"/>
      <c r="N8" s="748"/>
      <c r="O8" s="748"/>
      <c r="P8" s="748"/>
      <c r="Q8" s="748"/>
      <c r="R8" s="748"/>
      <c r="S8" s="748"/>
      <c r="T8" s="748"/>
      <c r="U8" s="748"/>
      <c r="V8" s="748"/>
      <c r="W8" s="748"/>
      <c r="X8" s="748"/>
      <c r="Y8" s="748"/>
      <c r="Z8" s="748"/>
      <c r="AA8" s="749"/>
      <c r="AB8" s="77"/>
    </row>
    <row r="9" spans="1:28" ht="9.75" customHeight="1" thickBot="1" x14ac:dyDescent="0.3">
      <c r="A9"/>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3">
      <c r="A10"/>
      <c r="B10" s="78"/>
      <c r="C10" s="716" t="s">
        <v>3</v>
      </c>
      <c r="D10" s="717"/>
      <c r="E10" s="717"/>
      <c r="F10" s="717"/>
      <c r="G10" s="717"/>
      <c r="H10" s="718"/>
      <c r="I10" s="731" t="s">
        <v>1397</v>
      </c>
      <c r="J10" s="732"/>
      <c r="K10" s="732"/>
      <c r="L10" s="732"/>
      <c r="M10" s="732"/>
      <c r="N10" s="732"/>
      <c r="O10" s="732"/>
      <c r="P10" s="732"/>
      <c r="Q10" s="733"/>
      <c r="R10" s="737" t="s">
        <v>4</v>
      </c>
      <c r="S10" s="738"/>
      <c r="T10" s="738"/>
      <c r="U10" s="739"/>
      <c r="V10" s="691" t="s">
        <v>5</v>
      </c>
      <c r="W10" s="692"/>
      <c r="X10" s="692"/>
      <c r="Y10" s="692"/>
      <c r="Z10" s="692"/>
      <c r="AA10" s="693"/>
      <c r="AB10" s="77"/>
    </row>
    <row r="11" spans="1:28" ht="28.5" customHeight="1" thickBot="1" x14ac:dyDescent="0.3">
      <c r="A11"/>
      <c r="B11" s="78"/>
      <c r="C11" s="719"/>
      <c r="D11" s="720"/>
      <c r="E11" s="720"/>
      <c r="F11" s="720"/>
      <c r="G11" s="720"/>
      <c r="H11" s="721"/>
      <c r="I11" s="734"/>
      <c r="J11" s="735"/>
      <c r="K11" s="735"/>
      <c r="L11" s="735"/>
      <c r="M11" s="735"/>
      <c r="N11" s="735"/>
      <c r="O11" s="735"/>
      <c r="P11" s="735"/>
      <c r="Q11" s="736"/>
      <c r="R11" s="681" t="s">
        <v>1398</v>
      </c>
      <c r="S11" s="740"/>
      <c r="T11" s="740"/>
      <c r="U11" s="741"/>
      <c r="V11" s="715">
        <v>1</v>
      </c>
      <c r="W11" s="742"/>
      <c r="X11" s="742"/>
      <c r="Y11" s="742"/>
      <c r="Z11" s="742"/>
      <c r="AA11" s="743"/>
      <c r="AB11" s="77"/>
    </row>
    <row r="12" spans="1:28" ht="10.5" customHeight="1" thickBot="1" x14ac:dyDescent="0.3">
      <c r="A12"/>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5">
      <c r="A13"/>
      <c r="B13" s="67"/>
      <c r="C13" s="716" t="s">
        <v>7</v>
      </c>
      <c r="D13" s="717"/>
      <c r="E13" s="717"/>
      <c r="F13" s="717"/>
      <c r="G13" s="717"/>
      <c r="H13" s="718"/>
      <c r="I13" s="722" t="s">
        <v>1399</v>
      </c>
      <c r="J13" s="723"/>
      <c r="K13" s="723"/>
      <c r="L13" s="723"/>
      <c r="M13" s="723"/>
      <c r="N13" s="723"/>
      <c r="O13" s="723"/>
      <c r="P13" s="723"/>
      <c r="Q13" s="723"/>
      <c r="R13" s="723"/>
      <c r="S13" s="724"/>
      <c r="T13" s="716" t="s">
        <v>9</v>
      </c>
      <c r="U13" s="717"/>
      <c r="V13" s="717"/>
      <c r="W13" s="717"/>
      <c r="X13" s="717"/>
      <c r="Y13" s="717"/>
      <c r="Z13" s="717"/>
      <c r="AA13" s="718"/>
      <c r="AB13" s="66"/>
    </row>
    <row r="14" spans="1:28" ht="23.25" customHeight="1" thickBot="1" x14ac:dyDescent="0.3">
      <c r="A14"/>
      <c r="B14" s="67"/>
      <c r="C14" s="719"/>
      <c r="D14" s="720"/>
      <c r="E14" s="720"/>
      <c r="F14" s="720"/>
      <c r="G14" s="720"/>
      <c r="H14" s="721"/>
      <c r="I14" s="725"/>
      <c r="J14" s="726"/>
      <c r="K14" s="726"/>
      <c r="L14" s="726"/>
      <c r="M14" s="726"/>
      <c r="N14" s="726"/>
      <c r="O14" s="726"/>
      <c r="P14" s="726"/>
      <c r="Q14" s="726"/>
      <c r="R14" s="726"/>
      <c r="S14" s="727"/>
      <c r="T14" s="728" t="s">
        <v>10</v>
      </c>
      <c r="U14" s="729"/>
      <c r="V14" s="729"/>
      <c r="W14" s="729"/>
      <c r="X14" s="729"/>
      <c r="Y14" s="729"/>
      <c r="Z14" s="729"/>
      <c r="AA14" s="730"/>
      <c r="AB14" s="66"/>
    </row>
    <row r="15" spans="1:28" ht="8.25" customHeight="1" thickBot="1" x14ac:dyDescent="0.3">
      <c r="A1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35.25" customHeight="1" thickBot="1" x14ac:dyDescent="0.3">
      <c r="A16"/>
      <c r="B16" s="67"/>
      <c r="C16" s="675" t="s">
        <v>11</v>
      </c>
      <c r="D16" s="676"/>
      <c r="E16" s="676"/>
      <c r="F16" s="676"/>
      <c r="G16" s="676"/>
      <c r="H16" s="677"/>
      <c r="I16" s="678" t="s">
        <v>1400</v>
      </c>
      <c r="J16" s="679"/>
      <c r="K16" s="679"/>
      <c r="L16" s="679"/>
      <c r="M16" s="679"/>
      <c r="N16" s="679"/>
      <c r="O16" s="679"/>
      <c r="P16" s="679"/>
      <c r="Q16" s="679"/>
      <c r="R16" s="679"/>
      <c r="S16" s="679"/>
      <c r="T16" s="679"/>
      <c r="U16" s="679"/>
      <c r="V16" s="679"/>
      <c r="W16" s="679"/>
      <c r="X16" s="679"/>
      <c r="Y16" s="679"/>
      <c r="Z16" s="679"/>
      <c r="AA16" s="680"/>
      <c r="AB16" s="66"/>
    </row>
    <row r="17" spans="2:28" ht="9.75"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36.75" customHeight="1" thickBot="1" x14ac:dyDescent="0.25">
      <c r="B18" s="67"/>
      <c r="C18" s="675" t="s">
        <v>336</v>
      </c>
      <c r="D18" s="676"/>
      <c r="E18" s="676"/>
      <c r="F18" s="676"/>
      <c r="G18" s="676"/>
      <c r="H18" s="677"/>
      <c r="I18" s="678" t="s">
        <v>1401</v>
      </c>
      <c r="J18" s="679"/>
      <c r="K18" s="679"/>
      <c r="L18" s="679"/>
      <c r="M18" s="679"/>
      <c r="N18" s="679"/>
      <c r="O18" s="679"/>
      <c r="P18" s="679"/>
      <c r="Q18" s="679"/>
      <c r="R18" s="679"/>
      <c r="S18" s="679"/>
      <c r="T18" s="679"/>
      <c r="U18" s="679"/>
      <c r="V18" s="679"/>
      <c r="W18" s="679"/>
      <c r="X18" s="679"/>
      <c r="Y18" s="679"/>
      <c r="Z18" s="679"/>
      <c r="AA18" s="680"/>
      <c r="AB18" s="66"/>
    </row>
    <row r="19" spans="2:28" ht="9.7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22.5" customHeight="1" x14ac:dyDescent="0.2">
      <c r="B20" s="67"/>
      <c r="C20" s="700" t="s">
        <v>13</v>
      </c>
      <c r="D20" s="701"/>
      <c r="E20" s="701"/>
      <c r="F20" s="701"/>
      <c r="G20" s="701"/>
      <c r="H20" s="702"/>
      <c r="I20" s="706" t="s">
        <v>791</v>
      </c>
      <c r="J20" s="707"/>
      <c r="K20" s="707"/>
      <c r="L20" s="708"/>
      <c r="M20" s="691" t="s">
        <v>14</v>
      </c>
      <c r="N20" s="692"/>
      <c r="O20" s="692"/>
      <c r="P20" s="692"/>
      <c r="Q20" s="692"/>
      <c r="R20" s="692"/>
      <c r="S20" s="693"/>
      <c r="T20" s="691" t="s">
        <v>15</v>
      </c>
      <c r="U20" s="692"/>
      <c r="V20" s="692"/>
      <c r="W20" s="692"/>
      <c r="X20" s="692"/>
      <c r="Y20" s="692"/>
      <c r="Z20" s="692"/>
      <c r="AA20" s="693"/>
      <c r="AB20" s="66"/>
    </row>
    <row r="21" spans="2:28" s="60" customFormat="1" ht="22.5" customHeight="1" thickBot="1" x14ac:dyDescent="0.25">
      <c r="B21" s="67"/>
      <c r="C21" s="703"/>
      <c r="D21" s="704"/>
      <c r="E21" s="704"/>
      <c r="F21" s="704"/>
      <c r="G21" s="704"/>
      <c r="H21" s="705"/>
      <c r="I21" s="709"/>
      <c r="J21" s="710"/>
      <c r="K21" s="710"/>
      <c r="L21" s="711"/>
      <c r="M21" s="712" t="s">
        <v>749</v>
      </c>
      <c r="N21" s="713"/>
      <c r="O21" s="713"/>
      <c r="P21" s="713"/>
      <c r="Q21" s="713"/>
      <c r="R21" s="713"/>
      <c r="S21" s="714"/>
      <c r="T21" s="715" t="s">
        <v>17</v>
      </c>
      <c r="U21" s="713"/>
      <c r="V21" s="713"/>
      <c r="W21" s="713"/>
      <c r="X21" s="713"/>
      <c r="Y21" s="713"/>
      <c r="Z21" s="713"/>
      <c r="AA21" s="714"/>
      <c r="AB21" s="66"/>
    </row>
    <row r="22" spans="2:28" ht="15"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31.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37.5" customHeight="1" thickBot="1" x14ac:dyDescent="0.25">
      <c r="B24" s="67"/>
      <c r="C24" s="2754" t="s">
        <v>1402</v>
      </c>
      <c r="D24" s="2755"/>
      <c r="E24" s="2755"/>
      <c r="F24" s="2755"/>
      <c r="G24" s="2755"/>
      <c r="H24" s="2755"/>
      <c r="I24" s="2756"/>
      <c r="J24" s="694" t="s">
        <v>273</v>
      </c>
      <c r="K24" s="695"/>
      <c r="L24" s="695"/>
      <c r="M24" s="695"/>
      <c r="N24" s="695"/>
      <c r="O24" s="695"/>
      <c r="P24" s="696"/>
      <c r="Q24" s="697" t="s">
        <v>1403</v>
      </c>
      <c r="R24" s="698"/>
      <c r="S24" s="698"/>
      <c r="T24" s="698"/>
      <c r="U24" s="698"/>
      <c r="V24" s="698"/>
      <c r="W24" s="698"/>
      <c r="X24" s="698"/>
      <c r="Y24" s="698"/>
      <c r="Z24" s="698"/>
      <c r="AA24" s="699"/>
      <c r="AB24" s="66"/>
    </row>
    <row r="25" spans="2:28" ht="12"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33" customHeight="1" thickBot="1" x14ac:dyDescent="0.25">
      <c r="B26" s="67"/>
      <c r="C26" s="675" t="s">
        <v>21</v>
      </c>
      <c r="D26" s="676"/>
      <c r="E26" s="676"/>
      <c r="F26" s="676"/>
      <c r="G26" s="676"/>
      <c r="H26" s="677"/>
      <c r="I26" s="678" t="s">
        <v>1404</v>
      </c>
      <c r="J26" s="679"/>
      <c r="K26" s="679"/>
      <c r="L26" s="679"/>
      <c r="M26" s="679"/>
      <c r="N26" s="679"/>
      <c r="O26" s="679"/>
      <c r="P26" s="679"/>
      <c r="Q26" s="679"/>
      <c r="R26" s="679"/>
      <c r="S26" s="679"/>
      <c r="T26" s="679"/>
      <c r="U26" s="679"/>
      <c r="V26" s="679"/>
      <c r="W26" s="679"/>
      <c r="X26" s="679"/>
      <c r="Y26" s="679"/>
      <c r="Z26" s="679"/>
      <c r="AA26" s="680"/>
      <c r="AB26" s="66"/>
    </row>
    <row r="27" spans="2:28" ht="9"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53.25" customHeight="1" thickBot="1" x14ac:dyDescent="0.25">
      <c r="B28" s="67"/>
      <c r="C28" s="675" t="s">
        <v>23</v>
      </c>
      <c r="D28" s="676"/>
      <c r="E28" s="676"/>
      <c r="F28" s="676"/>
      <c r="G28" s="676"/>
      <c r="H28" s="677"/>
      <c r="I28" s="2235" t="s">
        <v>739</v>
      </c>
      <c r="J28" s="2757"/>
      <c r="K28" s="682" t="s">
        <v>24</v>
      </c>
      <c r="L28" s="683"/>
      <c r="M28" s="683"/>
      <c r="N28" s="684"/>
      <c r="O28" s="2235" t="s">
        <v>25</v>
      </c>
      <c r="P28" s="2236"/>
      <c r="Q28" s="2236"/>
      <c r="R28" s="2237"/>
      <c r="S28" s="387" t="s">
        <v>28</v>
      </c>
      <c r="T28" s="2236" t="s">
        <v>26</v>
      </c>
      <c r="U28" s="2236"/>
      <c r="V28" s="2237"/>
      <c r="W28" s="504"/>
      <c r="X28" s="2698" t="s">
        <v>27</v>
      </c>
      <c r="Y28" s="2699"/>
      <c r="Z28" s="2700"/>
      <c r="AA28" s="386"/>
      <c r="AB28" s="66"/>
    </row>
    <row r="29" spans="2:28" ht="9.75" customHeight="1"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654">
        <v>0</v>
      </c>
      <c r="L32" s="655"/>
      <c r="M32" s="655"/>
      <c r="N32" s="655"/>
      <c r="O32" s="655">
        <v>84.9</v>
      </c>
      <c r="P32" s="655"/>
      <c r="Q32" s="655"/>
      <c r="R32" s="655"/>
      <c r="S32" s="655">
        <v>85</v>
      </c>
      <c r="T32" s="655"/>
      <c r="U32" s="655">
        <v>94.9</v>
      </c>
      <c r="V32" s="655"/>
      <c r="W32" s="655"/>
      <c r="X32" s="655">
        <v>95</v>
      </c>
      <c r="Y32" s="655"/>
      <c r="Z32" s="655">
        <v>100</v>
      </c>
      <c r="AA32" s="657"/>
      <c r="AB32" s="66"/>
    </row>
    <row r="33" spans="2:28" ht="10.5" customHeight="1"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75" thickBot="1" x14ac:dyDescent="0.25">
      <c r="B34" s="69"/>
      <c r="C34" s="922" t="s">
        <v>29</v>
      </c>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4"/>
      <c r="AB34" s="66"/>
    </row>
    <row r="35" spans="2:28" s="68" customFormat="1" ht="32.25" customHeight="1" thickBot="1" x14ac:dyDescent="0.25">
      <c r="B35" s="69"/>
      <c r="C35" s="1143" t="s">
        <v>30</v>
      </c>
      <c r="D35" s="1144"/>
      <c r="E35" s="1144"/>
      <c r="F35" s="1144"/>
      <c r="G35" s="1145"/>
      <c r="H35" s="516" t="s">
        <v>1405</v>
      </c>
      <c r="I35" s="380" t="s">
        <v>1406</v>
      </c>
      <c r="J35" s="380" t="s">
        <v>33</v>
      </c>
      <c r="K35" s="1570" t="s">
        <v>34</v>
      </c>
      <c r="L35" s="1571"/>
      <c r="M35" s="1571"/>
      <c r="N35" s="1571"/>
      <c r="O35" s="1571"/>
      <c r="P35" s="1571"/>
      <c r="Q35" s="1571"/>
      <c r="R35" s="1571"/>
      <c r="S35" s="1571"/>
      <c r="T35" s="1571"/>
      <c r="U35" s="1571"/>
      <c r="V35" s="1571"/>
      <c r="W35" s="1571"/>
      <c r="X35" s="1571"/>
      <c r="Y35" s="1571"/>
      <c r="Z35" s="1571"/>
      <c r="AA35" s="1572"/>
      <c r="AB35" s="66"/>
    </row>
    <row r="36" spans="2:28" s="68" customFormat="1" ht="31.5" customHeight="1" x14ac:dyDescent="0.2">
      <c r="B36" s="69"/>
      <c r="C36" s="1061" t="s">
        <v>742</v>
      </c>
      <c r="D36" s="1062"/>
      <c r="E36" s="1062"/>
      <c r="F36" s="1062"/>
      <c r="G36" s="1063"/>
      <c r="H36" s="38">
        <v>0</v>
      </c>
      <c r="I36" s="38">
        <v>0</v>
      </c>
      <c r="J36" s="36">
        <v>0</v>
      </c>
      <c r="K36" s="648" t="s">
        <v>1407</v>
      </c>
      <c r="L36" s="649"/>
      <c r="M36" s="649"/>
      <c r="N36" s="649"/>
      <c r="O36" s="649"/>
      <c r="P36" s="649"/>
      <c r="Q36" s="649"/>
      <c r="R36" s="649"/>
      <c r="S36" s="649"/>
      <c r="T36" s="649"/>
      <c r="U36" s="649"/>
      <c r="V36" s="649"/>
      <c r="W36" s="649"/>
      <c r="X36" s="649"/>
      <c r="Y36" s="649"/>
      <c r="Z36" s="649"/>
      <c r="AA36" s="650"/>
      <c r="AB36" s="66"/>
    </row>
    <row r="37" spans="2:28" s="68" customFormat="1" ht="279" customHeight="1" thickBot="1" x14ac:dyDescent="0.25">
      <c r="B37" s="69"/>
      <c r="C37" s="1061" t="s">
        <v>1408</v>
      </c>
      <c r="D37" s="1062"/>
      <c r="E37" s="1062"/>
      <c r="F37" s="1062"/>
      <c r="G37" s="1063"/>
      <c r="H37" s="38">
        <v>52</v>
      </c>
      <c r="I37" s="38">
        <v>52</v>
      </c>
      <c r="J37" s="36">
        <f t="shared" ref="J37:J38" si="0">+H37/I37</f>
        <v>1</v>
      </c>
      <c r="K37" s="2758" t="s">
        <v>1409</v>
      </c>
      <c r="L37" s="2759"/>
      <c r="M37" s="2759"/>
      <c r="N37" s="2759"/>
      <c r="O37" s="2759"/>
      <c r="P37" s="2759"/>
      <c r="Q37" s="2759"/>
      <c r="R37" s="2759"/>
      <c r="S37" s="2759"/>
      <c r="T37" s="2759"/>
      <c r="U37" s="2759"/>
      <c r="V37" s="2759"/>
      <c r="W37" s="2759"/>
      <c r="X37" s="2759"/>
      <c r="Y37" s="2759"/>
      <c r="Z37" s="2759"/>
      <c r="AA37" s="2760"/>
      <c r="AB37" s="66"/>
    </row>
    <row r="38" spans="2:28" s="68" customFormat="1" ht="15.75" customHeight="1" thickBot="1" x14ac:dyDescent="0.3">
      <c r="B38" s="69"/>
      <c r="C38" s="908" t="s">
        <v>35</v>
      </c>
      <c r="D38" s="909"/>
      <c r="E38" s="909"/>
      <c r="F38" s="909"/>
      <c r="G38" s="910"/>
      <c r="H38" s="37">
        <f>SUM(H36:H37)</f>
        <v>52</v>
      </c>
      <c r="I38" s="37">
        <f>SUM(I36:I37)</f>
        <v>52</v>
      </c>
      <c r="J38" s="176">
        <f t="shared" si="0"/>
        <v>1</v>
      </c>
      <c r="K38" s="911"/>
      <c r="L38" s="912"/>
      <c r="M38" s="912"/>
      <c r="N38" s="912"/>
      <c r="O38" s="912"/>
      <c r="P38" s="912"/>
      <c r="Q38" s="912"/>
      <c r="R38" s="912"/>
      <c r="S38" s="912"/>
      <c r="T38" s="912"/>
      <c r="U38" s="912"/>
      <c r="V38" s="912"/>
      <c r="W38" s="912"/>
      <c r="X38" s="912"/>
      <c r="Y38" s="912"/>
      <c r="Z38" s="912"/>
      <c r="AA38" s="913"/>
      <c r="AB38" s="66"/>
    </row>
    <row r="39" spans="2:28" s="68" customFormat="1" ht="5.25" customHeight="1" x14ac:dyDescent="0.2">
      <c r="B39" s="69"/>
      <c r="C39" s="72"/>
      <c r="D39" s="72"/>
      <c r="E39" s="72"/>
      <c r="F39" s="72"/>
      <c r="G39" s="72"/>
      <c r="H39" s="145"/>
      <c r="I39" s="145"/>
      <c r="J39" s="35"/>
      <c r="K39" s="72"/>
      <c r="L39" s="72"/>
      <c r="M39" s="72"/>
      <c r="N39" s="72"/>
      <c r="O39" s="72"/>
      <c r="P39" s="72"/>
      <c r="Q39" s="72"/>
      <c r="R39" s="72"/>
      <c r="S39" s="72"/>
      <c r="T39" s="72"/>
      <c r="U39" s="72"/>
      <c r="V39" s="72"/>
      <c r="W39" s="72"/>
      <c r="X39" s="72"/>
      <c r="Y39" s="72"/>
      <c r="Z39" s="72"/>
      <c r="AA39" s="72"/>
      <c r="AB39" s="66"/>
    </row>
    <row r="40" spans="2:28" s="68" customFormat="1" ht="9.75" customHeight="1" thickBot="1" x14ac:dyDescent="0.25">
      <c r="B40" s="69"/>
      <c r="C40" s="72"/>
      <c r="D40" s="72"/>
      <c r="E40" s="72"/>
      <c r="F40" s="72"/>
      <c r="G40" s="72"/>
      <c r="H40" s="145"/>
      <c r="I40" s="145"/>
      <c r="J40" s="35"/>
      <c r="K40" s="72"/>
      <c r="L40" s="72"/>
      <c r="M40" s="72"/>
      <c r="N40" s="72"/>
      <c r="O40" s="72"/>
      <c r="P40" s="72"/>
      <c r="Q40" s="72"/>
      <c r="R40" s="72"/>
      <c r="S40" s="72"/>
      <c r="T40" s="72"/>
      <c r="U40" s="72"/>
      <c r="V40" s="72"/>
      <c r="W40" s="72"/>
      <c r="X40" s="72"/>
      <c r="Y40" s="72"/>
      <c r="Z40" s="72"/>
      <c r="AA40" s="72"/>
      <c r="AB40" s="66"/>
    </row>
    <row r="41" spans="2:28" s="68" customFormat="1" x14ac:dyDescent="0.2">
      <c r="B41" s="69"/>
      <c r="C41" s="768" t="s">
        <v>36</v>
      </c>
      <c r="D41" s="769"/>
      <c r="E41" s="769"/>
      <c r="F41" s="769"/>
      <c r="G41" s="769"/>
      <c r="H41" s="769"/>
      <c r="I41" s="769"/>
      <c r="J41" s="769"/>
      <c r="K41" s="769"/>
      <c r="L41" s="769"/>
      <c r="M41" s="769"/>
      <c r="N41" s="769"/>
      <c r="O41" s="769"/>
      <c r="P41" s="769"/>
      <c r="Q41" s="769"/>
      <c r="R41" s="769"/>
      <c r="S41" s="769"/>
      <c r="T41" s="769"/>
      <c r="U41" s="769"/>
      <c r="V41" s="769"/>
      <c r="W41" s="769"/>
      <c r="X41" s="769"/>
      <c r="Y41" s="769"/>
      <c r="Z41" s="769"/>
      <c r="AA41" s="770"/>
      <c r="AB41" s="66"/>
    </row>
    <row r="42" spans="2:28" ht="15" thickBot="1" x14ac:dyDescent="0.25">
      <c r="B42" s="67"/>
      <c r="C42" s="1161"/>
      <c r="D42" s="1162"/>
      <c r="E42" s="1162"/>
      <c r="F42" s="1162"/>
      <c r="G42" s="1162"/>
      <c r="H42" s="1162"/>
      <c r="I42" s="1162"/>
      <c r="J42" s="1162"/>
      <c r="K42" s="1162"/>
      <c r="L42" s="1162"/>
      <c r="M42" s="1162"/>
      <c r="N42" s="1162"/>
      <c r="O42" s="1162"/>
      <c r="P42" s="1162"/>
      <c r="Q42" s="1162"/>
      <c r="R42" s="1162"/>
      <c r="S42" s="1162"/>
      <c r="T42" s="1162"/>
      <c r="U42" s="1162"/>
      <c r="V42" s="1162"/>
      <c r="W42" s="1162"/>
      <c r="X42" s="1162"/>
      <c r="Y42" s="1162"/>
      <c r="Z42" s="1162"/>
      <c r="AA42" s="1163"/>
      <c r="AB42" s="66"/>
    </row>
    <row r="43" spans="2:28" x14ac:dyDescent="0.2">
      <c r="B43" s="67"/>
      <c r="C43" s="1171" t="s">
        <v>70</v>
      </c>
      <c r="D43" s="1172"/>
      <c r="E43" s="1172"/>
      <c r="F43" s="1172"/>
      <c r="G43" s="1172"/>
      <c r="H43" s="1172"/>
      <c r="I43" s="1172"/>
      <c r="J43" s="1172"/>
      <c r="K43" s="1172"/>
      <c r="L43" s="1172"/>
      <c r="M43" s="1172"/>
      <c r="N43" s="1172"/>
      <c r="O43" s="1172"/>
      <c r="P43" s="1172"/>
      <c r="Q43" s="1172"/>
      <c r="R43" s="1172"/>
      <c r="S43" s="1172"/>
      <c r="T43" s="1172"/>
      <c r="U43" s="1172"/>
      <c r="V43" s="1172"/>
      <c r="W43" s="1172"/>
      <c r="X43" s="1172"/>
      <c r="Y43" s="1172"/>
      <c r="Z43" s="1172"/>
      <c r="AA43" s="1173"/>
      <c r="AB43" s="66"/>
    </row>
    <row r="44" spans="2:28" x14ac:dyDescent="0.2">
      <c r="B44" s="67"/>
      <c r="C44" s="1174"/>
      <c r="D44" s="1175"/>
      <c r="E44" s="1175"/>
      <c r="F44" s="1175"/>
      <c r="G44" s="1175"/>
      <c r="H44" s="1175"/>
      <c r="I44" s="1175"/>
      <c r="J44" s="1175"/>
      <c r="K44" s="1175"/>
      <c r="L44" s="1175"/>
      <c r="M44" s="1175"/>
      <c r="N44" s="1175"/>
      <c r="O44" s="1175"/>
      <c r="P44" s="1175"/>
      <c r="Q44" s="1175"/>
      <c r="R44" s="1175"/>
      <c r="S44" s="1175"/>
      <c r="T44" s="1175"/>
      <c r="U44" s="1175"/>
      <c r="V44" s="1175"/>
      <c r="W44" s="1175"/>
      <c r="X44" s="1175"/>
      <c r="Y44" s="1175"/>
      <c r="Z44" s="1175"/>
      <c r="AA44" s="1176"/>
      <c r="AB44" s="66"/>
    </row>
    <row r="45" spans="2:28" x14ac:dyDescent="0.2">
      <c r="B45" s="67"/>
      <c r="C45" s="1174"/>
      <c r="D45" s="1175"/>
      <c r="E45" s="1175"/>
      <c r="F45" s="1175"/>
      <c r="G45" s="1175"/>
      <c r="H45" s="1175"/>
      <c r="I45" s="1175"/>
      <c r="J45" s="1175"/>
      <c r="K45" s="1175"/>
      <c r="L45" s="1175"/>
      <c r="M45" s="1175"/>
      <c r="N45" s="1175"/>
      <c r="O45" s="1175"/>
      <c r="P45" s="1175"/>
      <c r="Q45" s="1175"/>
      <c r="R45" s="1175"/>
      <c r="S45" s="1175"/>
      <c r="T45" s="1175"/>
      <c r="U45" s="1175"/>
      <c r="V45" s="1175"/>
      <c r="W45" s="1175"/>
      <c r="X45" s="1175"/>
      <c r="Y45" s="1175"/>
      <c r="Z45" s="1175"/>
      <c r="AA45" s="1176"/>
      <c r="AB45" s="66"/>
    </row>
    <row r="46" spans="2:28" x14ac:dyDescent="0.2">
      <c r="B46" s="67"/>
      <c r="C46" s="1174"/>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6"/>
      <c r="AB46" s="66"/>
    </row>
    <row r="47" spans="2:28" x14ac:dyDescent="0.2">
      <c r="B47" s="67"/>
      <c r="C47" s="1174"/>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6"/>
      <c r="AB47" s="66"/>
    </row>
    <row r="48" spans="2:28" x14ac:dyDescent="0.2">
      <c r="B48" s="67"/>
      <c r="C48" s="1174"/>
      <c r="D48" s="1175"/>
      <c r="E48" s="1175"/>
      <c r="F48" s="1175"/>
      <c r="G48" s="1175"/>
      <c r="H48" s="1175"/>
      <c r="I48" s="1175"/>
      <c r="J48" s="1175"/>
      <c r="K48" s="1175"/>
      <c r="L48" s="1175"/>
      <c r="M48" s="1175"/>
      <c r="N48" s="1175"/>
      <c r="O48" s="1175"/>
      <c r="P48" s="1175"/>
      <c r="Q48" s="1175"/>
      <c r="R48" s="1175"/>
      <c r="S48" s="1175"/>
      <c r="T48" s="1175"/>
      <c r="U48" s="1175"/>
      <c r="V48" s="1175"/>
      <c r="W48" s="1175"/>
      <c r="X48" s="1175"/>
      <c r="Y48" s="1175"/>
      <c r="Z48" s="1175"/>
      <c r="AA48" s="1176"/>
      <c r="AB48" s="66"/>
    </row>
    <row r="49" spans="2:28" x14ac:dyDescent="0.2">
      <c r="B49" s="67"/>
      <c r="C49" s="1174"/>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6"/>
      <c r="AB49" s="66"/>
    </row>
    <row r="50" spans="2:28" x14ac:dyDescent="0.2">
      <c r="B50" s="67"/>
      <c r="C50" s="1174"/>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6"/>
      <c r="AB50" s="66"/>
    </row>
    <row r="51" spans="2:28" x14ac:dyDescent="0.2">
      <c r="B51" s="67"/>
      <c r="C51" s="1174"/>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6"/>
      <c r="AB51" s="66"/>
    </row>
    <row r="52" spans="2:28" x14ac:dyDescent="0.2">
      <c r="B52" s="67"/>
      <c r="C52" s="1174"/>
      <c r="D52" s="1175"/>
      <c r="E52" s="1175"/>
      <c r="F52" s="1175"/>
      <c r="G52" s="1175"/>
      <c r="H52" s="1175"/>
      <c r="I52" s="1175"/>
      <c r="J52" s="1175"/>
      <c r="K52" s="1175"/>
      <c r="L52" s="1175"/>
      <c r="M52" s="1175"/>
      <c r="N52" s="1175"/>
      <c r="O52" s="1175"/>
      <c r="P52" s="1175"/>
      <c r="Q52" s="1175"/>
      <c r="R52" s="1175"/>
      <c r="S52" s="1175"/>
      <c r="T52" s="1175"/>
      <c r="U52" s="1175"/>
      <c r="V52" s="1175"/>
      <c r="W52" s="1175"/>
      <c r="X52" s="1175"/>
      <c r="Y52" s="1175"/>
      <c r="Z52" s="1175"/>
      <c r="AA52" s="1176"/>
      <c r="AB52" s="66"/>
    </row>
    <row r="53" spans="2:28" x14ac:dyDescent="0.2">
      <c r="B53" s="67"/>
      <c r="C53" s="1174"/>
      <c r="D53" s="1175"/>
      <c r="E53" s="1175"/>
      <c r="F53" s="1175"/>
      <c r="G53" s="1175"/>
      <c r="H53" s="1175"/>
      <c r="I53" s="1175"/>
      <c r="J53" s="1175"/>
      <c r="K53" s="1175"/>
      <c r="L53" s="1175"/>
      <c r="M53" s="1175"/>
      <c r="N53" s="1175"/>
      <c r="O53" s="1175"/>
      <c r="P53" s="1175"/>
      <c r="Q53" s="1175"/>
      <c r="R53" s="1175"/>
      <c r="S53" s="1175"/>
      <c r="T53" s="1175"/>
      <c r="U53" s="1175"/>
      <c r="V53" s="1175"/>
      <c r="W53" s="1175"/>
      <c r="X53" s="1175"/>
      <c r="Y53" s="1175"/>
      <c r="Z53" s="1175"/>
      <c r="AA53" s="1176"/>
      <c r="AB53" s="66"/>
    </row>
    <row r="54" spans="2:28" x14ac:dyDescent="0.2">
      <c r="B54" s="67"/>
      <c r="C54" s="1174"/>
      <c r="D54" s="1175"/>
      <c r="E54" s="1175"/>
      <c r="F54" s="1175"/>
      <c r="G54" s="1175"/>
      <c r="H54" s="1175"/>
      <c r="I54" s="1175"/>
      <c r="J54" s="1175"/>
      <c r="K54" s="1175"/>
      <c r="L54" s="1175"/>
      <c r="M54" s="1175"/>
      <c r="N54" s="1175"/>
      <c r="O54" s="1175"/>
      <c r="P54" s="1175"/>
      <c r="Q54" s="1175"/>
      <c r="R54" s="1175"/>
      <c r="S54" s="1175"/>
      <c r="T54" s="1175"/>
      <c r="U54" s="1175"/>
      <c r="V54" s="1175"/>
      <c r="W54" s="1175"/>
      <c r="X54" s="1175"/>
      <c r="Y54" s="1175"/>
      <c r="Z54" s="1175"/>
      <c r="AA54" s="1176"/>
      <c r="AB54" s="66"/>
    </row>
    <row r="55" spans="2:28" ht="15" thickBot="1" x14ac:dyDescent="0.25">
      <c r="B55" s="67"/>
      <c r="C55" s="1177"/>
      <c r="D55" s="1178"/>
      <c r="E55" s="1178"/>
      <c r="F55" s="1178"/>
      <c r="G55" s="1178"/>
      <c r="H55" s="1178"/>
      <c r="I55" s="1178"/>
      <c r="J55" s="1178"/>
      <c r="K55" s="1178"/>
      <c r="L55" s="1178"/>
      <c r="M55" s="1178"/>
      <c r="N55" s="1178"/>
      <c r="O55" s="1178"/>
      <c r="P55" s="1178"/>
      <c r="Q55" s="1178"/>
      <c r="R55" s="1178"/>
      <c r="S55" s="1178"/>
      <c r="T55" s="1178"/>
      <c r="U55" s="1178"/>
      <c r="V55" s="1178"/>
      <c r="W55" s="1178"/>
      <c r="X55" s="1178"/>
      <c r="Y55" s="1178"/>
      <c r="Z55" s="1178"/>
      <c r="AA55" s="1179"/>
      <c r="AB55" s="66"/>
    </row>
    <row r="56" spans="2:28" x14ac:dyDescent="0.2">
      <c r="B56" s="65"/>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143"/>
      <c r="AB56" s="64"/>
    </row>
    <row r="57" spans="2:28" ht="15" thickBot="1" x14ac:dyDescent="0.25">
      <c r="B57" s="6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61"/>
    </row>
    <row r="58" spans="2:28" ht="30.75" customHeight="1" x14ac:dyDescent="0.2">
      <c r="B58" s="59"/>
      <c r="C58" s="1193" t="s">
        <v>30</v>
      </c>
      <c r="D58" s="1194"/>
      <c r="E58" s="1194"/>
      <c r="F58" s="1194"/>
      <c r="G58" s="1194"/>
      <c r="H58" s="1194" t="s">
        <v>37</v>
      </c>
      <c r="I58" s="1194"/>
      <c r="J58" s="1194" t="s">
        <v>38</v>
      </c>
      <c r="K58" s="1194"/>
      <c r="L58" s="1194"/>
      <c r="M58" s="1194"/>
      <c r="N58" s="1194" t="s">
        <v>39</v>
      </c>
      <c r="O58" s="1194"/>
      <c r="P58" s="1194"/>
      <c r="Q58" s="1194"/>
      <c r="R58" s="1194"/>
      <c r="S58" s="1194"/>
      <c r="T58" s="1194"/>
      <c r="U58" s="1194"/>
      <c r="V58" s="1199" t="s">
        <v>40</v>
      </c>
      <c r="W58" s="1199"/>
      <c r="X58" s="1199"/>
      <c r="Y58" s="1199"/>
      <c r="Z58" s="1199"/>
      <c r="AA58" s="1200"/>
      <c r="AB58" s="20"/>
    </row>
    <row r="59" spans="2:28" ht="25.5" customHeight="1" x14ac:dyDescent="0.2">
      <c r="B59" s="59"/>
      <c r="C59" s="2451" t="s">
        <v>742</v>
      </c>
      <c r="D59" s="1681"/>
      <c r="E59" s="1681"/>
      <c r="F59" s="1681"/>
      <c r="G59" s="1681"/>
      <c r="H59" s="1273" t="s">
        <v>577</v>
      </c>
      <c r="I59" s="1273"/>
      <c r="J59" s="1273">
        <v>0</v>
      </c>
      <c r="K59" s="1273"/>
      <c r="L59" s="1273"/>
      <c r="M59" s="1273"/>
      <c r="N59" s="1273" t="s">
        <v>326</v>
      </c>
      <c r="O59" s="1273"/>
      <c r="P59" s="1273"/>
      <c r="Q59" s="1273"/>
      <c r="R59" s="1273"/>
      <c r="S59" s="1273"/>
      <c r="T59" s="1273"/>
      <c r="U59" s="1273"/>
      <c r="V59" s="1273" t="s">
        <v>326</v>
      </c>
      <c r="W59" s="1273"/>
      <c r="X59" s="1273"/>
      <c r="Y59" s="1273"/>
      <c r="Z59" s="1273"/>
      <c r="AA59" s="2763"/>
      <c r="AB59" s="58"/>
    </row>
    <row r="60" spans="2:28" ht="25.5" customHeight="1" thickBot="1" x14ac:dyDescent="0.25">
      <c r="B60" s="59"/>
      <c r="C60" s="2447" t="s">
        <v>1408</v>
      </c>
      <c r="D60" s="2761"/>
      <c r="E60" s="2761"/>
      <c r="F60" s="2761"/>
      <c r="G60" s="2761"/>
      <c r="H60" s="2196" t="s">
        <v>577</v>
      </c>
      <c r="I60" s="2196"/>
      <c r="J60" s="2196">
        <v>52</v>
      </c>
      <c r="K60" s="2196"/>
      <c r="L60" s="2196"/>
      <c r="M60" s="2196"/>
      <c r="N60" s="2196" t="s">
        <v>326</v>
      </c>
      <c r="O60" s="2196"/>
      <c r="P60" s="2196"/>
      <c r="Q60" s="2196"/>
      <c r="R60" s="2196"/>
      <c r="S60" s="2196"/>
      <c r="T60" s="2196"/>
      <c r="U60" s="2196"/>
      <c r="V60" s="2196" t="s">
        <v>1410</v>
      </c>
      <c r="W60" s="2196"/>
      <c r="X60" s="2196"/>
      <c r="Y60" s="2196"/>
      <c r="Z60" s="2196"/>
      <c r="AA60" s="2762"/>
      <c r="AB60" s="58"/>
    </row>
    <row r="61" spans="2:28" x14ac:dyDescent="0.2">
      <c r="B61" s="129"/>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130"/>
    </row>
    <row r="100" ht="6" customHeight="1" x14ac:dyDescent="0.2"/>
  </sheetData>
  <mergeCells count="83">
    <mergeCell ref="C59:G59"/>
    <mergeCell ref="H59:I59"/>
    <mergeCell ref="J59:M59"/>
    <mergeCell ref="N59:U59"/>
    <mergeCell ref="V59:AA59"/>
    <mergeCell ref="C60:G60"/>
    <mergeCell ref="H60:I60"/>
    <mergeCell ref="J60:M60"/>
    <mergeCell ref="N60:U60"/>
    <mergeCell ref="V60:AA60"/>
    <mergeCell ref="C38:G38"/>
    <mergeCell ref="K38:AA38"/>
    <mergeCell ref="C41:AA42"/>
    <mergeCell ref="C43:AA55"/>
    <mergeCell ref="C58:G58"/>
    <mergeCell ref="H58:I58"/>
    <mergeCell ref="J58:M58"/>
    <mergeCell ref="N58:U58"/>
    <mergeCell ref="V58:AA58"/>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39" max="28"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pageSetUpPr fitToPage="1"/>
  </sheetPr>
  <dimension ref="B1:BA101"/>
  <sheetViews>
    <sheetView view="pageBreakPreview" zoomScale="90" zoomScaleSheetLayoutView="90" workbookViewId="0">
      <selection activeCell="AS40" sqref="AS40"/>
    </sheetView>
  </sheetViews>
  <sheetFormatPr baseColWidth="10" defaultColWidth="3.7109375" defaultRowHeight="14.25" x14ac:dyDescent="0.2"/>
  <cols>
    <col min="1" max="1" width="3.85546875" style="56" customWidth="1"/>
    <col min="2" max="2" width="2.85546875" style="56" customWidth="1"/>
    <col min="3" max="6" width="2.7109375" style="56" customWidth="1"/>
    <col min="7" max="7" width="4.28515625" style="56" customWidth="1"/>
    <col min="8" max="8" width="14.28515625" style="56" customWidth="1"/>
    <col min="9" max="9" width="13.42578125" style="56" customWidth="1"/>
    <col min="10" max="10" width="15" style="56" customWidth="1"/>
    <col min="11" max="12" width="3.42578125" style="56" customWidth="1"/>
    <col min="13" max="27" width="2.7109375" style="56" customWidth="1"/>
    <col min="28" max="28" width="7.7109375" style="56" customWidth="1"/>
    <col min="29" max="29" width="3.42578125" style="56" customWidth="1"/>
    <col min="30" max="30" width="3.7109375" style="56"/>
    <col min="31" max="31" width="9.140625" style="56" customWidth="1"/>
    <col min="32" max="33" width="6.42578125" style="56" customWidth="1"/>
    <col min="34" max="34" width="3.7109375" style="56"/>
    <col min="35" max="35" width="4.7109375" style="56" customWidth="1"/>
    <col min="36" max="36" width="0.85546875" style="56" hidden="1" customWidth="1"/>
    <col min="37" max="37" width="4.140625" style="56" customWidth="1"/>
    <col min="38" max="38" width="2" style="56" customWidth="1"/>
    <col min="39" max="16384" width="3.7109375" style="56"/>
  </cols>
  <sheetData>
    <row r="1" spans="2:53" ht="15" thickBot="1" x14ac:dyDescent="0.25">
      <c r="B1" s="1"/>
      <c r="C1" s="1"/>
      <c r="D1" s="1"/>
      <c r="E1" s="1"/>
      <c r="F1" s="1"/>
    </row>
    <row r="2" spans="2:53" ht="45.75" customHeight="1" x14ac:dyDescent="0.2">
      <c r="B2" s="991"/>
      <c r="C2" s="992"/>
      <c r="D2" s="992"/>
      <c r="E2" s="992"/>
      <c r="F2" s="992"/>
      <c r="G2" s="992"/>
      <c r="H2" s="997" t="s">
        <v>0</v>
      </c>
      <c r="I2" s="997"/>
      <c r="J2" s="997"/>
      <c r="K2" s="997"/>
      <c r="L2" s="997"/>
      <c r="M2" s="997"/>
      <c r="N2" s="997"/>
      <c r="O2" s="997"/>
      <c r="P2" s="997"/>
      <c r="Q2" s="997"/>
      <c r="R2" s="997"/>
      <c r="S2" s="997"/>
      <c r="T2" s="997"/>
      <c r="U2" s="997"/>
      <c r="V2" s="997"/>
      <c r="W2" s="997"/>
      <c r="X2" s="997"/>
      <c r="Y2" s="997"/>
      <c r="Z2" s="997"/>
      <c r="AA2" s="997"/>
      <c r="AB2" s="997"/>
      <c r="AC2" s="997"/>
      <c r="AD2" s="997"/>
      <c r="AE2" s="997"/>
      <c r="AF2" s="997"/>
      <c r="AG2" s="997"/>
      <c r="AH2" s="997"/>
      <c r="AI2" s="997"/>
      <c r="AJ2" s="997"/>
      <c r="AK2" s="997"/>
      <c r="AL2" s="998"/>
    </row>
    <row r="3" spans="2:53" ht="15" x14ac:dyDescent="0.2">
      <c r="B3" s="993"/>
      <c r="C3" s="994"/>
      <c r="D3" s="994"/>
      <c r="E3" s="994"/>
      <c r="F3" s="994"/>
      <c r="G3" s="994"/>
      <c r="H3" s="999" t="s">
        <v>1</v>
      </c>
      <c r="I3" s="999"/>
      <c r="J3" s="999"/>
      <c r="K3" s="999"/>
      <c r="L3" s="999"/>
      <c r="M3" s="999"/>
      <c r="N3" s="999"/>
      <c r="O3" s="999"/>
      <c r="P3" s="999"/>
      <c r="Q3" s="999"/>
      <c r="R3" s="999"/>
      <c r="S3" s="999"/>
      <c r="T3" s="999"/>
      <c r="U3" s="999"/>
      <c r="V3" s="999"/>
      <c r="W3" s="999"/>
      <c r="X3" s="999"/>
      <c r="Y3" s="999"/>
      <c r="Z3" s="999"/>
      <c r="AA3" s="999"/>
      <c r="AB3" s="999" t="s">
        <v>127</v>
      </c>
      <c r="AC3" s="999"/>
      <c r="AD3" s="999"/>
      <c r="AE3" s="999"/>
      <c r="AF3" s="999"/>
      <c r="AG3" s="999"/>
      <c r="AH3" s="999"/>
      <c r="AI3" s="999"/>
      <c r="AJ3" s="999"/>
      <c r="AK3" s="999"/>
      <c r="AL3" s="1000"/>
    </row>
    <row r="4" spans="2:53" ht="15.75" thickBot="1" x14ac:dyDescent="0.25">
      <c r="B4" s="995"/>
      <c r="C4" s="996"/>
      <c r="D4" s="996"/>
      <c r="E4" s="996"/>
      <c r="F4" s="996"/>
      <c r="G4" s="996"/>
      <c r="H4" s="1001" t="s">
        <v>308</v>
      </c>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c r="AI4" s="1001"/>
      <c r="AJ4" s="1001"/>
      <c r="AK4" s="1001"/>
      <c r="AL4" s="1002"/>
    </row>
    <row r="5" spans="2:53" ht="15.75" thickBot="1" x14ac:dyDescent="0.25">
      <c r="B5" s="3"/>
      <c r="C5" s="4"/>
      <c r="D5" s="4"/>
      <c r="E5" s="4"/>
      <c r="F5" s="4"/>
      <c r="G5" s="4"/>
      <c r="H5" s="4"/>
      <c r="I5" s="5"/>
      <c r="J5" s="5"/>
      <c r="K5" s="5"/>
      <c r="L5" s="5"/>
      <c r="M5" s="5"/>
      <c r="N5" s="5"/>
      <c r="O5" s="5"/>
      <c r="P5" s="5"/>
      <c r="Q5" s="5"/>
      <c r="R5" s="5"/>
      <c r="S5" s="5"/>
      <c r="T5" s="5"/>
      <c r="U5" s="5"/>
      <c r="V5" s="5"/>
      <c r="W5" s="5"/>
      <c r="X5" s="5"/>
      <c r="Y5" s="5"/>
      <c r="Z5" s="5"/>
      <c r="AA5" s="5"/>
      <c r="AB5" s="5"/>
      <c r="AC5" s="5"/>
      <c r="AD5" s="6"/>
      <c r="AE5" s="6"/>
      <c r="AF5" s="6"/>
      <c r="AG5" s="6"/>
      <c r="AH5" s="6"/>
      <c r="AI5" s="4"/>
      <c r="AJ5" s="4"/>
      <c r="AK5" s="4"/>
      <c r="AL5" s="7"/>
    </row>
    <row r="6" spans="2:53" ht="15" customHeight="1" x14ac:dyDescent="0.2">
      <c r="B6" s="8"/>
      <c r="C6" s="716" t="s">
        <v>2</v>
      </c>
      <c r="D6" s="717"/>
      <c r="E6" s="717"/>
      <c r="F6" s="717"/>
      <c r="G6" s="717"/>
      <c r="H6" s="718"/>
      <c r="I6" s="762" t="s">
        <v>538</v>
      </c>
      <c r="J6" s="763"/>
      <c r="K6" s="763"/>
      <c r="L6" s="763"/>
      <c r="M6" s="763"/>
      <c r="N6" s="763"/>
      <c r="O6" s="763"/>
      <c r="P6" s="763"/>
      <c r="Q6" s="763"/>
      <c r="R6" s="763"/>
      <c r="S6" s="763"/>
      <c r="T6" s="763"/>
      <c r="U6" s="763"/>
      <c r="V6" s="763"/>
      <c r="W6" s="763"/>
      <c r="X6" s="763"/>
      <c r="Y6" s="763"/>
      <c r="Z6" s="763"/>
      <c r="AA6" s="763"/>
      <c r="AB6" s="763"/>
      <c r="AC6" s="763"/>
      <c r="AD6" s="763"/>
      <c r="AE6" s="763"/>
      <c r="AF6" s="763"/>
      <c r="AG6" s="763"/>
      <c r="AH6" s="763"/>
      <c r="AI6" s="763"/>
      <c r="AJ6" s="763"/>
      <c r="AK6" s="764"/>
      <c r="AL6" s="9"/>
    </row>
    <row r="7" spans="2:53" ht="15.75" thickBot="1" x14ac:dyDescent="0.25">
      <c r="B7" s="8"/>
      <c r="C7" s="719"/>
      <c r="D7" s="720"/>
      <c r="E7" s="720"/>
      <c r="F7" s="720"/>
      <c r="G7" s="720"/>
      <c r="H7" s="721"/>
      <c r="I7" s="765"/>
      <c r="J7" s="766"/>
      <c r="K7" s="766"/>
      <c r="L7" s="766"/>
      <c r="M7" s="766"/>
      <c r="N7" s="766"/>
      <c r="O7" s="766"/>
      <c r="P7" s="766"/>
      <c r="Q7" s="766"/>
      <c r="R7" s="766"/>
      <c r="S7" s="766"/>
      <c r="T7" s="766"/>
      <c r="U7" s="766"/>
      <c r="V7" s="766"/>
      <c r="W7" s="766"/>
      <c r="X7" s="766"/>
      <c r="Y7" s="766"/>
      <c r="Z7" s="766"/>
      <c r="AA7" s="766"/>
      <c r="AB7" s="766"/>
      <c r="AC7" s="766"/>
      <c r="AD7" s="766"/>
      <c r="AE7" s="766"/>
      <c r="AF7" s="766"/>
      <c r="AG7" s="766"/>
      <c r="AH7" s="766"/>
      <c r="AI7" s="766"/>
      <c r="AJ7" s="766"/>
      <c r="AK7" s="767"/>
      <c r="AL7" s="9"/>
    </row>
    <row r="8" spans="2:53" ht="15.75" thickBot="1" x14ac:dyDescent="0.25">
      <c r="B8" s="8"/>
      <c r="C8" s="107"/>
      <c r="D8" s="107"/>
      <c r="E8" s="107"/>
      <c r="F8" s="107"/>
      <c r="G8" s="107"/>
      <c r="H8" s="107"/>
      <c r="I8" s="108"/>
      <c r="J8" s="108"/>
      <c r="K8" s="108"/>
      <c r="L8" s="108"/>
      <c r="M8" s="108"/>
      <c r="N8" s="108"/>
      <c r="O8" s="108"/>
      <c r="P8" s="108"/>
      <c r="Q8" s="108"/>
      <c r="R8" s="108"/>
      <c r="S8" s="108"/>
      <c r="T8" s="108"/>
      <c r="U8" s="108"/>
      <c r="V8" s="108"/>
      <c r="W8" s="108"/>
      <c r="X8" s="108"/>
      <c r="Y8" s="108"/>
      <c r="Z8" s="108"/>
      <c r="AA8" s="108"/>
      <c r="AB8" s="108"/>
      <c r="AC8" s="108"/>
      <c r="AD8" s="105"/>
      <c r="AE8" s="105"/>
      <c r="AF8" s="105"/>
      <c r="AG8" s="105"/>
      <c r="AH8" s="105"/>
      <c r="AI8" s="107"/>
      <c r="AJ8" s="107"/>
      <c r="AK8" s="107"/>
      <c r="AL8" s="9"/>
      <c r="BA8" s="106"/>
    </row>
    <row r="9" spans="2:53" ht="15" customHeight="1" thickBot="1" x14ac:dyDescent="0.25">
      <c r="B9" s="8"/>
      <c r="C9" s="716" t="s">
        <v>537</v>
      </c>
      <c r="D9" s="717"/>
      <c r="E9" s="717"/>
      <c r="F9" s="717"/>
      <c r="G9" s="717"/>
      <c r="H9" s="718"/>
      <c r="I9" s="983" t="s">
        <v>433</v>
      </c>
      <c r="J9" s="984"/>
      <c r="K9" s="984"/>
      <c r="L9" s="984"/>
      <c r="M9" s="984"/>
      <c r="N9" s="984"/>
      <c r="O9" s="984"/>
      <c r="P9" s="984"/>
      <c r="Q9" s="984"/>
      <c r="R9" s="984"/>
      <c r="S9" s="984"/>
      <c r="T9" s="984"/>
      <c r="U9" s="984"/>
      <c r="V9" s="984"/>
      <c r="W9" s="984"/>
      <c r="X9" s="984"/>
      <c r="Y9" s="984"/>
      <c r="Z9" s="984"/>
      <c r="AA9" s="984"/>
      <c r="AB9" s="984"/>
      <c r="AC9" s="985"/>
      <c r="AD9" s="737" t="s">
        <v>4</v>
      </c>
      <c r="AE9" s="738"/>
      <c r="AF9" s="738"/>
      <c r="AG9" s="739"/>
      <c r="AH9" s="691" t="s">
        <v>5</v>
      </c>
      <c r="AI9" s="692"/>
      <c r="AJ9" s="692"/>
      <c r="AK9" s="693"/>
      <c r="AL9" s="9"/>
    </row>
    <row r="10" spans="2:53" ht="28.5" customHeight="1" thickBot="1" x14ac:dyDescent="0.25">
      <c r="B10" s="8"/>
      <c r="C10" s="719"/>
      <c r="D10" s="720"/>
      <c r="E10" s="720"/>
      <c r="F10" s="720"/>
      <c r="G10" s="720"/>
      <c r="H10" s="721"/>
      <c r="I10" s="986"/>
      <c r="J10" s="987"/>
      <c r="K10" s="987"/>
      <c r="L10" s="987"/>
      <c r="M10" s="987"/>
      <c r="N10" s="987"/>
      <c r="O10" s="987"/>
      <c r="P10" s="987"/>
      <c r="Q10" s="987"/>
      <c r="R10" s="987"/>
      <c r="S10" s="987"/>
      <c r="T10" s="987"/>
      <c r="U10" s="987"/>
      <c r="V10" s="987"/>
      <c r="W10" s="987"/>
      <c r="X10" s="987"/>
      <c r="Y10" s="987"/>
      <c r="Z10" s="987"/>
      <c r="AA10" s="987"/>
      <c r="AB10" s="987"/>
      <c r="AC10" s="988"/>
      <c r="AD10" s="948" t="s">
        <v>73</v>
      </c>
      <c r="AE10" s="989"/>
      <c r="AF10" s="989"/>
      <c r="AG10" s="990"/>
      <c r="AH10" s="774" t="s">
        <v>550</v>
      </c>
      <c r="AI10" s="775"/>
      <c r="AJ10" s="775"/>
      <c r="AK10" s="776"/>
      <c r="AL10" s="9"/>
    </row>
    <row r="11" spans="2:53" ht="15" thickBot="1" x14ac:dyDescent="0.25">
      <c r="B11" s="10"/>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2"/>
    </row>
    <row r="12" spans="2:53" ht="15" customHeight="1" x14ac:dyDescent="0.2">
      <c r="B12" s="10"/>
      <c r="C12" s="716" t="s">
        <v>7</v>
      </c>
      <c r="D12" s="717"/>
      <c r="E12" s="717"/>
      <c r="F12" s="717"/>
      <c r="G12" s="717"/>
      <c r="H12" s="718"/>
      <c r="I12" s="974" t="s">
        <v>434</v>
      </c>
      <c r="J12" s="975"/>
      <c r="K12" s="975"/>
      <c r="L12" s="975"/>
      <c r="M12" s="975"/>
      <c r="N12" s="975"/>
      <c r="O12" s="975"/>
      <c r="P12" s="975"/>
      <c r="Q12" s="975"/>
      <c r="R12" s="975"/>
      <c r="S12" s="975"/>
      <c r="T12" s="975"/>
      <c r="U12" s="975"/>
      <c r="V12" s="975"/>
      <c r="W12" s="975"/>
      <c r="X12" s="975"/>
      <c r="Y12" s="975"/>
      <c r="Z12" s="975"/>
      <c r="AA12" s="975"/>
      <c r="AB12" s="975"/>
      <c r="AC12" s="975"/>
      <c r="AD12" s="975"/>
      <c r="AE12" s="976"/>
      <c r="AF12" s="716" t="s">
        <v>9</v>
      </c>
      <c r="AG12" s="717"/>
      <c r="AH12" s="717"/>
      <c r="AI12" s="717"/>
      <c r="AJ12" s="717"/>
      <c r="AK12" s="718"/>
      <c r="AL12" s="12"/>
    </row>
    <row r="13" spans="2:53" ht="42.75" customHeight="1" thickBot="1" x14ac:dyDescent="0.25">
      <c r="B13" s="10"/>
      <c r="C13" s="719"/>
      <c r="D13" s="720"/>
      <c r="E13" s="720"/>
      <c r="F13" s="720"/>
      <c r="G13" s="720"/>
      <c r="H13" s="721"/>
      <c r="I13" s="977"/>
      <c r="J13" s="978"/>
      <c r="K13" s="978"/>
      <c r="L13" s="978"/>
      <c r="M13" s="978"/>
      <c r="N13" s="978"/>
      <c r="O13" s="978"/>
      <c r="P13" s="978"/>
      <c r="Q13" s="978"/>
      <c r="R13" s="978"/>
      <c r="S13" s="978"/>
      <c r="T13" s="978"/>
      <c r="U13" s="978"/>
      <c r="V13" s="978"/>
      <c r="W13" s="978"/>
      <c r="X13" s="978"/>
      <c r="Y13" s="978"/>
      <c r="Z13" s="978"/>
      <c r="AA13" s="978"/>
      <c r="AB13" s="978"/>
      <c r="AC13" s="978"/>
      <c r="AD13" s="978"/>
      <c r="AE13" s="979"/>
      <c r="AF13" s="980" t="s">
        <v>54</v>
      </c>
      <c r="AG13" s="981"/>
      <c r="AH13" s="981"/>
      <c r="AI13" s="981"/>
      <c r="AJ13" s="981"/>
      <c r="AK13" s="982"/>
      <c r="AL13" s="12"/>
    </row>
    <row r="14" spans="2:53" ht="15" thickBot="1" x14ac:dyDescent="0.25">
      <c r="B14" s="10"/>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2"/>
    </row>
    <row r="15" spans="2:53" ht="40.15" customHeight="1" thickBot="1" x14ac:dyDescent="0.25">
      <c r="B15" s="10"/>
      <c r="C15" s="675" t="s">
        <v>11</v>
      </c>
      <c r="D15" s="676"/>
      <c r="E15" s="676"/>
      <c r="F15" s="676"/>
      <c r="G15" s="676"/>
      <c r="H15" s="677"/>
      <c r="I15" s="949" t="s">
        <v>74</v>
      </c>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4"/>
      <c r="AL15" s="12"/>
    </row>
    <row r="16" spans="2:53" ht="16.5" customHeight="1" thickBot="1" x14ac:dyDescent="0.25">
      <c r="B16" s="10"/>
      <c r="C16" s="105"/>
      <c r="D16" s="105"/>
      <c r="E16" s="105"/>
      <c r="F16" s="105"/>
      <c r="G16" s="105"/>
      <c r="H16" s="105"/>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2"/>
    </row>
    <row r="17" spans="2:38" ht="36.6" customHeight="1" thickBot="1" x14ac:dyDescent="0.25">
      <c r="B17" s="10"/>
      <c r="C17" s="675" t="s">
        <v>336</v>
      </c>
      <c r="D17" s="676"/>
      <c r="E17" s="676"/>
      <c r="F17" s="676"/>
      <c r="G17" s="676"/>
      <c r="H17" s="677"/>
      <c r="I17" s="949" t="s">
        <v>549</v>
      </c>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4"/>
      <c r="AL17" s="12"/>
    </row>
    <row r="18" spans="2:38" ht="16.5" customHeight="1" thickBot="1" x14ac:dyDescent="0.25">
      <c r="B18" s="10"/>
      <c r="C18" s="105"/>
      <c r="D18" s="105"/>
      <c r="E18" s="105"/>
      <c r="F18" s="105"/>
      <c r="G18" s="105"/>
      <c r="H18" s="105"/>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2"/>
    </row>
    <row r="19" spans="2:38" ht="22.5" customHeight="1" x14ac:dyDescent="0.2">
      <c r="B19" s="10"/>
      <c r="C19" s="700" t="s">
        <v>13</v>
      </c>
      <c r="D19" s="701"/>
      <c r="E19" s="701"/>
      <c r="F19" s="701"/>
      <c r="G19" s="701"/>
      <c r="H19" s="702"/>
      <c r="I19" s="965" t="s">
        <v>533</v>
      </c>
      <c r="J19" s="966"/>
      <c r="K19" s="966"/>
      <c r="L19" s="967"/>
      <c r="M19" s="691" t="s">
        <v>14</v>
      </c>
      <c r="N19" s="692"/>
      <c r="O19" s="692"/>
      <c r="P19" s="692"/>
      <c r="Q19" s="692"/>
      <c r="R19" s="692"/>
      <c r="S19" s="692"/>
      <c r="T19" s="692"/>
      <c r="U19" s="692"/>
      <c r="V19" s="692"/>
      <c r="W19" s="692"/>
      <c r="X19" s="692"/>
      <c r="Y19" s="692"/>
      <c r="Z19" s="692"/>
      <c r="AA19" s="692"/>
      <c r="AB19" s="692"/>
      <c r="AC19" s="692"/>
      <c r="AD19" s="692"/>
      <c r="AE19" s="693"/>
      <c r="AF19" s="691" t="s">
        <v>15</v>
      </c>
      <c r="AG19" s="692"/>
      <c r="AH19" s="692"/>
      <c r="AI19" s="692"/>
      <c r="AJ19" s="692"/>
      <c r="AK19" s="693"/>
      <c r="AL19" s="12"/>
    </row>
    <row r="20" spans="2:38" ht="30.75" customHeight="1" thickBot="1" x14ac:dyDescent="0.25">
      <c r="B20" s="10"/>
      <c r="C20" s="703"/>
      <c r="D20" s="704"/>
      <c r="E20" s="704"/>
      <c r="F20" s="704"/>
      <c r="G20" s="704"/>
      <c r="H20" s="705"/>
      <c r="I20" s="968"/>
      <c r="J20" s="969"/>
      <c r="K20" s="969"/>
      <c r="L20" s="970"/>
      <c r="M20" s="971" t="s">
        <v>310</v>
      </c>
      <c r="N20" s="972"/>
      <c r="O20" s="972"/>
      <c r="P20" s="972"/>
      <c r="Q20" s="972"/>
      <c r="R20" s="972"/>
      <c r="S20" s="972"/>
      <c r="T20" s="972"/>
      <c r="U20" s="972"/>
      <c r="V20" s="972"/>
      <c r="W20" s="972"/>
      <c r="X20" s="972"/>
      <c r="Y20" s="972"/>
      <c r="Z20" s="972"/>
      <c r="AA20" s="972"/>
      <c r="AB20" s="972"/>
      <c r="AC20" s="972"/>
      <c r="AD20" s="972"/>
      <c r="AE20" s="973"/>
      <c r="AF20" s="774" t="s">
        <v>17</v>
      </c>
      <c r="AG20" s="972"/>
      <c r="AH20" s="972"/>
      <c r="AI20" s="972"/>
      <c r="AJ20" s="972"/>
      <c r="AK20" s="973"/>
      <c r="AL20" s="12"/>
    </row>
    <row r="21" spans="2:38" ht="15" thickBot="1" x14ac:dyDescent="0.25">
      <c r="B21" s="10"/>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2"/>
    </row>
    <row r="22" spans="2:38" ht="31.5" customHeight="1" x14ac:dyDescent="0.2">
      <c r="B22" s="10"/>
      <c r="C22" s="691" t="s">
        <v>18</v>
      </c>
      <c r="D22" s="692"/>
      <c r="E22" s="692"/>
      <c r="F22" s="692"/>
      <c r="G22" s="692"/>
      <c r="H22" s="692"/>
      <c r="I22" s="693"/>
      <c r="J22" s="691" t="s">
        <v>19</v>
      </c>
      <c r="K22" s="692"/>
      <c r="L22" s="692"/>
      <c r="M22" s="692"/>
      <c r="N22" s="692"/>
      <c r="O22" s="692"/>
      <c r="P22" s="692"/>
      <c r="Q22" s="692"/>
      <c r="R22" s="692"/>
      <c r="S22" s="692"/>
      <c r="T22" s="692"/>
      <c r="U22" s="692"/>
      <c r="V22" s="692"/>
      <c r="W22" s="692"/>
      <c r="X22" s="692"/>
      <c r="Y22" s="692"/>
      <c r="Z22" s="692"/>
      <c r="AA22" s="692"/>
      <c r="AB22" s="693"/>
      <c r="AC22" s="691" t="s">
        <v>20</v>
      </c>
      <c r="AD22" s="692"/>
      <c r="AE22" s="692"/>
      <c r="AF22" s="692"/>
      <c r="AG22" s="692"/>
      <c r="AH22" s="692"/>
      <c r="AI22" s="692"/>
      <c r="AJ22" s="692"/>
      <c r="AK22" s="693"/>
      <c r="AL22" s="12"/>
    </row>
    <row r="23" spans="2:38" ht="33" customHeight="1" thickBot="1" x14ac:dyDescent="0.25">
      <c r="B23" s="10"/>
      <c r="C23" s="957" t="s">
        <v>548</v>
      </c>
      <c r="D23" s="958"/>
      <c r="E23" s="958"/>
      <c r="F23" s="958"/>
      <c r="G23" s="958"/>
      <c r="H23" s="958"/>
      <c r="I23" s="959"/>
      <c r="J23" s="957" t="s">
        <v>547</v>
      </c>
      <c r="K23" s="958"/>
      <c r="L23" s="958"/>
      <c r="M23" s="958"/>
      <c r="N23" s="958"/>
      <c r="O23" s="958"/>
      <c r="P23" s="958"/>
      <c r="Q23" s="958"/>
      <c r="R23" s="958"/>
      <c r="S23" s="958"/>
      <c r="T23" s="958"/>
      <c r="U23" s="958"/>
      <c r="V23" s="958"/>
      <c r="W23" s="958"/>
      <c r="X23" s="958"/>
      <c r="Y23" s="958"/>
      <c r="Z23" s="958"/>
      <c r="AA23" s="958"/>
      <c r="AB23" s="959"/>
      <c r="AC23" s="960" t="s">
        <v>531</v>
      </c>
      <c r="AD23" s="961"/>
      <c r="AE23" s="961"/>
      <c r="AF23" s="961"/>
      <c r="AG23" s="961"/>
      <c r="AH23" s="961"/>
      <c r="AI23" s="961"/>
      <c r="AJ23" s="961"/>
      <c r="AK23" s="962"/>
      <c r="AL23" s="12"/>
    </row>
    <row r="24" spans="2:38" ht="15" thickBot="1" x14ac:dyDescent="0.25">
      <c r="B24" s="10"/>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2"/>
    </row>
    <row r="25" spans="2:38" ht="35.450000000000003" customHeight="1" thickBot="1" x14ac:dyDescent="0.25">
      <c r="B25" s="10"/>
      <c r="C25" s="675" t="s">
        <v>21</v>
      </c>
      <c r="D25" s="676"/>
      <c r="E25" s="676"/>
      <c r="F25" s="676"/>
      <c r="G25" s="676"/>
      <c r="H25" s="677"/>
      <c r="I25" s="945" t="s">
        <v>436</v>
      </c>
      <c r="J25" s="946"/>
      <c r="K25" s="946"/>
      <c r="L25" s="946"/>
      <c r="M25" s="946"/>
      <c r="N25" s="946"/>
      <c r="O25" s="946"/>
      <c r="P25" s="946"/>
      <c r="Q25" s="946"/>
      <c r="R25" s="946"/>
      <c r="S25" s="946"/>
      <c r="T25" s="946"/>
      <c r="U25" s="946"/>
      <c r="V25" s="946"/>
      <c r="W25" s="946"/>
      <c r="X25" s="946"/>
      <c r="Y25" s="946"/>
      <c r="Z25" s="946"/>
      <c r="AA25" s="946"/>
      <c r="AB25" s="946"/>
      <c r="AC25" s="946"/>
      <c r="AD25" s="946"/>
      <c r="AE25" s="946"/>
      <c r="AF25" s="946"/>
      <c r="AG25" s="946"/>
      <c r="AH25" s="946"/>
      <c r="AI25" s="946"/>
      <c r="AJ25" s="946"/>
      <c r="AK25" s="947"/>
      <c r="AL25" s="12"/>
    </row>
    <row r="26" spans="2:38" ht="15.75" thickBot="1" x14ac:dyDescent="0.25">
      <c r="B26" s="10"/>
      <c r="C26" s="105"/>
      <c r="D26" s="105"/>
      <c r="E26" s="105"/>
      <c r="F26" s="105"/>
      <c r="G26" s="105"/>
      <c r="H26" s="105"/>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2"/>
    </row>
    <row r="27" spans="2:38" ht="39.75" customHeight="1" thickBot="1" x14ac:dyDescent="0.25">
      <c r="B27" s="10"/>
      <c r="C27" s="675" t="s">
        <v>23</v>
      </c>
      <c r="D27" s="676"/>
      <c r="E27" s="676"/>
      <c r="F27" s="676"/>
      <c r="G27" s="676"/>
      <c r="H27" s="677"/>
      <c r="I27" s="948">
        <v>0.7</v>
      </c>
      <c r="J27" s="949"/>
      <c r="K27" s="950" t="s">
        <v>24</v>
      </c>
      <c r="L27" s="951"/>
      <c r="M27" s="951"/>
      <c r="N27" s="951"/>
      <c r="O27" s="951"/>
      <c r="P27" s="951"/>
      <c r="Q27" s="951"/>
      <c r="R27" s="951"/>
      <c r="S27" s="951"/>
      <c r="T27" s="951"/>
      <c r="U27" s="951"/>
      <c r="V27" s="951"/>
      <c r="W27" s="951"/>
      <c r="X27" s="951"/>
      <c r="Y27" s="951"/>
      <c r="Z27" s="952"/>
      <c r="AA27" s="953" t="s">
        <v>25</v>
      </c>
      <c r="AB27" s="954"/>
      <c r="AC27" s="954"/>
      <c r="AD27" s="103"/>
      <c r="AE27" s="102" t="s">
        <v>26</v>
      </c>
      <c r="AF27" s="101" t="s">
        <v>28</v>
      </c>
      <c r="AG27" s="955" t="s">
        <v>27</v>
      </c>
      <c r="AH27" s="956"/>
      <c r="AI27" s="100"/>
      <c r="AJ27" s="99"/>
      <c r="AK27" s="98"/>
      <c r="AL27" s="12"/>
    </row>
    <row r="28" spans="2:38" ht="15" thickBot="1" x14ac:dyDescent="0.25">
      <c r="B28" s="10"/>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2"/>
    </row>
    <row r="29" spans="2:38" ht="15" x14ac:dyDescent="0.2">
      <c r="B29" s="10"/>
      <c r="C29" s="658" t="s">
        <v>305</v>
      </c>
      <c r="D29" s="659"/>
      <c r="E29" s="659"/>
      <c r="F29" s="659"/>
      <c r="G29" s="659"/>
      <c r="H29" s="659"/>
      <c r="I29" s="659"/>
      <c r="J29" s="660"/>
      <c r="K29" s="935" t="s">
        <v>304</v>
      </c>
      <c r="L29" s="936"/>
      <c r="M29" s="936"/>
      <c r="N29" s="936"/>
      <c r="O29" s="936"/>
      <c r="P29" s="936"/>
      <c r="Q29" s="936"/>
      <c r="R29" s="936"/>
      <c r="S29" s="936"/>
      <c r="T29" s="936"/>
      <c r="U29" s="936"/>
      <c r="V29" s="936"/>
      <c r="W29" s="937"/>
      <c r="X29" s="938" t="s">
        <v>303</v>
      </c>
      <c r="Y29" s="939"/>
      <c r="Z29" s="939"/>
      <c r="AA29" s="939"/>
      <c r="AB29" s="939"/>
      <c r="AC29" s="939"/>
      <c r="AD29" s="939"/>
      <c r="AE29" s="940"/>
      <c r="AF29" s="941" t="s">
        <v>302</v>
      </c>
      <c r="AG29" s="942"/>
      <c r="AH29" s="942"/>
      <c r="AI29" s="942"/>
      <c r="AJ29" s="942"/>
      <c r="AK29" s="942"/>
      <c r="AL29" s="12"/>
    </row>
    <row r="30" spans="2:38" x14ac:dyDescent="0.2">
      <c r="B30" s="10"/>
      <c r="C30" s="661"/>
      <c r="D30" s="934"/>
      <c r="E30" s="934"/>
      <c r="F30" s="934"/>
      <c r="G30" s="934"/>
      <c r="H30" s="934"/>
      <c r="I30" s="934"/>
      <c r="J30" s="934"/>
      <c r="K30" s="943" t="s">
        <v>301</v>
      </c>
      <c r="L30" s="943"/>
      <c r="M30" s="943"/>
      <c r="N30" s="943"/>
      <c r="O30" s="943"/>
      <c r="P30" s="943"/>
      <c r="Q30" s="943" t="s">
        <v>300</v>
      </c>
      <c r="R30" s="943"/>
      <c r="S30" s="943"/>
      <c r="T30" s="943"/>
      <c r="U30" s="943"/>
      <c r="V30" s="943"/>
      <c r="W30" s="943"/>
      <c r="X30" s="943" t="s">
        <v>301</v>
      </c>
      <c r="Y30" s="943"/>
      <c r="Z30" s="943"/>
      <c r="AA30" s="943"/>
      <c r="AB30" s="943"/>
      <c r="AC30" s="943" t="s">
        <v>300</v>
      </c>
      <c r="AD30" s="943"/>
      <c r="AE30" s="943"/>
      <c r="AF30" s="943" t="s">
        <v>301</v>
      </c>
      <c r="AG30" s="943"/>
      <c r="AH30" s="943" t="s">
        <v>300</v>
      </c>
      <c r="AI30" s="943"/>
      <c r="AJ30" s="943"/>
      <c r="AK30" s="943"/>
      <c r="AL30" s="12"/>
    </row>
    <row r="31" spans="2:38" ht="15" thickBot="1" x14ac:dyDescent="0.25">
      <c r="B31" s="10"/>
      <c r="C31" s="664"/>
      <c r="D31" s="665"/>
      <c r="E31" s="665"/>
      <c r="F31" s="665"/>
      <c r="G31" s="665"/>
      <c r="H31" s="665"/>
      <c r="I31" s="665"/>
      <c r="J31" s="665"/>
      <c r="K31" s="944">
        <v>0</v>
      </c>
      <c r="L31" s="943"/>
      <c r="M31" s="943"/>
      <c r="N31" s="943"/>
      <c r="O31" s="943"/>
      <c r="P31" s="943"/>
      <c r="Q31" s="944">
        <v>0.59</v>
      </c>
      <c r="R31" s="943"/>
      <c r="S31" s="943"/>
      <c r="T31" s="943"/>
      <c r="U31" s="943"/>
      <c r="V31" s="943"/>
      <c r="W31" s="943"/>
      <c r="X31" s="944">
        <v>0.6</v>
      </c>
      <c r="Y31" s="943"/>
      <c r="Z31" s="943"/>
      <c r="AA31" s="943"/>
      <c r="AB31" s="943"/>
      <c r="AC31" s="944">
        <v>0.69</v>
      </c>
      <c r="AD31" s="943"/>
      <c r="AE31" s="943"/>
      <c r="AF31" s="944">
        <v>0.7</v>
      </c>
      <c r="AG31" s="943"/>
      <c r="AH31" s="944">
        <v>1</v>
      </c>
      <c r="AI31" s="943"/>
      <c r="AJ31" s="943"/>
      <c r="AK31" s="943"/>
      <c r="AL31" s="12"/>
    </row>
    <row r="32" spans="2:38" ht="15" thickBot="1" x14ac:dyDescent="0.25">
      <c r="B32" s="10"/>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2"/>
    </row>
    <row r="33" spans="2:50" s="14" customFormat="1" x14ac:dyDescent="0.2">
      <c r="B33" s="13"/>
      <c r="C33" s="922" t="s">
        <v>29</v>
      </c>
      <c r="D33" s="923"/>
      <c r="E33" s="923"/>
      <c r="F33" s="923"/>
      <c r="G33" s="923"/>
      <c r="H33" s="923"/>
      <c r="I33" s="923"/>
      <c r="J33" s="923"/>
      <c r="K33" s="923"/>
      <c r="L33" s="923"/>
      <c r="M33" s="923"/>
      <c r="N33" s="923"/>
      <c r="O33" s="923"/>
      <c r="P33" s="923"/>
      <c r="Q33" s="923"/>
      <c r="R33" s="923"/>
      <c r="S33" s="923"/>
      <c r="T33" s="923"/>
      <c r="U33" s="923"/>
      <c r="V33" s="923"/>
      <c r="W33" s="923"/>
      <c r="X33" s="923"/>
      <c r="Y33" s="923"/>
      <c r="Z33" s="923"/>
      <c r="AA33" s="923"/>
      <c r="AB33" s="923"/>
      <c r="AC33" s="923"/>
      <c r="AD33" s="923"/>
      <c r="AE33" s="923"/>
      <c r="AF33" s="923"/>
      <c r="AG33" s="923"/>
      <c r="AH33" s="923"/>
      <c r="AI33" s="923"/>
      <c r="AJ33" s="923"/>
      <c r="AK33" s="924"/>
      <c r="AL33" s="12"/>
    </row>
    <row r="34" spans="2:50" s="14" customFormat="1" ht="15" thickBot="1" x14ac:dyDescent="0.25">
      <c r="B34" s="13"/>
      <c r="C34" s="925"/>
      <c r="D34" s="926"/>
      <c r="E34" s="926"/>
      <c r="F34" s="926"/>
      <c r="G34" s="926"/>
      <c r="H34" s="926"/>
      <c r="I34" s="926"/>
      <c r="J34" s="926"/>
      <c r="K34" s="926"/>
      <c r="L34" s="926"/>
      <c r="M34" s="926"/>
      <c r="N34" s="926"/>
      <c r="O34" s="926"/>
      <c r="P34" s="926"/>
      <c r="Q34" s="926"/>
      <c r="R34" s="926"/>
      <c r="S34" s="926"/>
      <c r="T34" s="926"/>
      <c r="U34" s="926"/>
      <c r="V34" s="926"/>
      <c r="W34" s="926"/>
      <c r="X34" s="926"/>
      <c r="Y34" s="926"/>
      <c r="Z34" s="926"/>
      <c r="AA34" s="926"/>
      <c r="AB34" s="926"/>
      <c r="AC34" s="926"/>
      <c r="AD34" s="926"/>
      <c r="AE34" s="926"/>
      <c r="AF34" s="926"/>
      <c r="AG34" s="926"/>
      <c r="AH34" s="926"/>
      <c r="AI34" s="926"/>
      <c r="AJ34" s="926"/>
      <c r="AK34" s="927"/>
      <c r="AL34" s="12"/>
    </row>
    <row r="35" spans="2:50" s="14" customFormat="1" x14ac:dyDescent="0.2">
      <c r="B35" s="13"/>
      <c r="C35" s="922" t="s">
        <v>30</v>
      </c>
      <c r="D35" s="923"/>
      <c r="E35" s="923"/>
      <c r="F35" s="923"/>
      <c r="G35" s="924"/>
      <c r="H35" s="1056" t="s">
        <v>546</v>
      </c>
      <c r="I35" s="1056" t="s">
        <v>545</v>
      </c>
      <c r="J35" s="930" t="s">
        <v>33</v>
      </c>
      <c r="K35" s="932" t="s">
        <v>34</v>
      </c>
      <c r="L35" s="923"/>
      <c r="M35" s="923"/>
      <c r="N35" s="923"/>
      <c r="O35" s="923"/>
      <c r="P35" s="923"/>
      <c r="Q35" s="923"/>
      <c r="R35" s="923"/>
      <c r="S35" s="923"/>
      <c r="T35" s="923"/>
      <c r="U35" s="923"/>
      <c r="V35" s="923"/>
      <c r="W35" s="923"/>
      <c r="X35" s="923"/>
      <c r="Y35" s="923"/>
      <c r="Z35" s="923"/>
      <c r="AA35" s="923"/>
      <c r="AB35" s="923"/>
      <c r="AC35" s="923"/>
      <c r="AD35" s="923"/>
      <c r="AE35" s="923"/>
      <c r="AF35" s="923"/>
      <c r="AG35" s="923"/>
      <c r="AH35" s="923"/>
      <c r="AI35" s="923"/>
      <c r="AJ35" s="923"/>
      <c r="AK35" s="924"/>
      <c r="AL35" s="12"/>
    </row>
    <row r="36" spans="2:50" s="14" customFormat="1" ht="31.5" customHeight="1" thickBot="1" x14ac:dyDescent="0.25">
      <c r="B36" s="13"/>
      <c r="C36" s="925"/>
      <c r="D36" s="926"/>
      <c r="E36" s="926"/>
      <c r="F36" s="926"/>
      <c r="G36" s="927"/>
      <c r="H36" s="1057"/>
      <c r="I36" s="1057"/>
      <c r="J36" s="931"/>
      <c r="K36" s="933"/>
      <c r="L36" s="926"/>
      <c r="M36" s="926"/>
      <c r="N36" s="926"/>
      <c r="O36" s="926"/>
      <c r="P36" s="926"/>
      <c r="Q36" s="926"/>
      <c r="R36" s="926"/>
      <c r="S36" s="926"/>
      <c r="T36" s="926"/>
      <c r="U36" s="926"/>
      <c r="V36" s="926"/>
      <c r="W36" s="926"/>
      <c r="X36" s="926"/>
      <c r="Y36" s="926"/>
      <c r="Z36" s="926"/>
      <c r="AA36" s="926"/>
      <c r="AB36" s="926"/>
      <c r="AC36" s="926"/>
      <c r="AD36" s="926"/>
      <c r="AE36" s="926"/>
      <c r="AF36" s="926"/>
      <c r="AG36" s="926"/>
      <c r="AH36" s="926"/>
      <c r="AI36" s="926"/>
      <c r="AJ36" s="926"/>
      <c r="AK36" s="927"/>
      <c r="AL36" s="12"/>
    </row>
    <row r="37" spans="2:50" s="14" customFormat="1" ht="56.25" customHeight="1" x14ac:dyDescent="0.2">
      <c r="B37" s="13"/>
      <c r="C37" s="899" t="s">
        <v>527</v>
      </c>
      <c r="D37" s="900"/>
      <c r="E37" s="900"/>
      <c r="F37" s="900"/>
      <c r="G37" s="901"/>
      <c r="H37" s="38">
        <v>13</v>
      </c>
      <c r="I37" s="38">
        <v>13</v>
      </c>
      <c r="J37" s="36">
        <v>1</v>
      </c>
      <c r="K37" s="902" t="s">
        <v>544</v>
      </c>
      <c r="L37" s="903"/>
      <c r="M37" s="903"/>
      <c r="N37" s="903"/>
      <c r="O37" s="903"/>
      <c r="P37" s="903"/>
      <c r="Q37" s="903"/>
      <c r="R37" s="903"/>
      <c r="S37" s="903"/>
      <c r="T37" s="903"/>
      <c r="U37" s="903"/>
      <c r="V37" s="903"/>
      <c r="W37" s="903"/>
      <c r="X37" s="903"/>
      <c r="Y37" s="903"/>
      <c r="Z37" s="903"/>
      <c r="AA37" s="903"/>
      <c r="AB37" s="903"/>
      <c r="AC37" s="903"/>
      <c r="AD37" s="903"/>
      <c r="AE37" s="903"/>
      <c r="AF37" s="903"/>
      <c r="AG37" s="903"/>
      <c r="AH37" s="903"/>
      <c r="AI37" s="903"/>
      <c r="AJ37" s="903"/>
      <c r="AK37" s="904"/>
      <c r="AL37" s="12"/>
    </row>
    <row r="38" spans="2:50" s="14" customFormat="1" ht="112.5" customHeight="1" x14ac:dyDescent="0.2">
      <c r="B38" s="13"/>
      <c r="C38" s="905" t="s">
        <v>522</v>
      </c>
      <c r="D38" s="906"/>
      <c r="E38" s="906"/>
      <c r="F38" s="906"/>
      <c r="G38" s="907"/>
      <c r="H38" s="38">
        <v>25</v>
      </c>
      <c r="I38" s="39">
        <v>13</v>
      </c>
      <c r="J38" s="36">
        <v>1</v>
      </c>
      <c r="K38" s="902" t="s">
        <v>543</v>
      </c>
      <c r="L38" s="903"/>
      <c r="M38" s="903"/>
      <c r="N38" s="903"/>
      <c r="O38" s="903"/>
      <c r="P38" s="903"/>
      <c r="Q38" s="903"/>
      <c r="R38" s="903"/>
      <c r="S38" s="903"/>
      <c r="T38" s="903"/>
      <c r="U38" s="903"/>
      <c r="V38" s="903"/>
      <c r="W38" s="903"/>
      <c r="X38" s="903"/>
      <c r="Y38" s="903"/>
      <c r="Z38" s="903"/>
      <c r="AA38" s="903"/>
      <c r="AB38" s="903"/>
      <c r="AC38" s="903"/>
      <c r="AD38" s="903"/>
      <c r="AE38" s="903"/>
      <c r="AF38" s="903"/>
      <c r="AG38" s="903"/>
      <c r="AH38" s="903"/>
      <c r="AI38" s="903"/>
      <c r="AJ38" s="903"/>
      <c r="AK38" s="904"/>
      <c r="AL38" s="917"/>
      <c r="AM38" s="918"/>
      <c r="AN38" s="918"/>
      <c r="AO38" s="918"/>
      <c r="AP38" s="918"/>
      <c r="AQ38" s="918"/>
      <c r="AR38" s="918"/>
      <c r="AS38" s="918"/>
      <c r="AT38" s="918"/>
      <c r="AU38" s="918"/>
      <c r="AV38" s="918"/>
      <c r="AW38" s="918"/>
      <c r="AX38" s="918"/>
    </row>
    <row r="39" spans="2:50" s="14" customFormat="1" ht="77.25" customHeight="1" x14ac:dyDescent="0.2">
      <c r="B39" s="13"/>
      <c r="C39" s="919" t="s">
        <v>319</v>
      </c>
      <c r="D39" s="920"/>
      <c r="E39" s="920"/>
      <c r="F39" s="920"/>
      <c r="G39" s="921"/>
      <c r="H39" s="38">
        <v>7</v>
      </c>
      <c r="I39" s="96">
        <v>7</v>
      </c>
      <c r="J39" s="109">
        <f>H39/I39</f>
        <v>1</v>
      </c>
      <c r="K39" s="902" t="s">
        <v>542</v>
      </c>
      <c r="L39" s="903"/>
      <c r="M39" s="903"/>
      <c r="N39" s="903"/>
      <c r="O39" s="903"/>
      <c r="P39" s="903"/>
      <c r="Q39" s="903"/>
      <c r="R39" s="903"/>
      <c r="S39" s="903"/>
      <c r="T39" s="903"/>
      <c r="U39" s="903"/>
      <c r="V39" s="903"/>
      <c r="W39" s="903"/>
      <c r="X39" s="903"/>
      <c r="Y39" s="903"/>
      <c r="Z39" s="903"/>
      <c r="AA39" s="903"/>
      <c r="AB39" s="903"/>
      <c r="AC39" s="903"/>
      <c r="AD39" s="903"/>
      <c r="AE39" s="903"/>
      <c r="AF39" s="903"/>
      <c r="AG39" s="903"/>
      <c r="AH39" s="903"/>
      <c r="AI39" s="903"/>
      <c r="AJ39" s="903"/>
      <c r="AK39" s="904"/>
      <c r="AL39" s="12"/>
    </row>
    <row r="40" spans="2:50" s="14" customFormat="1" ht="160.5" customHeight="1" thickBot="1" x14ac:dyDescent="0.25">
      <c r="B40" s="13"/>
      <c r="C40" s="1061" t="s">
        <v>318</v>
      </c>
      <c r="D40" s="1062"/>
      <c r="E40" s="1062"/>
      <c r="F40" s="1062"/>
      <c r="G40" s="1063"/>
      <c r="H40" s="38">
        <v>1</v>
      </c>
      <c r="I40" s="38">
        <v>7</v>
      </c>
      <c r="J40" s="36">
        <f>H40/I40</f>
        <v>0.14285714285714285</v>
      </c>
      <c r="K40" s="902" t="s">
        <v>597</v>
      </c>
      <c r="L40" s="903"/>
      <c r="M40" s="903"/>
      <c r="N40" s="903"/>
      <c r="O40" s="903"/>
      <c r="P40" s="903"/>
      <c r="Q40" s="903"/>
      <c r="R40" s="903"/>
      <c r="S40" s="903"/>
      <c r="T40" s="903"/>
      <c r="U40" s="903"/>
      <c r="V40" s="903"/>
      <c r="W40" s="903"/>
      <c r="X40" s="903"/>
      <c r="Y40" s="903"/>
      <c r="Z40" s="903"/>
      <c r="AA40" s="903"/>
      <c r="AB40" s="903"/>
      <c r="AC40" s="903"/>
      <c r="AD40" s="903"/>
      <c r="AE40" s="903"/>
      <c r="AF40" s="903"/>
      <c r="AG40" s="903"/>
      <c r="AH40" s="903"/>
      <c r="AI40" s="903"/>
      <c r="AJ40" s="903"/>
      <c r="AK40" s="904"/>
      <c r="AL40" s="12"/>
    </row>
    <row r="41" spans="2:50" s="14" customFormat="1" ht="54.75" customHeight="1" thickBot="1" x14ac:dyDescent="0.3">
      <c r="B41" s="13"/>
      <c r="C41" s="908" t="s">
        <v>35</v>
      </c>
      <c r="D41" s="909"/>
      <c r="E41" s="909"/>
      <c r="F41" s="909"/>
      <c r="G41" s="910"/>
      <c r="H41" s="40"/>
      <c r="I41" s="37"/>
      <c r="J41" s="138">
        <f>AVERAGE(J37:J40)</f>
        <v>0.7857142857142857</v>
      </c>
      <c r="K41" s="1058" t="s">
        <v>596</v>
      </c>
      <c r="L41" s="1059"/>
      <c r="M41" s="1059"/>
      <c r="N41" s="1059"/>
      <c r="O41" s="1059"/>
      <c r="P41" s="1059"/>
      <c r="Q41" s="1059"/>
      <c r="R41" s="1059"/>
      <c r="S41" s="1059"/>
      <c r="T41" s="1059"/>
      <c r="U41" s="1059"/>
      <c r="V41" s="1059"/>
      <c r="W41" s="1059"/>
      <c r="X41" s="1059"/>
      <c r="Y41" s="1059"/>
      <c r="Z41" s="1059"/>
      <c r="AA41" s="1059"/>
      <c r="AB41" s="1059"/>
      <c r="AC41" s="1059"/>
      <c r="AD41" s="1059"/>
      <c r="AE41" s="1059"/>
      <c r="AF41" s="1059"/>
      <c r="AG41" s="1059"/>
      <c r="AH41" s="1059"/>
      <c r="AI41" s="1059"/>
      <c r="AJ41" s="1059"/>
      <c r="AK41" s="1060"/>
      <c r="AL41" s="12"/>
    </row>
    <row r="42" spans="2:50" s="14" customFormat="1" ht="5.25" customHeight="1" x14ac:dyDescent="0.2">
      <c r="B42" s="13"/>
      <c r="C42" s="11"/>
      <c r="D42" s="11"/>
      <c r="E42" s="11"/>
      <c r="F42" s="11"/>
      <c r="G42" s="11"/>
      <c r="H42" s="95"/>
      <c r="I42" s="95"/>
      <c r="J42" s="35"/>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2"/>
    </row>
    <row r="43" spans="2:50" s="14" customFormat="1" ht="15" thickBot="1" x14ac:dyDescent="0.25">
      <c r="B43" s="13"/>
      <c r="C43" s="11"/>
      <c r="D43" s="11"/>
      <c r="E43" s="11"/>
      <c r="F43" s="11"/>
      <c r="G43" s="11"/>
      <c r="H43" s="95"/>
      <c r="I43" s="95"/>
      <c r="J43" s="35"/>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2"/>
    </row>
    <row r="44" spans="2:50" s="14" customFormat="1" ht="14.25" customHeight="1" x14ac:dyDescent="0.2">
      <c r="B44" s="13"/>
      <c r="C44" s="768" t="s">
        <v>36</v>
      </c>
      <c r="D44" s="769"/>
      <c r="E44" s="769"/>
      <c r="F44" s="769"/>
      <c r="G44" s="769"/>
      <c r="H44" s="769"/>
      <c r="I44" s="769"/>
      <c r="J44" s="769"/>
      <c r="K44" s="769"/>
      <c r="L44" s="769"/>
      <c r="M44" s="769"/>
      <c r="N44" s="769"/>
      <c r="O44" s="769"/>
      <c r="P44" s="769"/>
      <c r="Q44" s="769"/>
      <c r="R44" s="769"/>
      <c r="S44" s="769"/>
      <c r="T44" s="769"/>
      <c r="U44" s="769"/>
      <c r="V44" s="769"/>
      <c r="W44" s="769"/>
      <c r="X44" s="769"/>
      <c r="Y44" s="769"/>
      <c r="Z44" s="769"/>
      <c r="AA44" s="769"/>
      <c r="AB44" s="769"/>
      <c r="AC44" s="769"/>
      <c r="AD44" s="769"/>
      <c r="AE44" s="769"/>
      <c r="AF44" s="769"/>
      <c r="AG44" s="769"/>
      <c r="AH44" s="769"/>
      <c r="AI44" s="769"/>
      <c r="AJ44" s="769"/>
      <c r="AK44" s="770"/>
      <c r="AL44" s="12"/>
    </row>
    <row r="45" spans="2:50" ht="15" customHeight="1" thickBot="1" x14ac:dyDescent="0.25">
      <c r="B45" s="10"/>
      <c r="C45" s="914"/>
      <c r="D45" s="915"/>
      <c r="E45" s="915"/>
      <c r="F45" s="915"/>
      <c r="G45" s="915"/>
      <c r="H45" s="915"/>
      <c r="I45" s="915"/>
      <c r="J45" s="915"/>
      <c r="K45" s="915"/>
      <c r="L45" s="915"/>
      <c r="M45" s="915"/>
      <c r="N45" s="915"/>
      <c r="O45" s="915"/>
      <c r="P45" s="915"/>
      <c r="Q45" s="915"/>
      <c r="R45" s="915"/>
      <c r="S45" s="915"/>
      <c r="T45" s="915"/>
      <c r="U45" s="915"/>
      <c r="V45" s="915"/>
      <c r="W45" s="915"/>
      <c r="X45" s="915"/>
      <c r="Y45" s="915"/>
      <c r="Z45" s="915"/>
      <c r="AA45" s="915"/>
      <c r="AB45" s="915"/>
      <c r="AC45" s="915"/>
      <c r="AD45" s="915"/>
      <c r="AE45" s="915"/>
      <c r="AF45" s="915"/>
      <c r="AG45" s="915"/>
      <c r="AH45" s="915"/>
      <c r="AI45" s="915"/>
      <c r="AJ45" s="915"/>
      <c r="AK45" s="916"/>
      <c r="AL45" s="12"/>
    </row>
    <row r="46" spans="2:50" ht="14.25" customHeight="1" x14ac:dyDescent="0.2">
      <c r="B46" s="10"/>
      <c r="C46" s="890" t="s">
        <v>337</v>
      </c>
      <c r="D46" s="891"/>
      <c r="E46" s="891"/>
      <c r="F46" s="891"/>
      <c r="G46" s="891"/>
      <c r="H46" s="891"/>
      <c r="I46" s="891"/>
      <c r="J46" s="891"/>
      <c r="K46" s="891"/>
      <c r="L46" s="891"/>
      <c r="M46" s="891"/>
      <c r="N46" s="891"/>
      <c r="O46" s="891"/>
      <c r="P46" s="891"/>
      <c r="Q46" s="891"/>
      <c r="R46" s="891"/>
      <c r="S46" s="891"/>
      <c r="T46" s="891"/>
      <c r="U46" s="891"/>
      <c r="V46" s="891"/>
      <c r="W46" s="891"/>
      <c r="X46" s="891"/>
      <c r="Y46" s="891"/>
      <c r="Z46" s="891"/>
      <c r="AA46" s="891"/>
      <c r="AB46" s="891"/>
      <c r="AC46" s="891"/>
      <c r="AD46" s="891"/>
      <c r="AE46" s="891"/>
      <c r="AF46" s="891"/>
      <c r="AG46" s="891"/>
      <c r="AH46" s="891"/>
      <c r="AI46" s="891"/>
      <c r="AJ46" s="891"/>
      <c r="AK46" s="892"/>
      <c r="AL46" s="12"/>
    </row>
    <row r="47" spans="2:50" x14ac:dyDescent="0.2">
      <c r="B47" s="10"/>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4"/>
      <c r="AB47" s="894"/>
      <c r="AC47" s="894"/>
      <c r="AD47" s="894"/>
      <c r="AE47" s="894"/>
      <c r="AF47" s="894"/>
      <c r="AG47" s="894"/>
      <c r="AH47" s="894"/>
      <c r="AI47" s="894"/>
      <c r="AJ47" s="894"/>
      <c r="AK47" s="895"/>
      <c r="AL47" s="12"/>
    </row>
    <row r="48" spans="2:50" x14ac:dyDescent="0.2">
      <c r="B48" s="10"/>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4"/>
      <c r="AB48" s="894"/>
      <c r="AC48" s="894"/>
      <c r="AD48" s="894"/>
      <c r="AE48" s="894"/>
      <c r="AF48" s="894"/>
      <c r="AG48" s="894"/>
      <c r="AH48" s="894"/>
      <c r="AI48" s="894"/>
      <c r="AJ48" s="894"/>
      <c r="AK48" s="895"/>
      <c r="AL48" s="12"/>
    </row>
    <row r="49" spans="2:38" x14ac:dyDescent="0.2">
      <c r="B49" s="10"/>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4"/>
      <c r="AB49" s="894"/>
      <c r="AC49" s="894"/>
      <c r="AD49" s="894"/>
      <c r="AE49" s="894"/>
      <c r="AF49" s="894"/>
      <c r="AG49" s="894"/>
      <c r="AH49" s="894"/>
      <c r="AI49" s="894"/>
      <c r="AJ49" s="894"/>
      <c r="AK49" s="895"/>
      <c r="AL49" s="12"/>
    </row>
    <row r="50" spans="2:38" x14ac:dyDescent="0.2">
      <c r="B50" s="10"/>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4"/>
      <c r="AB50" s="894"/>
      <c r="AC50" s="894"/>
      <c r="AD50" s="894"/>
      <c r="AE50" s="894"/>
      <c r="AF50" s="894"/>
      <c r="AG50" s="894"/>
      <c r="AH50" s="894"/>
      <c r="AI50" s="894"/>
      <c r="AJ50" s="894"/>
      <c r="AK50" s="895"/>
      <c r="AL50" s="12"/>
    </row>
    <row r="51" spans="2:38" x14ac:dyDescent="0.2">
      <c r="B51" s="10"/>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4"/>
      <c r="AB51" s="894"/>
      <c r="AC51" s="894"/>
      <c r="AD51" s="894"/>
      <c r="AE51" s="894"/>
      <c r="AF51" s="894"/>
      <c r="AG51" s="894"/>
      <c r="AH51" s="894"/>
      <c r="AI51" s="894"/>
      <c r="AJ51" s="894"/>
      <c r="AK51" s="895"/>
      <c r="AL51" s="12"/>
    </row>
    <row r="52" spans="2:38" x14ac:dyDescent="0.2">
      <c r="B52" s="10"/>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4"/>
      <c r="AB52" s="894"/>
      <c r="AC52" s="894"/>
      <c r="AD52" s="894"/>
      <c r="AE52" s="894"/>
      <c r="AF52" s="894"/>
      <c r="AG52" s="894"/>
      <c r="AH52" s="894"/>
      <c r="AI52" s="894"/>
      <c r="AJ52" s="894"/>
      <c r="AK52" s="895"/>
      <c r="AL52" s="12"/>
    </row>
    <row r="53" spans="2:38" x14ac:dyDescent="0.2">
      <c r="B53" s="10"/>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4"/>
      <c r="AB53" s="894"/>
      <c r="AC53" s="894"/>
      <c r="AD53" s="894"/>
      <c r="AE53" s="894"/>
      <c r="AF53" s="894"/>
      <c r="AG53" s="894"/>
      <c r="AH53" s="894"/>
      <c r="AI53" s="894"/>
      <c r="AJ53" s="894"/>
      <c r="AK53" s="895"/>
      <c r="AL53" s="12"/>
    </row>
    <row r="54" spans="2:38" ht="15" thickBot="1" x14ac:dyDescent="0.25">
      <c r="B54" s="10"/>
      <c r="C54" s="896"/>
      <c r="D54" s="897"/>
      <c r="E54" s="897"/>
      <c r="F54" s="897"/>
      <c r="G54" s="897"/>
      <c r="H54" s="897"/>
      <c r="I54" s="897"/>
      <c r="J54" s="897"/>
      <c r="K54" s="897"/>
      <c r="L54" s="897"/>
      <c r="M54" s="897"/>
      <c r="N54" s="897"/>
      <c r="O54" s="897"/>
      <c r="P54" s="897"/>
      <c r="Q54" s="897"/>
      <c r="R54" s="897"/>
      <c r="S54" s="897"/>
      <c r="T54" s="897"/>
      <c r="U54" s="897"/>
      <c r="V54" s="897"/>
      <c r="W54" s="897"/>
      <c r="X54" s="897"/>
      <c r="Y54" s="897"/>
      <c r="Z54" s="897"/>
      <c r="AA54" s="897"/>
      <c r="AB54" s="897"/>
      <c r="AC54" s="897"/>
      <c r="AD54" s="897"/>
      <c r="AE54" s="897"/>
      <c r="AF54" s="897"/>
      <c r="AG54" s="897"/>
      <c r="AH54" s="897"/>
      <c r="AI54" s="897"/>
      <c r="AJ54" s="897"/>
      <c r="AK54" s="898"/>
      <c r="AL54" s="12"/>
    </row>
    <row r="55" spans="2:38" ht="15" thickBot="1" x14ac:dyDescent="0.25">
      <c r="B55" s="17"/>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18"/>
    </row>
    <row r="56" spans="2:38" ht="14.25" customHeight="1" x14ac:dyDescent="0.2">
      <c r="B56" s="19"/>
      <c r="C56" s="1072" t="s">
        <v>30</v>
      </c>
      <c r="D56" s="1073"/>
      <c r="E56" s="1073"/>
      <c r="F56" s="1073"/>
      <c r="G56" s="1074"/>
      <c r="H56" s="1072" t="s">
        <v>37</v>
      </c>
      <c r="I56" s="1074"/>
      <c r="J56" s="1072" t="s">
        <v>38</v>
      </c>
      <c r="K56" s="1073"/>
      <c r="L56" s="1073"/>
      <c r="M56" s="1073"/>
      <c r="N56" s="1072" t="s">
        <v>39</v>
      </c>
      <c r="O56" s="1073"/>
      <c r="P56" s="1073"/>
      <c r="Q56" s="1073"/>
      <c r="R56" s="1073"/>
      <c r="S56" s="1073"/>
      <c r="T56" s="1073"/>
      <c r="U56" s="1073"/>
      <c r="V56" s="1073"/>
      <c r="W56" s="1073"/>
      <c r="X56" s="1073"/>
      <c r="Y56" s="1074"/>
      <c r="Z56" s="1072" t="s">
        <v>40</v>
      </c>
      <c r="AA56" s="1073"/>
      <c r="AB56" s="1073"/>
      <c r="AC56" s="1073"/>
      <c r="AD56" s="1073"/>
      <c r="AE56" s="1073"/>
      <c r="AF56" s="1073"/>
      <c r="AG56" s="1073"/>
      <c r="AH56" s="1073"/>
      <c r="AI56" s="1073"/>
      <c r="AJ56" s="1073"/>
      <c r="AK56" s="1074"/>
      <c r="AL56" s="20"/>
    </row>
    <row r="57" spans="2:38" ht="14.25" customHeight="1" x14ac:dyDescent="0.2">
      <c r="B57" s="21"/>
      <c r="C57" s="1075"/>
      <c r="D57" s="1076"/>
      <c r="E57" s="1076"/>
      <c r="F57" s="1076"/>
      <c r="G57" s="1077"/>
      <c r="H57" s="1075"/>
      <c r="I57" s="1077"/>
      <c r="J57" s="1075"/>
      <c r="K57" s="1076"/>
      <c r="L57" s="1076"/>
      <c r="M57" s="1076"/>
      <c r="N57" s="1075"/>
      <c r="O57" s="1076"/>
      <c r="P57" s="1076"/>
      <c r="Q57" s="1076"/>
      <c r="R57" s="1076"/>
      <c r="S57" s="1076"/>
      <c r="T57" s="1076"/>
      <c r="U57" s="1076"/>
      <c r="V57" s="1076"/>
      <c r="W57" s="1076"/>
      <c r="X57" s="1076"/>
      <c r="Y57" s="1077"/>
      <c r="Z57" s="1075"/>
      <c r="AA57" s="1076"/>
      <c r="AB57" s="1076"/>
      <c r="AC57" s="1076"/>
      <c r="AD57" s="1076"/>
      <c r="AE57" s="1076"/>
      <c r="AF57" s="1076"/>
      <c r="AG57" s="1076"/>
      <c r="AH57" s="1076"/>
      <c r="AI57" s="1076"/>
      <c r="AJ57" s="1076"/>
      <c r="AK57" s="1077"/>
      <c r="AL57" s="20"/>
    </row>
    <row r="58" spans="2:38" ht="15" customHeight="1" thickBot="1" x14ac:dyDescent="0.25">
      <c r="B58" s="21"/>
      <c r="C58" s="1078"/>
      <c r="D58" s="1079"/>
      <c r="E58" s="1079"/>
      <c r="F58" s="1079"/>
      <c r="G58" s="1080"/>
      <c r="H58" s="1078"/>
      <c r="I58" s="1080"/>
      <c r="J58" s="1078"/>
      <c r="K58" s="1079"/>
      <c r="L58" s="1079"/>
      <c r="M58" s="1079"/>
      <c r="N58" s="1078"/>
      <c r="O58" s="1079"/>
      <c r="P58" s="1079"/>
      <c r="Q58" s="1079"/>
      <c r="R58" s="1079"/>
      <c r="S58" s="1079"/>
      <c r="T58" s="1079"/>
      <c r="U58" s="1079"/>
      <c r="V58" s="1079"/>
      <c r="W58" s="1079"/>
      <c r="X58" s="1079"/>
      <c r="Y58" s="1080"/>
      <c r="Z58" s="1078"/>
      <c r="AA58" s="1079"/>
      <c r="AB58" s="1079"/>
      <c r="AC58" s="1079"/>
      <c r="AD58" s="1079"/>
      <c r="AE58" s="1079"/>
      <c r="AF58" s="1079"/>
      <c r="AG58" s="1079"/>
      <c r="AH58" s="1079"/>
      <c r="AI58" s="1079"/>
      <c r="AJ58" s="1079"/>
      <c r="AK58" s="1080"/>
      <c r="AL58" s="20"/>
    </row>
    <row r="59" spans="2:38" ht="35.25" customHeight="1" thickBot="1" x14ac:dyDescent="0.25">
      <c r="B59" s="19"/>
      <c r="C59" s="899" t="s">
        <v>524</v>
      </c>
      <c r="D59" s="900"/>
      <c r="E59" s="900"/>
      <c r="F59" s="900"/>
      <c r="G59" s="901"/>
      <c r="H59" s="1064" t="s">
        <v>595</v>
      </c>
      <c r="I59" s="1065"/>
      <c r="J59" s="1066">
        <v>1</v>
      </c>
      <c r="K59" s="1067"/>
      <c r="L59" s="1067"/>
      <c r="M59" s="1068"/>
      <c r="N59" s="1069" t="s">
        <v>518</v>
      </c>
      <c r="O59" s="1070"/>
      <c r="P59" s="1070"/>
      <c r="Q59" s="1070"/>
      <c r="R59" s="1070"/>
      <c r="S59" s="1070"/>
      <c r="T59" s="1070"/>
      <c r="U59" s="1070"/>
      <c r="V59" s="1070"/>
      <c r="W59" s="1070"/>
      <c r="X59" s="1070"/>
      <c r="Y59" s="1071"/>
      <c r="Z59" s="1069" t="s">
        <v>517</v>
      </c>
      <c r="AA59" s="1070"/>
      <c r="AB59" s="1070"/>
      <c r="AC59" s="1070"/>
      <c r="AD59" s="1070"/>
      <c r="AE59" s="1070"/>
      <c r="AF59" s="1070"/>
      <c r="AG59" s="1070"/>
      <c r="AH59" s="1070"/>
      <c r="AI59" s="1070"/>
      <c r="AJ59" s="1070"/>
      <c r="AK59" s="1071"/>
      <c r="AL59" s="22"/>
    </row>
    <row r="60" spans="2:38" ht="35.25" customHeight="1" thickBot="1" x14ac:dyDescent="0.25">
      <c r="B60" s="19"/>
      <c r="C60" s="899" t="s">
        <v>522</v>
      </c>
      <c r="D60" s="900"/>
      <c r="E60" s="900"/>
      <c r="F60" s="900"/>
      <c r="G60" s="901"/>
      <c r="H60" s="1064" t="s">
        <v>595</v>
      </c>
      <c r="I60" s="1065"/>
      <c r="J60" s="1066">
        <v>1</v>
      </c>
      <c r="K60" s="1067"/>
      <c r="L60" s="1067"/>
      <c r="M60" s="1068"/>
      <c r="N60" s="1069" t="s">
        <v>518</v>
      </c>
      <c r="O60" s="1070"/>
      <c r="P60" s="1070"/>
      <c r="Q60" s="1070"/>
      <c r="R60" s="1070"/>
      <c r="S60" s="1070"/>
      <c r="T60" s="1070"/>
      <c r="U60" s="1070"/>
      <c r="V60" s="1070"/>
      <c r="W60" s="1070"/>
      <c r="X60" s="1070"/>
      <c r="Y60" s="1071"/>
      <c r="Z60" s="1081" t="s">
        <v>541</v>
      </c>
      <c r="AA60" s="1081"/>
      <c r="AB60" s="1081"/>
      <c r="AC60" s="1081"/>
      <c r="AD60" s="1081"/>
      <c r="AE60" s="1081"/>
      <c r="AF60" s="1081"/>
      <c r="AG60" s="1081"/>
      <c r="AH60" s="1081"/>
      <c r="AI60" s="1081"/>
      <c r="AJ60" s="1081"/>
      <c r="AK60" s="1081"/>
      <c r="AL60" s="22"/>
    </row>
    <row r="61" spans="2:38" ht="50.25" customHeight="1" thickBot="1" x14ac:dyDescent="0.25">
      <c r="B61" s="19"/>
      <c r="C61" s="899" t="s">
        <v>319</v>
      </c>
      <c r="D61" s="900"/>
      <c r="E61" s="900"/>
      <c r="F61" s="900"/>
      <c r="G61" s="901"/>
      <c r="H61" s="1064" t="s">
        <v>595</v>
      </c>
      <c r="I61" s="1065"/>
      <c r="J61" s="1066">
        <v>1</v>
      </c>
      <c r="K61" s="1067"/>
      <c r="L61" s="1067"/>
      <c r="M61" s="1068"/>
      <c r="N61" s="1069" t="s">
        <v>540</v>
      </c>
      <c r="O61" s="1070"/>
      <c r="P61" s="1070"/>
      <c r="Q61" s="1070"/>
      <c r="R61" s="1070"/>
      <c r="S61" s="1070"/>
      <c r="T61" s="1070"/>
      <c r="U61" s="1070"/>
      <c r="V61" s="1070"/>
      <c r="W61" s="1070"/>
      <c r="X61" s="1070"/>
      <c r="Y61" s="1071"/>
      <c r="Z61" s="1069" t="s">
        <v>539</v>
      </c>
      <c r="AA61" s="1070"/>
      <c r="AB61" s="1070"/>
      <c r="AC61" s="1070"/>
      <c r="AD61" s="1070"/>
      <c r="AE61" s="1070"/>
      <c r="AF61" s="1070"/>
      <c r="AG61" s="1070"/>
      <c r="AH61" s="1070"/>
      <c r="AI61" s="1070"/>
      <c r="AJ61" s="1070"/>
      <c r="AK61" s="1071"/>
      <c r="AL61" s="22"/>
    </row>
    <row r="62" spans="2:38" ht="152.25" customHeight="1" thickBot="1" x14ac:dyDescent="0.25">
      <c r="B62" s="54"/>
      <c r="C62" s="1082" t="s">
        <v>318</v>
      </c>
      <c r="D62" s="1083"/>
      <c r="E62" s="1083"/>
      <c r="F62" s="1083"/>
      <c r="G62" s="1084"/>
      <c r="H62" s="1064" t="s">
        <v>595</v>
      </c>
      <c r="I62" s="1065"/>
      <c r="J62" s="1066">
        <v>0.14000000000000001</v>
      </c>
      <c r="K62" s="1067"/>
      <c r="L62" s="1067"/>
      <c r="M62" s="1068"/>
      <c r="N62" s="1085" t="s">
        <v>594</v>
      </c>
      <c r="O62" s="1085"/>
      <c r="P62" s="1085"/>
      <c r="Q62" s="1085"/>
      <c r="R62" s="1085"/>
      <c r="S62" s="1085"/>
      <c r="T62" s="1085"/>
      <c r="U62" s="1085"/>
      <c r="V62" s="1085"/>
      <c r="W62" s="1085"/>
      <c r="X62" s="1085"/>
      <c r="Y62" s="1085"/>
      <c r="Z62" s="1085" t="s">
        <v>593</v>
      </c>
      <c r="AA62" s="1085"/>
      <c r="AB62" s="1085"/>
      <c r="AC62" s="1085"/>
      <c r="AD62" s="1085"/>
      <c r="AE62" s="1085"/>
      <c r="AF62" s="1085"/>
      <c r="AG62" s="1085"/>
      <c r="AH62" s="1085"/>
      <c r="AI62" s="1085"/>
      <c r="AJ62" s="1085"/>
      <c r="AK62" s="1085"/>
      <c r="AL62" s="55"/>
    </row>
    <row r="63" spans="2:38" x14ac:dyDescent="0.2">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row>
    <row r="101" ht="6" customHeight="1" x14ac:dyDescent="0.2"/>
  </sheetData>
  <mergeCells count="100">
    <mergeCell ref="C62:G62"/>
    <mergeCell ref="H62:I62"/>
    <mergeCell ref="J62:M62"/>
    <mergeCell ref="N62:Y62"/>
    <mergeCell ref="Z62:AK62"/>
    <mergeCell ref="C46:AK54"/>
    <mergeCell ref="C61:G61"/>
    <mergeCell ref="H61:I61"/>
    <mergeCell ref="J61:M61"/>
    <mergeCell ref="N61:Y61"/>
    <mergeCell ref="Z61:AK61"/>
    <mergeCell ref="C56:G58"/>
    <mergeCell ref="H56:I58"/>
    <mergeCell ref="J56:M58"/>
    <mergeCell ref="N56:Y58"/>
    <mergeCell ref="Z56:AK58"/>
    <mergeCell ref="C60:G60"/>
    <mergeCell ref="H60:I60"/>
    <mergeCell ref="J60:M60"/>
    <mergeCell ref="N60:Y60"/>
    <mergeCell ref="Z60:AK60"/>
    <mergeCell ref="C59:G59"/>
    <mergeCell ref="H59:I59"/>
    <mergeCell ref="J59:M59"/>
    <mergeCell ref="N59:Y59"/>
    <mergeCell ref="Z59:AK59"/>
    <mergeCell ref="C37:G37"/>
    <mergeCell ref="K37:AK37"/>
    <mergeCell ref="C38:G38"/>
    <mergeCell ref="K38:AK38"/>
    <mergeCell ref="C40:G40"/>
    <mergeCell ref="K40:AK40"/>
    <mergeCell ref="C41:G41"/>
    <mergeCell ref="K41:AK41"/>
    <mergeCell ref="C44:AK45"/>
    <mergeCell ref="AL38:AX38"/>
    <mergeCell ref="C39:G39"/>
    <mergeCell ref="K39:AK39"/>
    <mergeCell ref="C33:AK34"/>
    <mergeCell ref="C35:G36"/>
    <mergeCell ref="H35:H36"/>
    <mergeCell ref="I35:I36"/>
    <mergeCell ref="J35:J36"/>
    <mergeCell ref="K35:AK36"/>
    <mergeCell ref="C29:J31"/>
    <mergeCell ref="K29:W29"/>
    <mergeCell ref="X29:AE29"/>
    <mergeCell ref="AF29:AK29"/>
    <mergeCell ref="K30:P30"/>
    <mergeCell ref="Q30:W30"/>
    <mergeCell ref="X30:AB30"/>
    <mergeCell ref="AC30:AE30"/>
    <mergeCell ref="AF30:AG30"/>
    <mergeCell ref="AH30:AK30"/>
    <mergeCell ref="K31:P31"/>
    <mergeCell ref="Q31:W31"/>
    <mergeCell ref="X31:AB31"/>
    <mergeCell ref="AC31:AE31"/>
    <mergeCell ref="AF31:AG31"/>
    <mergeCell ref="AH31:AK31"/>
    <mergeCell ref="C25:H25"/>
    <mergeCell ref="I25:AK25"/>
    <mergeCell ref="C27:H27"/>
    <mergeCell ref="I27:J27"/>
    <mergeCell ref="K27:Z27"/>
    <mergeCell ref="AA27:AC27"/>
    <mergeCell ref="AG27:AH27"/>
    <mergeCell ref="C22:I22"/>
    <mergeCell ref="J22:AB22"/>
    <mergeCell ref="AC22:AK22"/>
    <mergeCell ref="C23:I23"/>
    <mergeCell ref="J23:AB23"/>
    <mergeCell ref="AC23:AK23"/>
    <mergeCell ref="C17:H17"/>
    <mergeCell ref="I17:AK17"/>
    <mergeCell ref="C19:H20"/>
    <mergeCell ref="I19:L20"/>
    <mergeCell ref="M19:AE19"/>
    <mergeCell ref="AF19:AK19"/>
    <mergeCell ref="M20:AE20"/>
    <mergeCell ref="AF20:AK20"/>
    <mergeCell ref="C12:H13"/>
    <mergeCell ref="I12:AE13"/>
    <mergeCell ref="AF12:AK12"/>
    <mergeCell ref="AF13:AK13"/>
    <mergeCell ref="C15:H15"/>
    <mergeCell ref="I15:AK15"/>
    <mergeCell ref="C9:H10"/>
    <mergeCell ref="I9:AC10"/>
    <mergeCell ref="AD9:AG9"/>
    <mergeCell ref="AH9:AK9"/>
    <mergeCell ref="AD10:AG10"/>
    <mergeCell ref="AH10:AK10"/>
    <mergeCell ref="C6:H7"/>
    <mergeCell ref="I6:AK7"/>
    <mergeCell ref="B2:G4"/>
    <mergeCell ref="H2:AL2"/>
    <mergeCell ref="H3:AA3"/>
    <mergeCell ref="AB3:AL3"/>
    <mergeCell ref="H4:AL4"/>
  </mergeCells>
  <pageMargins left="0.70866141732283472" right="0.70866141732283472" top="0.74803149606299213" bottom="1.1098214285714285" header="0.31496062992125984" footer="0.31496062992125984"/>
  <pageSetup scale="56" fitToHeight="0" orientation="portrait" r:id="rId1"/>
  <headerFooter>
    <oddFooter>&amp;LCalle 26 No.57-41 Torre 8, Pisos 7 y 8 CEMSA – C.P. 111321
PBX: 3779555 – Información: Línea 195
www.umv.gov.co&amp;CDESI-FM-007
&amp;P de &amp;N</oddFooter>
  </headerFooter>
  <rowBreaks count="2" manualBreakCount="2">
    <brk id="41" min="1" max="37" man="1"/>
    <brk id="43" min="1" max="3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pageSetUpPr fitToPage="1"/>
  </sheetPr>
  <dimension ref="B1:BA97"/>
  <sheetViews>
    <sheetView view="pageBreakPreview" topLeftCell="D1" zoomScaleSheetLayoutView="100" workbookViewId="0">
      <selection activeCell="H38" sqref="H38:J38"/>
    </sheetView>
  </sheetViews>
  <sheetFormatPr baseColWidth="10" defaultColWidth="3.7109375" defaultRowHeight="14.25" x14ac:dyDescent="0.2"/>
  <cols>
    <col min="1" max="1" width="3.85546875" style="56" customWidth="1"/>
    <col min="2" max="2" width="2.85546875" style="56" customWidth="1"/>
    <col min="3" max="6" width="2.7109375" style="56" customWidth="1"/>
    <col min="7" max="7" width="4.28515625" style="56" customWidth="1"/>
    <col min="8" max="8" width="14.28515625" style="56" customWidth="1"/>
    <col min="9" max="9" width="13.42578125" style="56" customWidth="1"/>
    <col min="10" max="10" width="15" style="56" customWidth="1"/>
    <col min="11" max="12" width="3.42578125" style="56" customWidth="1"/>
    <col min="13" max="27" width="2.7109375" style="56" customWidth="1"/>
    <col min="28" max="28" width="7.7109375" style="56" customWidth="1"/>
    <col min="29" max="29" width="3.42578125" style="56" customWidth="1"/>
    <col min="30" max="30" width="3.7109375" style="56"/>
    <col min="31" max="31" width="9.140625" style="56" customWidth="1"/>
    <col min="32" max="33" width="6.42578125" style="56" customWidth="1"/>
    <col min="34" max="34" width="3.7109375" style="56"/>
    <col min="35" max="35" width="4.7109375" style="56" customWidth="1"/>
    <col min="36" max="36" width="0.85546875" style="56" hidden="1" customWidth="1"/>
    <col min="37" max="37" width="4.140625" style="56" customWidth="1"/>
    <col min="38" max="38" width="2" style="56" customWidth="1"/>
    <col min="39" max="16384" width="3.7109375" style="56"/>
  </cols>
  <sheetData>
    <row r="1" spans="2:53" ht="15" thickBot="1" x14ac:dyDescent="0.25">
      <c r="B1" s="1"/>
      <c r="C1" s="1"/>
      <c r="D1" s="1"/>
      <c r="E1" s="1"/>
      <c r="F1" s="1"/>
    </row>
    <row r="2" spans="2:53" ht="45.75" customHeight="1" x14ac:dyDescent="0.2">
      <c r="B2" s="991"/>
      <c r="C2" s="992"/>
      <c r="D2" s="992"/>
      <c r="E2" s="992"/>
      <c r="F2" s="992"/>
      <c r="G2" s="992"/>
      <c r="H2" s="997" t="s">
        <v>0</v>
      </c>
      <c r="I2" s="997"/>
      <c r="J2" s="997"/>
      <c r="K2" s="997"/>
      <c r="L2" s="997"/>
      <c r="M2" s="997"/>
      <c r="N2" s="997"/>
      <c r="O2" s="997"/>
      <c r="P2" s="997"/>
      <c r="Q2" s="997"/>
      <c r="R2" s="997"/>
      <c r="S2" s="997"/>
      <c r="T2" s="997"/>
      <c r="U2" s="997"/>
      <c r="V2" s="997"/>
      <c r="W2" s="997"/>
      <c r="X2" s="997"/>
      <c r="Y2" s="997"/>
      <c r="Z2" s="997"/>
      <c r="AA2" s="997"/>
      <c r="AB2" s="997"/>
      <c r="AC2" s="997"/>
      <c r="AD2" s="997"/>
      <c r="AE2" s="997"/>
      <c r="AF2" s="997"/>
      <c r="AG2" s="997"/>
      <c r="AH2" s="997"/>
      <c r="AI2" s="997"/>
      <c r="AJ2" s="997"/>
      <c r="AK2" s="997"/>
      <c r="AL2" s="998"/>
    </row>
    <row r="3" spans="2:53" ht="15" x14ac:dyDescent="0.2">
      <c r="B3" s="993"/>
      <c r="C3" s="994"/>
      <c r="D3" s="994"/>
      <c r="E3" s="994"/>
      <c r="F3" s="994"/>
      <c r="G3" s="994"/>
      <c r="H3" s="999" t="s">
        <v>1</v>
      </c>
      <c r="I3" s="999"/>
      <c r="J3" s="999"/>
      <c r="K3" s="999"/>
      <c r="L3" s="999"/>
      <c r="M3" s="999"/>
      <c r="N3" s="999"/>
      <c r="O3" s="999"/>
      <c r="P3" s="999"/>
      <c r="Q3" s="999"/>
      <c r="R3" s="999"/>
      <c r="S3" s="999"/>
      <c r="T3" s="999"/>
      <c r="U3" s="999"/>
      <c r="V3" s="999"/>
      <c r="W3" s="999"/>
      <c r="X3" s="999"/>
      <c r="Y3" s="999"/>
      <c r="Z3" s="999"/>
      <c r="AA3" s="999"/>
      <c r="AB3" s="999" t="s">
        <v>127</v>
      </c>
      <c r="AC3" s="999"/>
      <c r="AD3" s="999"/>
      <c r="AE3" s="999"/>
      <c r="AF3" s="999"/>
      <c r="AG3" s="999"/>
      <c r="AH3" s="999"/>
      <c r="AI3" s="999"/>
      <c r="AJ3" s="999"/>
      <c r="AK3" s="999"/>
      <c r="AL3" s="1000"/>
    </row>
    <row r="4" spans="2:53" ht="15.75" thickBot="1" x14ac:dyDescent="0.25">
      <c r="B4" s="995"/>
      <c r="C4" s="996"/>
      <c r="D4" s="996"/>
      <c r="E4" s="996"/>
      <c r="F4" s="996"/>
      <c r="G4" s="996"/>
      <c r="H4" s="1001" t="s">
        <v>756</v>
      </c>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c r="AI4" s="1001"/>
      <c r="AJ4" s="1001"/>
      <c r="AK4" s="1001"/>
      <c r="AL4" s="1002"/>
    </row>
    <row r="5" spans="2:53" ht="15.75" thickBot="1" x14ac:dyDescent="0.25">
      <c r="B5" s="3"/>
      <c r="C5" s="4"/>
      <c r="D5" s="4"/>
      <c r="E5" s="4"/>
      <c r="F5" s="4"/>
      <c r="G5" s="4"/>
      <c r="H5" s="4"/>
      <c r="I5" s="5"/>
      <c r="J5" s="5"/>
      <c r="K5" s="5"/>
      <c r="L5" s="5"/>
      <c r="M5" s="5"/>
      <c r="N5" s="5"/>
      <c r="O5" s="5"/>
      <c r="P5" s="5"/>
      <c r="Q5" s="5"/>
      <c r="R5" s="5"/>
      <c r="S5" s="5"/>
      <c r="T5" s="5"/>
      <c r="U5" s="5"/>
      <c r="V5" s="5"/>
      <c r="W5" s="5"/>
      <c r="X5" s="5"/>
      <c r="Y5" s="5"/>
      <c r="Z5" s="5"/>
      <c r="AA5" s="5"/>
      <c r="AB5" s="5"/>
      <c r="AC5" s="5"/>
      <c r="AD5" s="6"/>
      <c r="AE5" s="6"/>
      <c r="AF5" s="6"/>
      <c r="AG5" s="6"/>
      <c r="AH5" s="6"/>
      <c r="AI5" s="4"/>
      <c r="AJ5" s="4"/>
      <c r="AK5" s="4"/>
      <c r="AL5" s="7"/>
    </row>
    <row r="6" spans="2:53" ht="15" customHeight="1" x14ac:dyDescent="0.2">
      <c r="B6" s="8"/>
      <c r="C6" s="716" t="s">
        <v>2</v>
      </c>
      <c r="D6" s="717"/>
      <c r="E6" s="717"/>
      <c r="F6" s="717"/>
      <c r="G6" s="717"/>
      <c r="H6" s="718"/>
      <c r="I6" s="762" t="s">
        <v>538</v>
      </c>
      <c r="J6" s="763"/>
      <c r="K6" s="763"/>
      <c r="L6" s="763"/>
      <c r="M6" s="763"/>
      <c r="N6" s="763"/>
      <c r="O6" s="763"/>
      <c r="P6" s="763"/>
      <c r="Q6" s="763"/>
      <c r="R6" s="763"/>
      <c r="S6" s="763"/>
      <c r="T6" s="763"/>
      <c r="U6" s="763"/>
      <c r="V6" s="763"/>
      <c r="W6" s="763"/>
      <c r="X6" s="763"/>
      <c r="Y6" s="763"/>
      <c r="Z6" s="763"/>
      <c r="AA6" s="763"/>
      <c r="AB6" s="763"/>
      <c r="AC6" s="763"/>
      <c r="AD6" s="763"/>
      <c r="AE6" s="763"/>
      <c r="AF6" s="763"/>
      <c r="AG6" s="763"/>
      <c r="AH6" s="763"/>
      <c r="AI6" s="763"/>
      <c r="AJ6" s="763"/>
      <c r="AK6" s="764"/>
      <c r="AL6" s="9"/>
    </row>
    <row r="7" spans="2:53" ht="15.75" thickBot="1" x14ac:dyDescent="0.25">
      <c r="B7" s="8"/>
      <c r="C7" s="719"/>
      <c r="D7" s="720"/>
      <c r="E7" s="720"/>
      <c r="F7" s="720"/>
      <c r="G7" s="720"/>
      <c r="H7" s="721"/>
      <c r="I7" s="765"/>
      <c r="J7" s="766"/>
      <c r="K7" s="766"/>
      <c r="L7" s="766"/>
      <c r="M7" s="766"/>
      <c r="N7" s="766"/>
      <c r="O7" s="766"/>
      <c r="P7" s="766"/>
      <c r="Q7" s="766"/>
      <c r="R7" s="766"/>
      <c r="S7" s="766"/>
      <c r="T7" s="766"/>
      <c r="U7" s="766"/>
      <c r="V7" s="766"/>
      <c r="W7" s="766"/>
      <c r="X7" s="766"/>
      <c r="Y7" s="766"/>
      <c r="Z7" s="766"/>
      <c r="AA7" s="766"/>
      <c r="AB7" s="766"/>
      <c r="AC7" s="766"/>
      <c r="AD7" s="766"/>
      <c r="AE7" s="766"/>
      <c r="AF7" s="766"/>
      <c r="AG7" s="766"/>
      <c r="AH7" s="766"/>
      <c r="AI7" s="766"/>
      <c r="AJ7" s="766"/>
      <c r="AK7" s="767"/>
      <c r="AL7" s="9"/>
    </row>
    <row r="8" spans="2:53" ht="15.75" thickBot="1" x14ac:dyDescent="0.25">
      <c r="B8" s="8"/>
      <c r="C8" s="107"/>
      <c r="D8" s="107"/>
      <c r="E8" s="107"/>
      <c r="F8" s="107"/>
      <c r="G8" s="107"/>
      <c r="H8" s="107"/>
      <c r="I8" s="108"/>
      <c r="J8" s="108"/>
      <c r="K8" s="108"/>
      <c r="L8" s="108"/>
      <c r="M8" s="108"/>
      <c r="N8" s="108"/>
      <c r="O8" s="108"/>
      <c r="P8" s="108"/>
      <c r="Q8" s="108"/>
      <c r="R8" s="108"/>
      <c r="S8" s="108"/>
      <c r="T8" s="108"/>
      <c r="U8" s="108"/>
      <c r="V8" s="108"/>
      <c r="W8" s="108"/>
      <c r="X8" s="108"/>
      <c r="Y8" s="108"/>
      <c r="Z8" s="108"/>
      <c r="AA8" s="108"/>
      <c r="AB8" s="108"/>
      <c r="AC8" s="108"/>
      <c r="AD8" s="105"/>
      <c r="AE8" s="105"/>
      <c r="AF8" s="105"/>
      <c r="AG8" s="105"/>
      <c r="AH8" s="105"/>
      <c r="AI8" s="107"/>
      <c r="AJ8" s="107"/>
      <c r="AK8" s="107"/>
      <c r="AL8" s="9"/>
      <c r="BA8" s="106"/>
    </row>
    <row r="9" spans="2:53" ht="15" customHeight="1" thickBot="1" x14ac:dyDescent="0.25">
      <c r="B9" s="8"/>
      <c r="C9" s="716" t="s">
        <v>537</v>
      </c>
      <c r="D9" s="717"/>
      <c r="E9" s="717"/>
      <c r="F9" s="717"/>
      <c r="G9" s="717"/>
      <c r="H9" s="718"/>
      <c r="I9" s="983" t="s">
        <v>755</v>
      </c>
      <c r="J9" s="984"/>
      <c r="K9" s="984"/>
      <c r="L9" s="984"/>
      <c r="M9" s="984"/>
      <c r="N9" s="984"/>
      <c r="O9" s="984"/>
      <c r="P9" s="984"/>
      <c r="Q9" s="984"/>
      <c r="R9" s="984"/>
      <c r="S9" s="984"/>
      <c r="T9" s="984"/>
      <c r="U9" s="984"/>
      <c r="V9" s="984"/>
      <c r="W9" s="984"/>
      <c r="X9" s="984"/>
      <c r="Y9" s="984"/>
      <c r="Z9" s="984"/>
      <c r="AA9" s="984"/>
      <c r="AB9" s="984"/>
      <c r="AC9" s="985"/>
      <c r="AD9" s="737" t="s">
        <v>4</v>
      </c>
      <c r="AE9" s="738"/>
      <c r="AF9" s="738"/>
      <c r="AG9" s="739"/>
      <c r="AH9" s="691" t="s">
        <v>5</v>
      </c>
      <c r="AI9" s="692"/>
      <c r="AJ9" s="692"/>
      <c r="AK9" s="693"/>
      <c r="AL9" s="9"/>
    </row>
    <row r="10" spans="2:53" ht="28.5" customHeight="1" thickBot="1" x14ac:dyDescent="0.25">
      <c r="B10" s="8"/>
      <c r="C10" s="719"/>
      <c r="D10" s="720"/>
      <c r="E10" s="720"/>
      <c r="F10" s="720"/>
      <c r="G10" s="720"/>
      <c r="H10" s="721"/>
      <c r="I10" s="986"/>
      <c r="J10" s="987"/>
      <c r="K10" s="987"/>
      <c r="L10" s="987"/>
      <c r="M10" s="987"/>
      <c r="N10" s="987"/>
      <c r="O10" s="987"/>
      <c r="P10" s="987"/>
      <c r="Q10" s="987"/>
      <c r="R10" s="987"/>
      <c r="S10" s="987"/>
      <c r="T10" s="987"/>
      <c r="U10" s="987"/>
      <c r="V10" s="987"/>
      <c r="W10" s="987"/>
      <c r="X10" s="987"/>
      <c r="Y10" s="987"/>
      <c r="Z10" s="987"/>
      <c r="AA10" s="987"/>
      <c r="AB10" s="987"/>
      <c r="AC10" s="988"/>
      <c r="AD10" s="948" t="s">
        <v>754</v>
      </c>
      <c r="AE10" s="989"/>
      <c r="AF10" s="989"/>
      <c r="AG10" s="990"/>
      <c r="AH10" s="774" t="s">
        <v>550</v>
      </c>
      <c r="AI10" s="775"/>
      <c r="AJ10" s="775"/>
      <c r="AK10" s="776"/>
      <c r="AL10" s="9"/>
    </row>
    <row r="11" spans="2:53" ht="15" thickBot="1" x14ac:dyDescent="0.25">
      <c r="B11" s="10"/>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2"/>
    </row>
    <row r="12" spans="2:53" ht="15" customHeight="1" x14ac:dyDescent="0.2">
      <c r="B12" s="10"/>
      <c r="C12" s="716" t="s">
        <v>7</v>
      </c>
      <c r="D12" s="717"/>
      <c r="E12" s="717"/>
      <c r="F12" s="717"/>
      <c r="G12" s="717"/>
      <c r="H12" s="718"/>
      <c r="I12" s="974" t="s">
        <v>753</v>
      </c>
      <c r="J12" s="975"/>
      <c r="K12" s="975"/>
      <c r="L12" s="975"/>
      <c r="M12" s="975"/>
      <c r="N12" s="975"/>
      <c r="O12" s="975"/>
      <c r="P12" s="975"/>
      <c r="Q12" s="975"/>
      <c r="R12" s="975"/>
      <c r="S12" s="975"/>
      <c r="T12" s="975"/>
      <c r="U12" s="975"/>
      <c r="V12" s="975"/>
      <c r="W12" s="975"/>
      <c r="X12" s="975"/>
      <c r="Y12" s="975"/>
      <c r="Z12" s="975"/>
      <c r="AA12" s="975"/>
      <c r="AB12" s="975"/>
      <c r="AC12" s="975"/>
      <c r="AD12" s="975"/>
      <c r="AE12" s="976"/>
      <c r="AF12" s="716" t="s">
        <v>9</v>
      </c>
      <c r="AG12" s="717"/>
      <c r="AH12" s="717"/>
      <c r="AI12" s="717"/>
      <c r="AJ12" s="717"/>
      <c r="AK12" s="718"/>
      <c r="AL12" s="12"/>
    </row>
    <row r="13" spans="2:53" ht="42.75" customHeight="1" thickBot="1" x14ac:dyDescent="0.25">
      <c r="B13" s="10"/>
      <c r="C13" s="719"/>
      <c r="D13" s="720"/>
      <c r="E13" s="720"/>
      <c r="F13" s="720"/>
      <c r="G13" s="720"/>
      <c r="H13" s="721"/>
      <c r="I13" s="977"/>
      <c r="J13" s="978"/>
      <c r="K13" s="978"/>
      <c r="L13" s="978"/>
      <c r="M13" s="978"/>
      <c r="N13" s="978"/>
      <c r="O13" s="978"/>
      <c r="P13" s="978"/>
      <c r="Q13" s="978"/>
      <c r="R13" s="978"/>
      <c r="S13" s="978"/>
      <c r="T13" s="978"/>
      <c r="U13" s="978"/>
      <c r="V13" s="978"/>
      <c r="W13" s="978"/>
      <c r="X13" s="978"/>
      <c r="Y13" s="978"/>
      <c r="Z13" s="978"/>
      <c r="AA13" s="978"/>
      <c r="AB13" s="978"/>
      <c r="AC13" s="978"/>
      <c r="AD13" s="978"/>
      <c r="AE13" s="979"/>
      <c r="AF13" s="980" t="s">
        <v>61</v>
      </c>
      <c r="AG13" s="981"/>
      <c r="AH13" s="981"/>
      <c r="AI13" s="981"/>
      <c r="AJ13" s="981"/>
      <c r="AK13" s="982"/>
      <c r="AL13" s="12"/>
    </row>
    <row r="14" spans="2:53" ht="15" thickBot="1" x14ac:dyDescent="0.25">
      <c r="B14" s="10"/>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2"/>
    </row>
    <row r="15" spans="2:53" ht="57.75" customHeight="1" thickBot="1" x14ac:dyDescent="0.25">
      <c r="B15" s="10"/>
      <c r="C15" s="675" t="s">
        <v>11</v>
      </c>
      <c r="D15" s="676"/>
      <c r="E15" s="676"/>
      <c r="F15" s="676"/>
      <c r="G15" s="676"/>
      <c r="H15" s="677"/>
      <c r="I15" s="949" t="s">
        <v>752</v>
      </c>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4"/>
      <c r="AL15" s="12"/>
    </row>
    <row r="16" spans="2:53" ht="16.5" customHeight="1" thickBot="1" x14ac:dyDescent="0.25">
      <c r="B16" s="10"/>
      <c r="C16" s="105"/>
      <c r="D16" s="105"/>
      <c r="E16" s="105"/>
      <c r="F16" s="105"/>
      <c r="G16" s="105"/>
      <c r="H16" s="105"/>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2"/>
    </row>
    <row r="17" spans="2:38" ht="52.5" customHeight="1" thickBot="1" x14ac:dyDescent="0.25">
      <c r="B17" s="10"/>
      <c r="C17" s="675" t="s">
        <v>336</v>
      </c>
      <c r="D17" s="676"/>
      <c r="E17" s="676"/>
      <c r="F17" s="676"/>
      <c r="G17" s="676"/>
      <c r="H17" s="677"/>
      <c r="I17" s="949" t="s">
        <v>751</v>
      </c>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4"/>
      <c r="AL17" s="12"/>
    </row>
    <row r="18" spans="2:38" ht="16.5" customHeight="1" thickBot="1" x14ac:dyDescent="0.25">
      <c r="B18" s="10"/>
      <c r="C18" s="105"/>
      <c r="D18" s="105"/>
      <c r="E18" s="105"/>
      <c r="F18" s="105"/>
      <c r="G18" s="105"/>
      <c r="H18" s="105"/>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2"/>
    </row>
    <row r="19" spans="2:38" ht="22.5" customHeight="1" x14ac:dyDescent="0.2">
      <c r="B19" s="10"/>
      <c r="C19" s="700" t="s">
        <v>13</v>
      </c>
      <c r="D19" s="701"/>
      <c r="E19" s="701"/>
      <c r="F19" s="701"/>
      <c r="G19" s="701"/>
      <c r="H19" s="702"/>
      <c r="I19" s="965" t="s">
        <v>750</v>
      </c>
      <c r="J19" s="966"/>
      <c r="K19" s="966"/>
      <c r="L19" s="967"/>
      <c r="M19" s="691" t="s">
        <v>14</v>
      </c>
      <c r="N19" s="692"/>
      <c r="O19" s="692"/>
      <c r="P19" s="692"/>
      <c r="Q19" s="692"/>
      <c r="R19" s="692"/>
      <c r="S19" s="692"/>
      <c r="T19" s="692"/>
      <c r="U19" s="692"/>
      <c r="V19" s="692"/>
      <c r="W19" s="692"/>
      <c r="X19" s="692"/>
      <c r="Y19" s="692"/>
      <c r="Z19" s="692"/>
      <c r="AA19" s="692"/>
      <c r="AB19" s="692"/>
      <c r="AC19" s="692"/>
      <c r="AD19" s="692"/>
      <c r="AE19" s="693"/>
      <c r="AF19" s="691" t="s">
        <v>15</v>
      </c>
      <c r="AG19" s="692"/>
      <c r="AH19" s="692"/>
      <c r="AI19" s="692"/>
      <c r="AJ19" s="692"/>
      <c r="AK19" s="693"/>
      <c r="AL19" s="12"/>
    </row>
    <row r="20" spans="2:38" ht="30.75" customHeight="1" thickBot="1" x14ac:dyDescent="0.25">
      <c r="B20" s="10"/>
      <c r="C20" s="703"/>
      <c r="D20" s="704"/>
      <c r="E20" s="704"/>
      <c r="F20" s="704"/>
      <c r="G20" s="704"/>
      <c r="H20" s="705"/>
      <c r="I20" s="968"/>
      <c r="J20" s="969"/>
      <c r="K20" s="969"/>
      <c r="L20" s="970"/>
      <c r="M20" s="971" t="s">
        <v>749</v>
      </c>
      <c r="N20" s="972"/>
      <c r="O20" s="972"/>
      <c r="P20" s="972"/>
      <c r="Q20" s="972"/>
      <c r="R20" s="972"/>
      <c r="S20" s="972"/>
      <c r="T20" s="972"/>
      <c r="U20" s="972"/>
      <c r="V20" s="972"/>
      <c r="W20" s="972"/>
      <c r="X20" s="972"/>
      <c r="Y20" s="972"/>
      <c r="Z20" s="972"/>
      <c r="AA20" s="972"/>
      <c r="AB20" s="972"/>
      <c r="AC20" s="972"/>
      <c r="AD20" s="972"/>
      <c r="AE20" s="973"/>
      <c r="AF20" s="774" t="s">
        <v>17</v>
      </c>
      <c r="AG20" s="972"/>
      <c r="AH20" s="972"/>
      <c r="AI20" s="972"/>
      <c r="AJ20" s="972"/>
      <c r="AK20" s="973"/>
      <c r="AL20" s="12"/>
    </row>
    <row r="21" spans="2:38" ht="15" thickBot="1" x14ac:dyDescent="0.25">
      <c r="B21" s="10"/>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2"/>
    </row>
    <row r="22" spans="2:38" ht="31.5" customHeight="1" x14ac:dyDescent="0.2">
      <c r="B22" s="10"/>
      <c r="C22" s="691" t="s">
        <v>18</v>
      </c>
      <c r="D22" s="692"/>
      <c r="E22" s="692"/>
      <c r="F22" s="692"/>
      <c r="G22" s="692"/>
      <c r="H22" s="692"/>
      <c r="I22" s="693"/>
      <c r="J22" s="691" t="s">
        <v>19</v>
      </c>
      <c r="K22" s="692"/>
      <c r="L22" s="692"/>
      <c r="M22" s="692"/>
      <c r="N22" s="692"/>
      <c r="O22" s="692"/>
      <c r="P22" s="692"/>
      <c r="Q22" s="692"/>
      <c r="R22" s="692"/>
      <c r="S22" s="692"/>
      <c r="T22" s="692"/>
      <c r="U22" s="692"/>
      <c r="V22" s="692"/>
      <c r="W22" s="692"/>
      <c r="X22" s="692"/>
      <c r="Y22" s="692"/>
      <c r="Z22" s="692"/>
      <c r="AA22" s="692"/>
      <c r="AB22" s="693"/>
      <c r="AC22" s="691" t="s">
        <v>20</v>
      </c>
      <c r="AD22" s="692"/>
      <c r="AE22" s="692"/>
      <c r="AF22" s="692"/>
      <c r="AG22" s="692"/>
      <c r="AH22" s="692"/>
      <c r="AI22" s="692"/>
      <c r="AJ22" s="692"/>
      <c r="AK22" s="693"/>
      <c r="AL22" s="12"/>
    </row>
    <row r="23" spans="2:38" ht="33" customHeight="1" thickBot="1" x14ac:dyDescent="0.25">
      <c r="B23" s="10"/>
      <c r="C23" s="957" t="s">
        <v>748</v>
      </c>
      <c r="D23" s="958"/>
      <c r="E23" s="958"/>
      <c r="F23" s="958"/>
      <c r="G23" s="958"/>
      <c r="H23" s="958"/>
      <c r="I23" s="959"/>
      <c r="J23" s="957" t="s">
        <v>547</v>
      </c>
      <c r="K23" s="958"/>
      <c r="L23" s="958"/>
      <c r="M23" s="958"/>
      <c r="N23" s="958"/>
      <c r="O23" s="958"/>
      <c r="P23" s="958"/>
      <c r="Q23" s="958"/>
      <c r="R23" s="958"/>
      <c r="S23" s="958"/>
      <c r="T23" s="958"/>
      <c r="U23" s="958"/>
      <c r="V23" s="958"/>
      <c r="W23" s="958"/>
      <c r="X23" s="958"/>
      <c r="Y23" s="958"/>
      <c r="Z23" s="958"/>
      <c r="AA23" s="958"/>
      <c r="AB23" s="959"/>
      <c r="AC23" s="960" t="s">
        <v>531</v>
      </c>
      <c r="AD23" s="961"/>
      <c r="AE23" s="961"/>
      <c r="AF23" s="961"/>
      <c r="AG23" s="961"/>
      <c r="AH23" s="961"/>
      <c r="AI23" s="961"/>
      <c r="AJ23" s="961"/>
      <c r="AK23" s="962"/>
      <c r="AL23" s="12"/>
    </row>
    <row r="24" spans="2:38" ht="15" thickBot="1" x14ac:dyDescent="0.25">
      <c r="B24" s="10"/>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2"/>
    </row>
    <row r="25" spans="2:38" ht="50.25" customHeight="1" thickBot="1" x14ac:dyDescent="0.25">
      <c r="B25" s="10"/>
      <c r="C25" s="675" t="s">
        <v>21</v>
      </c>
      <c r="D25" s="676"/>
      <c r="E25" s="676"/>
      <c r="F25" s="676"/>
      <c r="G25" s="676"/>
      <c r="H25" s="677"/>
      <c r="I25" s="945" t="s">
        <v>747</v>
      </c>
      <c r="J25" s="946"/>
      <c r="K25" s="946"/>
      <c r="L25" s="946"/>
      <c r="M25" s="946"/>
      <c r="N25" s="946"/>
      <c r="O25" s="946"/>
      <c r="P25" s="946"/>
      <c r="Q25" s="946"/>
      <c r="R25" s="946"/>
      <c r="S25" s="946"/>
      <c r="T25" s="946"/>
      <c r="U25" s="946"/>
      <c r="V25" s="946"/>
      <c r="W25" s="946"/>
      <c r="X25" s="946"/>
      <c r="Y25" s="946"/>
      <c r="Z25" s="946"/>
      <c r="AA25" s="946"/>
      <c r="AB25" s="946"/>
      <c r="AC25" s="946"/>
      <c r="AD25" s="946"/>
      <c r="AE25" s="946"/>
      <c r="AF25" s="946"/>
      <c r="AG25" s="946"/>
      <c r="AH25" s="946"/>
      <c r="AI25" s="946"/>
      <c r="AJ25" s="946"/>
      <c r="AK25" s="947"/>
      <c r="AL25" s="12"/>
    </row>
    <row r="26" spans="2:38" ht="15.75" thickBot="1" x14ac:dyDescent="0.25">
      <c r="B26" s="10"/>
      <c r="C26" s="105"/>
      <c r="D26" s="105"/>
      <c r="E26" s="105"/>
      <c r="F26" s="105"/>
      <c r="G26" s="105"/>
      <c r="H26" s="105"/>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2"/>
    </row>
    <row r="27" spans="2:38" ht="39.75" customHeight="1" thickBot="1" x14ac:dyDescent="0.25">
      <c r="B27" s="10"/>
      <c r="C27" s="675" t="s">
        <v>23</v>
      </c>
      <c r="D27" s="676"/>
      <c r="E27" s="676"/>
      <c r="F27" s="676"/>
      <c r="G27" s="676"/>
      <c r="H27" s="677"/>
      <c r="I27" s="948">
        <v>0.7</v>
      </c>
      <c r="J27" s="949"/>
      <c r="K27" s="950" t="s">
        <v>24</v>
      </c>
      <c r="L27" s="951"/>
      <c r="M27" s="951"/>
      <c r="N27" s="951"/>
      <c r="O27" s="951"/>
      <c r="P27" s="951"/>
      <c r="Q27" s="951"/>
      <c r="R27" s="951"/>
      <c r="S27" s="951"/>
      <c r="T27" s="951"/>
      <c r="U27" s="951"/>
      <c r="V27" s="951"/>
      <c r="W27" s="951"/>
      <c r="X27" s="951"/>
      <c r="Y27" s="951"/>
      <c r="Z27" s="952"/>
      <c r="AA27" s="953" t="s">
        <v>25</v>
      </c>
      <c r="AB27" s="954"/>
      <c r="AC27" s="954"/>
      <c r="AD27" s="103"/>
      <c r="AE27" s="102" t="s">
        <v>26</v>
      </c>
      <c r="AF27" s="200" t="s">
        <v>340</v>
      </c>
      <c r="AG27" s="955" t="s">
        <v>27</v>
      </c>
      <c r="AH27" s="956"/>
      <c r="AI27" s="100"/>
      <c r="AJ27" s="99"/>
      <c r="AK27" s="98"/>
      <c r="AL27" s="12"/>
    </row>
    <row r="28" spans="2:38" ht="15" thickBot="1" x14ac:dyDescent="0.25">
      <c r="B28" s="10"/>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2"/>
    </row>
    <row r="29" spans="2:38" ht="15" x14ac:dyDescent="0.2">
      <c r="B29" s="10"/>
      <c r="C29" s="658" t="s">
        <v>305</v>
      </c>
      <c r="D29" s="659"/>
      <c r="E29" s="659"/>
      <c r="F29" s="659"/>
      <c r="G29" s="659"/>
      <c r="H29" s="659"/>
      <c r="I29" s="659"/>
      <c r="J29" s="660"/>
      <c r="K29" s="935" t="s">
        <v>304</v>
      </c>
      <c r="L29" s="936"/>
      <c r="M29" s="936"/>
      <c r="N29" s="936"/>
      <c r="O29" s="936"/>
      <c r="P29" s="936"/>
      <c r="Q29" s="936"/>
      <c r="R29" s="936"/>
      <c r="S29" s="936"/>
      <c r="T29" s="936"/>
      <c r="U29" s="936"/>
      <c r="V29" s="936"/>
      <c r="W29" s="937"/>
      <c r="X29" s="938" t="s">
        <v>303</v>
      </c>
      <c r="Y29" s="939"/>
      <c r="Z29" s="939"/>
      <c r="AA29" s="939"/>
      <c r="AB29" s="939"/>
      <c r="AC29" s="939"/>
      <c r="AD29" s="939"/>
      <c r="AE29" s="940"/>
      <c r="AF29" s="941" t="s">
        <v>302</v>
      </c>
      <c r="AG29" s="942"/>
      <c r="AH29" s="942"/>
      <c r="AI29" s="942"/>
      <c r="AJ29" s="942"/>
      <c r="AK29" s="942"/>
      <c r="AL29" s="12"/>
    </row>
    <row r="30" spans="2:38" x14ac:dyDescent="0.2">
      <c r="B30" s="10"/>
      <c r="C30" s="661"/>
      <c r="D30" s="934"/>
      <c r="E30" s="934"/>
      <c r="F30" s="934"/>
      <c r="G30" s="934"/>
      <c r="H30" s="934"/>
      <c r="I30" s="934"/>
      <c r="J30" s="934"/>
      <c r="K30" s="943" t="s">
        <v>301</v>
      </c>
      <c r="L30" s="943"/>
      <c r="M30" s="943"/>
      <c r="N30" s="943"/>
      <c r="O30" s="943"/>
      <c r="P30" s="943"/>
      <c r="Q30" s="943" t="s">
        <v>300</v>
      </c>
      <c r="R30" s="943"/>
      <c r="S30" s="943"/>
      <c r="T30" s="943"/>
      <c r="U30" s="943"/>
      <c r="V30" s="943"/>
      <c r="W30" s="943"/>
      <c r="X30" s="943" t="s">
        <v>301</v>
      </c>
      <c r="Y30" s="943"/>
      <c r="Z30" s="943"/>
      <c r="AA30" s="943"/>
      <c r="AB30" s="943"/>
      <c r="AC30" s="943" t="s">
        <v>300</v>
      </c>
      <c r="AD30" s="943"/>
      <c r="AE30" s="943"/>
      <c r="AF30" s="943" t="s">
        <v>301</v>
      </c>
      <c r="AG30" s="943"/>
      <c r="AH30" s="943" t="s">
        <v>300</v>
      </c>
      <c r="AI30" s="943"/>
      <c r="AJ30" s="943"/>
      <c r="AK30" s="943"/>
      <c r="AL30" s="12"/>
    </row>
    <row r="31" spans="2:38" ht="15" thickBot="1" x14ac:dyDescent="0.25">
      <c r="B31" s="10"/>
      <c r="C31" s="664"/>
      <c r="D31" s="665"/>
      <c r="E31" s="665"/>
      <c r="F31" s="665"/>
      <c r="G31" s="665"/>
      <c r="H31" s="665"/>
      <c r="I31" s="665"/>
      <c r="J31" s="665"/>
      <c r="K31" s="944">
        <v>0</v>
      </c>
      <c r="L31" s="943"/>
      <c r="M31" s="943"/>
      <c r="N31" s="943"/>
      <c r="O31" s="943"/>
      <c r="P31" s="943"/>
      <c r="Q31" s="944">
        <v>0.59</v>
      </c>
      <c r="R31" s="943"/>
      <c r="S31" s="943"/>
      <c r="T31" s="943"/>
      <c r="U31" s="943"/>
      <c r="V31" s="943"/>
      <c r="W31" s="943"/>
      <c r="X31" s="944">
        <v>0.6</v>
      </c>
      <c r="Y31" s="943"/>
      <c r="Z31" s="943"/>
      <c r="AA31" s="943"/>
      <c r="AB31" s="943"/>
      <c r="AC31" s="944">
        <v>0.69</v>
      </c>
      <c r="AD31" s="943"/>
      <c r="AE31" s="943"/>
      <c r="AF31" s="944">
        <v>0.7</v>
      </c>
      <c r="AG31" s="943"/>
      <c r="AH31" s="944">
        <v>1</v>
      </c>
      <c r="AI31" s="943"/>
      <c r="AJ31" s="943"/>
      <c r="AK31" s="943"/>
      <c r="AL31" s="12"/>
    </row>
    <row r="32" spans="2:38" ht="15" thickBot="1" x14ac:dyDescent="0.25">
      <c r="B32" s="10"/>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2"/>
    </row>
    <row r="33" spans="2:50" s="14" customFormat="1" x14ac:dyDescent="0.2">
      <c r="B33" s="13"/>
      <c r="C33" s="922" t="s">
        <v>29</v>
      </c>
      <c r="D33" s="923"/>
      <c r="E33" s="923"/>
      <c r="F33" s="923"/>
      <c r="G33" s="923"/>
      <c r="H33" s="923"/>
      <c r="I33" s="923"/>
      <c r="J33" s="923"/>
      <c r="K33" s="923"/>
      <c r="L33" s="923"/>
      <c r="M33" s="923"/>
      <c r="N33" s="923"/>
      <c r="O33" s="923"/>
      <c r="P33" s="923"/>
      <c r="Q33" s="923"/>
      <c r="R33" s="923"/>
      <c r="S33" s="923"/>
      <c r="T33" s="923"/>
      <c r="U33" s="923"/>
      <c r="V33" s="923"/>
      <c r="W33" s="923"/>
      <c r="X33" s="923"/>
      <c r="Y33" s="923"/>
      <c r="Z33" s="923"/>
      <c r="AA33" s="923"/>
      <c r="AB33" s="923"/>
      <c r="AC33" s="923"/>
      <c r="AD33" s="923"/>
      <c r="AE33" s="923"/>
      <c r="AF33" s="923"/>
      <c r="AG33" s="923"/>
      <c r="AH33" s="923"/>
      <c r="AI33" s="923"/>
      <c r="AJ33" s="923"/>
      <c r="AK33" s="924"/>
      <c r="AL33" s="12"/>
    </row>
    <row r="34" spans="2:50" s="14" customFormat="1" ht="15" thickBot="1" x14ac:dyDescent="0.25">
      <c r="B34" s="13"/>
      <c r="C34" s="925"/>
      <c r="D34" s="926"/>
      <c r="E34" s="926"/>
      <c r="F34" s="926"/>
      <c r="G34" s="926"/>
      <c r="H34" s="926"/>
      <c r="I34" s="926"/>
      <c r="J34" s="926"/>
      <c r="K34" s="926"/>
      <c r="L34" s="926"/>
      <c r="M34" s="926"/>
      <c r="N34" s="926"/>
      <c r="O34" s="926"/>
      <c r="P34" s="926"/>
      <c r="Q34" s="926"/>
      <c r="R34" s="926"/>
      <c r="S34" s="926"/>
      <c r="T34" s="926"/>
      <c r="U34" s="926"/>
      <c r="V34" s="926"/>
      <c r="W34" s="926"/>
      <c r="X34" s="926"/>
      <c r="Y34" s="926"/>
      <c r="Z34" s="926"/>
      <c r="AA34" s="926"/>
      <c r="AB34" s="926"/>
      <c r="AC34" s="926"/>
      <c r="AD34" s="926"/>
      <c r="AE34" s="926"/>
      <c r="AF34" s="926"/>
      <c r="AG34" s="926"/>
      <c r="AH34" s="926"/>
      <c r="AI34" s="926"/>
      <c r="AJ34" s="926"/>
      <c r="AK34" s="927"/>
      <c r="AL34" s="12"/>
    </row>
    <row r="35" spans="2:50" s="14" customFormat="1" x14ac:dyDescent="0.2">
      <c r="B35" s="13"/>
      <c r="C35" s="922" t="s">
        <v>30</v>
      </c>
      <c r="D35" s="923"/>
      <c r="E35" s="923"/>
      <c r="F35" s="923"/>
      <c r="G35" s="924"/>
      <c r="H35" s="928" t="s">
        <v>746</v>
      </c>
      <c r="I35" s="928" t="s">
        <v>745</v>
      </c>
      <c r="J35" s="930" t="s">
        <v>33</v>
      </c>
      <c r="K35" s="932" t="s">
        <v>34</v>
      </c>
      <c r="L35" s="923"/>
      <c r="M35" s="923"/>
      <c r="N35" s="923"/>
      <c r="O35" s="923"/>
      <c r="P35" s="923"/>
      <c r="Q35" s="923"/>
      <c r="R35" s="923"/>
      <c r="S35" s="923"/>
      <c r="T35" s="923"/>
      <c r="U35" s="923"/>
      <c r="V35" s="923"/>
      <c r="W35" s="923"/>
      <c r="X35" s="923"/>
      <c r="Y35" s="923"/>
      <c r="Z35" s="923"/>
      <c r="AA35" s="923"/>
      <c r="AB35" s="923"/>
      <c r="AC35" s="923"/>
      <c r="AD35" s="923"/>
      <c r="AE35" s="923"/>
      <c r="AF35" s="923"/>
      <c r="AG35" s="923"/>
      <c r="AH35" s="923"/>
      <c r="AI35" s="923"/>
      <c r="AJ35" s="923"/>
      <c r="AK35" s="924"/>
      <c r="AL35" s="12"/>
    </row>
    <row r="36" spans="2:50" s="14" customFormat="1" ht="31.5" customHeight="1" thickBot="1" x14ac:dyDescent="0.25">
      <c r="B36" s="13"/>
      <c r="C36" s="925"/>
      <c r="D36" s="926"/>
      <c r="E36" s="926"/>
      <c r="F36" s="926"/>
      <c r="G36" s="927"/>
      <c r="H36" s="929"/>
      <c r="I36" s="929"/>
      <c r="J36" s="931"/>
      <c r="K36" s="933"/>
      <c r="L36" s="926"/>
      <c r="M36" s="926"/>
      <c r="N36" s="926"/>
      <c r="O36" s="926"/>
      <c r="P36" s="926"/>
      <c r="Q36" s="926"/>
      <c r="R36" s="926"/>
      <c r="S36" s="926"/>
      <c r="T36" s="926"/>
      <c r="U36" s="926"/>
      <c r="V36" s="926"/>
      <c r="W36" s="926"/>
      <c r="X36" s="926"/>
      <c r="Y36" s="926"/>
      <c r="Z36" s="926"/>
      <c r="AA36" s="926"/>
      <c r="AB36" s="926"/>
      <c r="AC36" s="926"/>
      <c r="AD36" s="926"/>
      <c r="AE36" s="926"/>
      <c r="AF36" s="926"/>
      <c r="AG36" s="926"/>
      <c r="AH36" s="926"/>
      <c r="AI36" s="926"/>
      <c r="AJ36" s="926"/>
      <c r="AK36" s="927"/>
      <c r="AL36" s="12"/>
    </row>
    <row r="37" spans="2:50" s="14" customFormat="1" ht="100.5" customHeight="1" x14ac:dyDescent="0.2">
      <c r="B37" s="13"/>
      <c r="C37" s="899" t="s">
        <v>742</v>
      </c>
      <c r="D37" s="900"/>
      <c r="E37" s="900"/>
      <c r="F37" s="900"/>
      <c r="G37" s="901"/>
      <c r="H37" s="38">
        <v>7</v>
      </c>
      <c r="I37" s="38">
        <v>7</v>
      </c>
      <c r="J37" s="199">
        <f>H37/I37</f>
        <v>1</v>
      </c>
      <c r="K37" s="1098" t="s">
        <v>744</v>
      </c>
      <c r="L37" s="1099"/>
      <c r="M37" s="1099"/>
      <c r="N37" s="1099"/>
      <c r="O37" s="1099"/>
      <c r="P37" s="1099"/>
      <c r="Q37" s="1099"/>
      <c r="R37" s="1099"/>
      <c r="S37" s="1099"/>
      <c r="T37" s="1099"/>
      <c r="U37" s="1099"/>
      <c r="V37" s="1099"/>
      <c r="W37" s="1099"/>
      <c r="X37" s="1099"/>
      <c r="Y37" s="1099"/>
      <c r="Z37" s="1099"/>
      <c r="AA37" s="1099"/>
      <c r="AB37" s="1099"/>
      <c r="AC37" s="1099"/>
      <c r="AD37" s="1099"/>
      <c r="AE37" s="1099"/>
      <c r="AF37" s="1099"/>
      <c r="AG37" s="1099"/>
      <c r="AH37" s="1099"/>
      <c r="AI37" s="1099"/>
      <c r="AJ37" s="1099"/>
      <c r="AK37" s="1100"/>
      <c r="AL37" s="12"/>
    </row>
    <row r="38" spans="2:50" s="14" customFormat="1" ht="78.75" customHeight="1" thickBot="1" x14ac:dyDescent="0.25">
      <c r="B38" s="13"/>
      <c r="C38" s="905" t="s">
        <v>740</v>
      </c>
      <c r="D38" s="906"/>
      <c r="E38" s="906"/>
      <c r="F38" s="906"/>
      <c r="G38" s="907"/>
      <c r="H38" s="38">
        <v>2</v>
      </c>
      <c r="I38" s="39">
        <v>6</v>
      </c>
      <c r="J38" s="199">
        <f>H38/I38</f>
        <v>0.33333333333333331</v>
      </c>
      <c r="K38" s="1101" t="s">
        <v>743</v>
      </c>
      <c r="L38" s="1102"/>
      <c r="M38" s="1102"/>
      <c r="N38" s="1102"/>
      <c r="O38" s="1102"/>
      <c r="P38" s="1102"/>
      <c r="Q38" s="1102"/>
      <c r="R38" s="1102"/>
      <c r="S38" s="1102"/>
      <c r="T38" s="1102"/>
      <c r="U38" s="1102"/>
      <c r="V38" s="1102"/>
      <c r="W38" s="1102"/>
      <c r="X38" s="1102"/>
      <c r="Y38" s="1102"/>
      <c r="Z38" s="1102"/>
      <c r="AA38" s="1102"/>
      <c r="AB38" s="1102"/>
      <c r="AC38" s="1102"/>
      <c r="AD38" s="1102"/>
      <c r="AE38" s="1102"/>
      <c r="AF38" s="1102"/>
      <c r="AG38" s="1102"/>
      <c r="AH38" s="1102"/>
      <c r="AI38" s="1102"/>
      <c r="AJ38" s="1102"/>
      <c r="AK38" s="1103"/>
      <c r="AL38" s="1094"/>
      <c r="AM38" s="1094"/>
      <c r="AN38" s="1094"/>
      <c r="AO38" s="1094"/>
      <c r="AP38" s="1094"/>
      <c r="AQ38" s="1094"/>
      <c r="AR38" s="1094"/>
      <c r="AS38" s="1094"/>
      <c r="AT38" s="1094"/>
      <c r="AU38" s="1094"/>
      <c r="AV38" s="1094"/>
      <c r="AW38" s="1094"/>
      <c r="AX38" s="1094"/>
    </row>
    <row r="39" spans="2:50" s="14" customFormat="1" ht="15.75" customHeight="1" thickBot="1" x14ac:dyDescent="0.3">
      <c r="B39" s="13"/>
      <c r="C39" s="908" t="s">
        <v>35</v>
      </c>
      <c r="D39" s="909"/>
      <c r="E39" s="909"/>
      <c r="F39" s="909"/>
      <c r="G39" s="910"/>
      <c r="H39" s="37">
        <f>SUM(H37:H38)</f>
        <v>9</v>
      </c>
      <c r="I39" s="37">
        <f>SUM(I37:I38)</f>
        <v>13</v>
      </c>
      <c r="J39" s="198">
        <f>H39/I39</f>
        <v>0.69230769230769229</v>
      </c>
      <c r="K39" s="1095"/>
      <c r="L39" s="1096"/>
      <c r="M39" s="1096"/>
      <c r="N39" s="1096"/>
      <c r="O39" s="1096"/>
      <c r="P39" s="1096"/>
      <c r="Q39" s="1096"/>
      <c r="R39" s="1096"/>
      <c r="S39" s="1096"/>
      <c r="T39" s="1096"/>
      <c r="U39" s="1096"/>
      <c r="V39" s="1096"/>
      <c r="W39" s="1096"/>
      <c r="X39" s="1096"/>
      <c r="Y39" s="1096"/>
      <c r="Z39" s="1096"/>
      <c r="AA39" s="1096"/>
      <c r="AB39" s="1096"/>
      <c r="AC39" s="1096"/>
      <c r="AD39" s="1096"/>
      <c r="AE39" s="1096"/>
      <c r="AF39" s="1096"/>
      <c r="AG39" s="1096"/>
      <c r="AH39" s="1096"/>
      <c r="AI39" s="1096"/>
      <c r="AJ39" s="1096"/>
      <c r="AK39" s="1097"/>
      <c r="AL39" s="12"/>
    </row>
    <row r="40" spans="2:50" s="14" customFormat="1" ht="15" thickBot="1" x14ac:dyDescent="0.25">
      <c r="B40" s="13"/>
      <c r="C40" s="11"/>
      <c r="D40" s="11"/>
      <c r="E40" s="11"/>
      <c r="F40" s="11"/>
      <c r="G40" s="11"/>
      <c r="H40" s="95"/>
      <c r="I40" s="95"/>
      <c r="J40" s="35"/>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2"/>
    </row>
    <row r="41" spans="2:50" s="14" customFormat="1" ht="14.25" customHeight="1" x14ac:dyDescent="0.2">
      <c r="B41" s="13"/>
      <c r="C41" s="768" t="s">
        <v>36</v>
      </c>
      <c r="D41" s="769"/>
      <c r="E41" s="769"/>
      <c r="F41" s="769"/>
      <c r="G41" s="769"/>
      <c r="H41" s="769"/>
      <c r="I41" s="769"/>
      <c r="J41" s="769"/>
      <c r="K41" s="769"/>
      <c r="L41" s="769"/>
      <c r="M41" s="769"/>
      <c r="N41" s="769"/>
      <c r="O41" s="769"/>
      <c r="P41" s="769"/>
      <c r="Q41" s="769"/>
      <c r="R41" s="769"/>
      <c r="S41" s="769"/>
      <c r="T41" s="769"/>
      <c r="U41" s="769"/>
      <c r="V41" s="769"/>
      <c r="W41" s="769"/>
      <c r="X41" s="769"/>
      <c r="Y41" s="769"/>
      <c r="Z41" s="769"/>
      <c r="AA41" s="769"/>
      <c r="AB41" s="769"/>
      <c r="AC41" s="769"/>
      <c r="AD41" s="769"/>
      <c r="AE41" s="769"/>
      <c r="AF41" s="769"/>
      <c r="AG41" s="769"/>
      <c r="AH41" s="769"/>
      <c r="AI41" s="769"/>
      <c r="AJ41" s="769"/>
      <c r="AK41" s="770"/>
      <c r="AL41" s="12"/>
    </row>
    <row r="42" spans="2:50" ht="15" customHeight="1" thickBot="1" x14ac:dyDescent="0.25">
      <c r="B42" s="10"/>
      <c r="C42" s="914"/>
      <c r="D42" s="915"/>
      <c r="E42" s="915"/>
      <c r="F42" s="915"/>
      <c r="G42" s="915"/>
      <c r="H42" s="915"/>
      <c r="I42" s="915"/>
      <c r="J42" s="915"/>
      <c r="K42" s="915"/>
      <c r="L42" s="915"/>
      <c r="M42" s="915"/>
      <c r="N42" s="915"/>
      <c r="O42" s="915"/>
      <c r="P42" s="915"/>
      <c r="Q42" s="915"/>
      <c r="R42" s="915"/>
      <c r="S42" s="915"/>
      <c r="T42" s="915"/>
      <c r="U42" s="915"/>
      <c r="V42" s="915"/>
      <c r="W42" s="915"/>
      <c r="X42" s="915"/>
      <c r="Y42" s="915"/>
      <c r="Z42" s="915"/>
      <c r="AA42" s="915"/>
      <c r="AB42" s="915"/>
      <c r="AC42" s="915"/>
      <c r="AD42" s="915"/>
      <c r="AE42" s="915"/>
      <c r="AF42" s="915"/>
      <c r="AG42" s="915"/>
      <c r="AH42" s="915"/>
      <c r="AI42" s="915"/>
      <c r="AJ42" s="915"/>
      <c r="AK42" s="916"/>
      <c r="AL42" s="12"/>
    </row>
    <row r="43" spans="2:50" ht="14.25" customHeight="1" x14ac:dyDescent="0.2">
      <c r="B43" s="10"/>
      <c r="C43" s="890" t="s">
        <v>337</v>
      </c>
      <c r="D43" s="891"/>
      <c r="E43" s="891"/>
      <c r="F43" s="891"/>
      <c r="G43" s="891"/>
      <c r="H43" s="891"/>
      <c r="I43" s="891"/>
      <c r="J43" s="891"/>
      <c r="K43" s="891"/>
      <c r="L43" s="891"/>
      <c r="M43" s="891"/>
      <c r="N43" s="891"/>
      <c r="O43" s="891"/>
      <c r="P43" s="891"/>
      <c r="Q43" s="891"/>
      <c r="R43" s="891"/>
      <c r="S43" s="891"/>
      <c r="T43" s="891"/>
      <c r="U43" s="891"/>
      <c r="V43" s="891"/>
      <c r="W43" s="891"/>
      <c r="X43" s="891"/>
      <c r="Y43" s="891"/>
      <c r="Z43" s="891"/>
      <c r="AA43" s="891"/>
      <c r="AB43" s="891"/>
      <c r="AC43" s="891"/>
      <c r="AD43" s="891"/>
      <c r="AE43" s="891"/>
      <c r="AF43" s="891"/>
      <c r="AG43" s="891"/>
      <c r="AH43" s="891"/>
      <c r="AI43" s="891"/>
      <c r="AJ43" s="891"/>
      <c r="AK43" s="892"/>
      <c r="AL43" s="12"/>
    </row>
    <row r="44" spans="2:50" x14ac:dyDescent="0.2">
      <c r="B44" s="10"/>
      <c r="C44" s="893"/>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4"/>
      <c r="AB44" s="894"/>
      <c r="AC44" s="894"/>
      <c r="AD44" s="894"/>
      <c r="AE44" s="894"/>
      <c r="AF44" s="894"/>
      <c r="AG44" s="894"/>
      <c r="AH44" s="894"/>
      <c r="AI44" s="894"/>
      <c r="AJ44" s="894"/>
      <c r="AK44" s="895"/>
      <c r="AL44" s="12"/>
    </row>
    <row r="45" spans="2:50" x14ac:dyDescent="0.2">
      <c r="B45" s="10"/>
      <c r="C45" s="893"/>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4"/>
      <c r="AB45" s="894"/>
      <c r="AC45" s="894"/>
      <c r="AD45" s="894"/>
      <c r="AE45" s="894"/>
      <c r="AF45" s="894"/>
      <c r="AG45" s="894"/>
      <c r="AH45" s="894"/>
      <c r="AI45" s="894"/>
      <c r="AJ45" s="894"/>
      <c r="AK45" s="895"/>
      <c r="AL45" s="12"/>
    </row>
    <row r="46" spans="2:50" x14ac:dyDescent="0.2">
      <c r="B46" s="10"/>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4"/>
      <c r="AB46" s="894"/>
      <c r="AC46" s="894"/>
      <c r="AD46" s="894"/>
      <c r="AE46" s="894"/>
      <c r="AF46" s="894"/>
      <c r="AG46" s="894"/>
      <c r="AH46" s="894"/>
      <c r="AI46" s="894"/>
      <c r="AJ46" s="894"/>
      <c r="AK46" s="895"/>
      <c r="AL46" s="12"/>
    </row>
    <row r="47" spans="2:50" x14ac:dyDescent="0.2">
      <c r="B47" s="10"/>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4"/>
      <c r="AB47" s="894"/>
      <c r="AC47" s="894"/>
      <c r="AD47" s="894"/>
      <c r="AE47" s="894"/>
      <c r="AF47" s="894"/>
      <c r="AG47" s="894"/>
      <c r="AH47" s="894"/>
      <c r="AI47" s="894"/>
      <c r="AJ47" s="894"/>
      <c r="AK47" s="895"/>
      <c r="AL47" s="12"/>
    </row>
    <row r="48" spans="2:50" x14ac:dyDescent="0.2">
      <c r="B48" s="10"/>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4"/>
      <c r="AB48" s="894"/>
      <c r="AC48" s="894"/>
      <c r="AD48" s="894"/>
      <c r="AE48" s="894"/>
      <c r="AF48" s="894"/>
      <c r="AG48" s="894"/>
      <c r="AH48" s="894"/>
      <c r="AI48" s="894"/>
      <c r="AJ48" s="894"/>
      <c r="AK48" s="895"/>
      <c r="AL48" s="12"/>
    </row>
    <row r="49" spans="2:38" x14ac:dyDescent="0.2">
      <c r="B49" s="10"/>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4"/>
      <c r="AB49" s="894"/>
      <c r="AC49" s="894"/>
      <c r="AD49" s="894"/>
      <c r="AE49" s="894"/>
      <c r="AF49" s="894"/>
      <c r="AG49" s="894"/>
      <c r="AH49" s="894"/>
      <c r="AI49" s="894"/>
      <c r="AJ49" s="894"/>
      <c r="AK49" s="895"/>
      <c r="AL49" s="12"/>
    </row>
    <row r="50" spans="2:38" x14ac:dyDescent="0.2">
      <c r="B50" s="10"/>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4"/>
      <c r="AB50" s="894"/>
      <c r="AC50" s="894"/>
      <c r="AD50" s="894"/>
      <c r="AE50" s="894"/>
      <c r="AF50" s="894"/>
      <c r="AG50" s="894"/>
      <c r="AH50" s="894"/>
      <c r="AI50" s="894"/>
      <c r="AJ50" s="894"/>
      <c r="AK50" s="895"/>
      <c r="AL50" s="12"/>
    </row>
    <row r="51" spans="2:38" x14ac:dyDescent="0.2">
      <c r="B51" s="10"/>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4"/>
      <c r="AB51" s="894"/>
      <c r="AC51" s="894"/>
      <c r="AD51" s="894"/>
      <c r="AE51" s="894"/>
      <c r="AF51" s="894"/>
      <c r="AG51" s="894"/>
      <c r="AH51" s="894"/>
      <c r="AI51" s="894"/>
      <c r="AJ51" s="894"/>
      <c r="AK51" s="895"/>
      <c r="AL51" s="12"/>
    </row>
    <row r="52" spans="2:38" ht="15" thickBot="1" x14ac:dyDescent="0.25">
      <c r="B52" s="10"/>
      <c r="C52" s="896"/>
      <c r="D52" s="897"/>
      <c r="E52" s="897"/>
      <c r="F52" s="897"/>
      <c r="G52" s="897"/>
      <c r="H52" s="897"/>
      <c r="I52" s="897"/>
      <c r="J52" s="897"/>
      <c r="K52" s="897"/>
      <c r="L52" s="897"/>
      <c r="M52" s="897"/>
      <c r="N52" s="897"/>
      <c r="O52" s="897"/>
      <c r="P52" s="897"/>
      <c r="Q52" s="897"/>
      <c r="R52" s="897"/>
      <c r="S52" s="897"/>
      <c r="T52" s="897"/>
      <c r="U52" s="897"/>
      <c r="V52" s="897"/>
      <c r="W52" s="897"/>
      <c r="X52" s="897"/>
      <c r="Y52" s="897"/>
      <c r="Z52" s="897"/>
      <c r="AA52" s="897"/>
      <c r="AB52" s="897"/>
      <c r="AC52" s="897"/>
      <c r="AD52" s="897"/>
      <c r="AE52" s="897"/>
      <c r="AF52" s="897"/>
      <c r="AG52" s="897"/>
      <c r="AH52" s="897"/>
      <c r="AI52" s="897"/>
      <c r="AJ52" s="897"/>
      <c r="AK52" s="898"/>
      <c r="AL52" s="12"/>
    </row>
    <row r="53" spans="2:38" ht="15" thickBot="1" x14ac:dyDescent="0.25">
      <c r="B53" s="15"/>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16"/>
    </row>
    <row r="54" spans="2:38" ht="14.25" customHeight="1" x14ac:dyDescent="0.2">
      <c r="B54" s="19"/>
      <c r="C54" s="1072" t="s">
        <v>30</v>
      </c>
      <c r="D54" s="1073"/>
      <c r="E54" s="1073"/>
      <c r="F54" s="1073"/>
      <c r="G54" s="1074"/>
      <c r="H54" s="1072" t="s">
        <v>37</v>
      </c>
      <c r="I54" s="1074"/>
      <c r="J54" s="1072" t="s">
        <v>38</v>
      </c>
      <c r="K54" s="1073"/>
      <c r="L54" s="1073"/>
      <c r="M54" s="1073"/>
      <c r="N54" s="1072" t="s">
        <v>39</v>
      </c>
      <c r="O54" s="1073"/>
      <c r="P54" s="1073"/>
      <c r="Q54" s="1073"/>
      <c r="R54" s="1073"/>
      <c r="S54" s="1073"/>
      <c r="T54" s="1073"/>
      <c r="U54" s="1073"/>
      <c r="V54" s="1073"/>
      <c r="W54" s="1073"/>
      <c r="X54" s="1073"/>
      <c r="Y54" s="1074"/>
      <c r="Z54" s="1072" t="s">
        <v>40</v>
      </c>
      <c r="AA54" s="1073"/>
      <c r="AB54" s="1073"/>
      <c r="AC54" s="1073"/>
      <c r="AD54" s="1073"/>
      <c r="AE54" s="1073"/>
      <c r="AF54" s="1073"/>
      <c r="AG54" s="1073"/>
      <c r="AH54" s="1073"/>
      <c r="AI54" s="1073"/>
      <c r="AJ54" s="1073"/>
      <c r="AK54" s="1074"/>
      <c r="AL54" s="20"/>
    </row>
    <row r="55" spans="2:38" ht="14.25" customHeight="1" x14ac:dyDescent="0.2">
      <c r="B55" s="21"/>
      <c r="C55" s="1075"/>
      <c r="D55" s="1076"/>
      <c r="E55" s="1076"/>
      <c r="F55" s="1076"/>
      <c r="G55" s="1077"/>
      <c r="H55" s="1075"/>
      <c r="I55" s="1077"/>
      <c r="J55" s="1075"/>
      <c r="K55" s="1076"/>
      <c r="L55" s="1076"/>
      <c r="M55" s="1076"/>
      <c r="N55" s="1075"/>
      <c r="O55" s="1076"/>
      <c r="P55" s="1076"/>
      <c r="Q55" s="1076"/>
      <c r="R55" s="1076"/>
      <c r="S55" s="1076"/>
      <c r="T55" s="1076"/>
      <c r="U55" s="1076"/>
      <c r="V55" s="1076"/>
      <c r="W55" s="1076"/>
      <c r="X55" s="1076"/>
      <c r="Y55" s="1077"/>
      <c r="Z55" s="1075"/>
      <c r="AA55" s="1076"/>
      <c r="AB55" s="1076"/>
      <c r="AC55" s="1076"/>
      <c r="AD55" s="1076"/>
      <c r="AE55" s="1076"/>
      <c r="AF55" s="1076"/>
      <c r="AG55" s="1076"/>
      <c r="AH55" s="1076"/>
      <c r="AI55" s="1076"/>
      <c r="AJ55" s="1076"/>
      <c r="AK55" s="1077"/>
      <c r="AL55" s="20"/>
    </row>
    <row r="56" spans="2:38" ht="15" customHeight="1" thickBot="1" x14ac:dyDescent="0.25">
      <c r="B56" s="21"/>
      <c r="C56" s="1078"/>
      <c r="D56" s="1079"/>
      <c r="E56" s="1079"/>
      <c r="F56" s="1079"/>
      <c r="G56" s="1080"/>
      <c r="H56" s="1078"/>
      <c r="I56" s="1080"/>
      <c r="J56" s="1078"/>
      <c r="K56" s="1079"/>
      <c r="L56" s="1079"/>
      <c r="M56" s="1079"/>
      <c r="N56" s="1078"/>
      <c r="O56" s="1079"/>
      <c r="P56" s="1079"/>
      <c r="Q56" s="1079"/>
      <c r="R56" s="1079"/>
      <c r="S56" s="1079"/>
      <c r="T56" s="1079"/>
      <c r="U56" s="1079"/>
      <c r="V56" s="1079"/>
      <c r="W56" s="1079"/>
      <c r="X56" s="1079"/>
      <c r="Y56" s="1080"/>
      <c r="Z56" s="1078"/>
      <c r="AA56" s="1079"/>
      <c r="AB56" s="1079"/>
      <c r="AC56" s="1079"/>
      <c r="AD56" s="1079"/>
      <c r="AE56" s="1079"/>
      <c r="AF56" s="1079"/>
      <c r="AG56" s="1079"/>
      <c r="AH56" s="1079"/>
      <c r="AI56" s="1079"/>
      <c r="AJ56" s="1079"/>
      <c r="AK56" s="1080"/>
      <c r="AL56" s="20"/>
    </row>
    <row r="57" spans="2:38" ht="105.75" customHeight="1" thickBot="1" x14ac:dyDescent="0.25">
      <c r="B57" s="19"/>
      <c r="C57" s="899" t="s">
        <v>742</v>
      </c>
      <c r="D57" s="900"/>
      <c r="E57" s="900"/>
      <c r="F57" s="900"/>
      <c r="G57" s="901"/>
      <c r="H57" s="1086" t="s">
        <v>739</v>
      </c>
      <c r="I57" s="1086"/>
      <c r="J57" s="1087">
        <v>1</v>
      </c>
      <c r="K57" s="1088"/>
      <c r="L57" s="1088"/>
      <c r="M57" s="1089"/>
      <c r="N57" s="1090" t="s">
        <v>739</v>
      </c>
      <c r="O57" s="1091"/>
      <c r="P57" s="1091"/>
      <c r="Q57" s="1091"/>
      <c r="R57" s="1091"/>
      <c r="S57" s="1091"/>
      <c r="T57" s="1091"/>
      <c r="U57" s="1091"/>
      <c r="V57" s="1091"/>
      <c r="W57" s="1091"/>
      <c r="X57" s="1091"/>
      <c r="Y57" s="1092"/>
      <c r="Z57" s="1090" t="s">
        <v>741</v>
      </c>
      <c r="AA57" s="1091"/>
      <c r="AB57" s="1091"/>
      <c r="AC57" s="1091"/>
      <c r="AD57" s="1091"/>
      <c r="AE57" s="1091"/>
      <c r="AF57" s="1091"/>
      <c r="AG57" s="1091"/>
      <c r="AH57" s="1091"/>
      <c r="AI57" s="1091"/>
      <c r="AJ57" s="1091"/>
      <c r="AK57" s="1093"/>
      <c r="AL57" s="22"/>
    </row>
    <row r="58" spans="2:38" ht="153.75" customHeight="1" x14ac:dyDescent="0.2">
      <c r="B58" s="19"/>
      <c r="C58" s="899" t="s">
        <v>740</v>
      </c>
      <c r="D58" s="900"/>
      <c r="E58" s="900"/>
      <c r="F58" s="900"/>
      <c r="G58" s="901"/>
      <c r="H58" s="1086" t="s">
        <v>739</v>
      </c>
      <c r="I58" s="1086"/>
      <c r="J58" s="1087">
        <v>0.33</v>
      </c>
      <c r="K58" s="1088"/>
      <c r="L58" s="1088"/>
      <c r="M58" s="1089"/>
      <c r="N58" s="1090" t="s">
        <v>738</v>
      </c>
      <c r="O58" s="1091"/>
      <c r="P58" s="1091"/>
      <c r="Q58" s="1091"/>
      <c r="R58" s="1091"/>
      <c r="S58" s="1091"/>
      <c r="T58" s="1091"/>
      <c r="U58" s="1091"/>
      <c r="V58" s="1091"/>
      <c r="W58" s="1091"/>
      <c r="X58" s="1091"/>
      <c r="Y58" s="1092"/>
      <c r="Z58" s="1090" t="s">
        <v>737</v>
      </c>
      <c r="AA58" s="1091"/>
      <c r="AB58" s="1091"/>
      <c r="AC58" s="1091"/>
      <c r="AD58" s="1091"/>
      <c r="AE58" s="1091"/>
      <c r="AF58" s="1091"/>
      <c r="AG58" s="1091"/>
      <c r="AH58" s="1091"/>
      <c r="AI58" s="1091"/>
      <c r="AJ58" s="1091"/>
      <c r="AK58" s="1093"/>
      <c r="AL58" s="22"/>
    </row>
    <row r="59" spans="2:38" x14ac:dyDescent="0.2">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row>
    <row r="97" ht="6" customHeight="1" x14ac:dyDescent="0.2"/>
  </sheetData>
  <mergeCells count="86">
    <mergeCell ref="C6:H7"/>
    <mergeCell ref="I6:AK7"/>
    <mergeCell ref="B2:G4"/>
    <mergeCell ref="H2:AL2"/>
    <mergeCell ref="H3:AA3"/>
    <mergeCell ref="AB3:AL3"/>
    <mergeCell ref="H4:AL4"/>
    <mergeCell ref="C9:H10"/>
    <mergeCell ref="I9:AC10"/>
    <mergeCell ref="AD9:AG9"/>
    <mergeCell ref="AH9:AK9"/>
    <mergeCell ref="AD10:AG10"/>
    <mergeCell ref="AH10:AK10"/>
    <mergeCell ref="C12:H13"/>
    <mergeCell ref="I12:AE13"/>
    <mergeCell ref="AF12:AK12"/>
    <mergeCell ref="AF13:AK13"/>
    <mergeCell ref="C15:H15"/>
    <mergeCell ref="I15:AK15"/>
    <mergeCell ref="C17:H17"/>
    <mergeCell ref="I17:AK17"/>
    <mergeCell ref="C19:H20"/>
    <mergeCell ref="I19:L20"/>
    <mergeCell ref="M19:AE19"/>
    <mergeCell ref="AF19:AK19"/>
    <mergeCell ref="M20:AE20"/>
    <mergeCell ref="AF20:AK20"/>
    <mergeCell ref="C22:I22"/>
    <mergeCell ref="J22:AB22"/>
    <mergeCell ref="AC22:AK22"/>
    <mergeCell ref="C23:I23"/>
    <mergeCell ref="J23:AB23"/>
    <mergeCell ref="AC23:AK23"/>
    <mergeCell ref="C25:H25"/>
    <mergeCell ref="I25:AK25"/>
    <mergeCell ref="C27:H27"/>
    <mergeCell ref="I27:J27"/>
    <mergeCell ref="K27:Z27"/>
    <mergeCell ref="AA27:AC27"/>
    <mergeCell ref="AH30:AK30"/>
    <mergeCell ref="AG27:AH27"/>
    <mergeCell ref="C37:G37"/>
    <mergeCell ref="K37:AK37"/>
    <mergeCell ref="C38:G38"/>
    <mergeCell ref="K38:AK38"/>
    <mergeCell ref="AH31:AK31"/>
    <mergeCell ref="C29:J31"/>
    <mergeCell ref="K29:W29"/>
    <mergeCell ref="X29:AE29"/>
    <mergeCell ref="AF29:AK29"/>
    <mergeCell ref="Q31:W31"/>
    <mergeCell ref="X31:AB31"/>
    <mergeCell ref="AC31:AE31"/>
    <mergeCell ref="AF31:AG31"/>
    <mergeCell ref="K30:P30"/>
    <mergeCell ref="Q30:W30"/>
    <mergeCell ref="X30:AB30"/>
    <mergeCell ref="AC30:AE30"/>
    <mergeCell ref="AF30:AG30"/>
    <mergeCell ref="K31:P31"/>
    <mergeCell ref="C33:AK34"/>
    <mergeCell ref="C35:G36"/>
    <mergeCell ref="H35:H36"/>
    <mergeCell ref="I35:I36"/>
    <mergeCell ref="J35:J36"/>
    <mergeCell ref="K35:AK36"/>
    <mergeCell ref="AL38:AX38"/>
    <mergeCell ref="C41:AK42"/>
    <mergeCell ref="C43:AK52"/>
    <mergeCell ref="C54:G56"/>
    <mergeCell ref="H54:I56"/>
    <mergeCell ref="J54:M56"/>
    <mergeCell ref="N54:Y56"/>
    <mergeCell ref="Z54:AK56"/>
    <mergeCell ref="C39:G39"/>
    <mergeCell ref="K39:AK39"/>
    <mergeCell ref="C57:G57"/>
    <mergeCell ref="H57:I57"/>
    <mergeCell ref="J57:M57"/>
    <mergeCell ref="N57:Y57"/>
    <mergeCell ref="Z57:AK57"/>
    <mergeCell ref="C58:G58"/>
    <mergeCell ref="H58:I58"/>
    <mergeCell ref="J58:M58"/>
    <mergeCell ref="N58:Y58"/>
    <mergeCell ref="Z58:AK58"/>
  </mergeCells>
  <pageMargins left="0.70866141732283472" right="0.70866141732283472" top="0.74803149606299213" bottom="1.1098214285714285" header="0.31496062992125984" footer="0.31496062992125984"/>
  <pageSetup scale="56" fitToHeight="0" orientation="portrait" r:id="rId1"/>
  <headerFooter>
    <oddFooter>&amp;LCalle 26 No.57-41 Torre 8, Pisos 7 y 8 CEMSA – C.P. 111321
PBX: 3779555 – Información: Línea 195
www.umv.gov.co&amp;CDESI-FM-007
&amp;P de &amp;N</oddFooter>
  </headerFooter>
  <rowBreaks count="1" manualBreakCount="1">
    <brk id="53" min="1" max="37"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pageSetUpPr fitToPage="1"/>
  </sheetPr>
  <dimension ref="A1:AB103"/>
  <sheetViews>
    <sheetView view="pageBreakPreview" topLeftCell="A7" zoomScaleNormal="100" zoomScaleSheetLayoutView="100" zoomScalePageLayoutView="70" workbookViewId="0">
      <selection activeCell="H39" sqref="H39:J39"/>
    </sheetView>
  </sheetViews>
  <sheetFormatPr baseColWidth="10" defaultColWidth="3.7109375" defaultRowHeight="14.25" x14ac:dyDescent="0.2"/>
  <cols>
    <col min="1" max="1" width="3.7109375" style="131"/>
    <col min="2" max="2" width="2.85546875" style="131" customWidth="1"/>
    <col min="3" max="6" width="2.7109375" style="131" customWidth="1"/>
    <col min="7" max="7" width="4.28515625" style="131" customWidth="1"/>
    <col min="8" max="9" width="17.28515625" style="131" customWidth="1"/>
    <col min="10" max="10" width="15" style="131" customWidth="1"/>
    <col min="11" max="12" width="3.42578125" style="131" customWidth="1"/>
    <col min="13" max="15" width="2.7109375" style="131" customWidth="1"/>
    <col min="16" max="16" width="3.42578125" style="131" customWidth="1"/>
    <col min="17" max="17" width="3.5703125" style="131" customWidth="1"/>
    <col min="18" max="18" width="3.7109375" style="131"/>
    <col min="19" max="19" width="3.28515625" style="131" customWidth="1"/>
    <col min="20" max="20" width="7.42578125" style="131" customWidth="1"/>
    <col min="21" max="21" width="3.5703125" style="131" customWidth="1"/>
    <col min="22" max="22" width="3.7109375" style="131"/>
    <col min="23" max="25" width="5" style="131" customWidth="1"/>
    <col min="26" max="26" width="6.7109375" style="131" customWidth="1"/>
    <col min="27" max="27" width="4.140625" style="131" customWidth="1"/>
    <col min="28" max="28" width="2" style="131" customWidth="1"/>
    <col min="29" max="16384" width="3.7109375" style="131"/>
  </cols>
  <sheetData>
    <row r="1" spans="1:28" ht="15" thickBot="1" x14ac:dyDescent="0.25">
      <c r="A1" s="60"/>
      <c r="B1" s="87"/>
      <c r="C1" s="87"/>
      <c r="D1" s="87"/>
      <c r="E1" s="87"/>
      <c r="F1" s="87"/>
    </row>
    <row r="2" spans="1:28" ht="45.75" customHeight="1" x14ac:dyDescent="0.2">
      <c r="A2" s="60"/>
      <c r="B2" s="750"/>
      <c r="C2" s="751"/>
      <c r="D2" s="751"/>
      <c r="E2" s="751"/>
      <c r="F2" s="751"/>
      <c r="G2" s="751"/>
      <c r="H2" s="756" t="s">
        <v>0</v>
      </c>
      <c r="I2" s="756"/>
      <c r="J2" s="756"/>
      <c r="K2" s="756"/>
      <c r="L2" s="756"/>
      <c r="M2" s="756"/>
      <c r="N2" s="756"/>
      <c r="O2" s="756"/>
      <c r="P2" s="756"/>
      <c r="Q2" s="756"/>
      <c r="R2" s="756"/>
      <c r="S2" s="756"/>
      <c r="T2" s="756"/>
      <c r="U2" s="756"/>
      <c r="V2" s="756"/>
      <c r="W2" s="756"/>
      <c r="X2" s="756"/>
      <c r="Y2" s="756"/>
      <c r="Z2" s="756"/>
      <c r="AA2" s="756"/>
      <c r="AB2" s="757"/>
    </row>
    <row r="3" spans="1:28" ht="15" x14ac:dyDescent="0.2">
      <c r="A3" s="60"/>
      <c r="B3" s="752"/>
      <c r="C3" s="753"/>
      <c r="D3" s="753"/>
      <c r="E3" s="753"/>
      <c r="F3" s="753"/>
      <c r="G3" s="753"/>
      <c r="H3" s="758" t="s">
        <v>1</v>
      </c>
      <c r="I3" s="758"/>
      <c r="J3" s="758"/>
      <c r="K3" s="758"/>
      <c r="L3" s="758"/>
      <c r="M3" s="758"/>
      <c r="N3" s="758"/>
      <c r="O3" s="758"/>
      <c r="P3" s="758" t="s">
        <v>127</v>
      </c>
      <c r="Q3" s="758"/>
      <c r="R3" s="758"/>
      <c r="S3" s="758"/>
      <c r="T3" s="758"/>
      <c r="U3" s="758"/>
      <c r="V3" s="758"/>
      <c r="W3" s="758"/>
      <c r="X3" s="758"/>
      <c r="Y3" s="758"/>
      <c r="Z3" s="758"/>
      <c r="AA3" s="758"/>
      <c r="AB3" s="759"/>
    </row>
    <row r="4" spans="1:28" ht="15.75" thickBot="1" x14ac:dyDescent="0.25">
      <c r="A4" s="60"/>
      <c r="B4" s="754"/>
      <c r="C4" s="755"/>
      <c r="D4" s="755"/>
      <c r="E4" s="755"/>
      <c r="F4" s="755"/>
      <c r="G4" s="755"/>
      <c r="H4" s="760" t="s">
        <v>308</v>
      </c>
      <c r="I4" s="760"/>
      <c r="J4" s="760"/>
      <c r="K4" s="760"/>
      <c r="L4" s="760"/>
      <c r="M4" s="760"/>
      <c r="N4" s="760"/>
      <c r="O4" s="760"/>
      <c r="P4" s="760"/>
      <c r="Q4" s="760"/>
      <c r="R4" s="760"/>
      <c r="S4" s="760"/>
      <c r="T4" s="760"/>
      <c r="U4" s="760"/>
      <c r="V4" s="760"/>
      <c r="W4" s="760"/>
      <c r="X4" s="760"/>
      <c r="Y4" s="760"/>
      <c r="Z4" s="760"/>
      <c r="AA4" s="760"/>
      <c r="AB4" s="761"/>
    </row>
    <row r="5" spans="1:28" ht="15" x14ac:dyDescent="0.2">
      <c r="A5" s="60"/>
      <c r="B5" s="60"/>
      <c r="C5" s="60"/>
      <c r="D5" s="60"/>
      <c r="E5" s="60"/>
      <c r="F5" s="60"/>
      <c r="G5" s="60"/>
      <c r="H5" s="86"/>
      <c r="I5" s="86"/>
      <c r="J5" s="86"/>
      <c r="K5" s="86"/>
      <c r="L5" s="86"/>
      <c r="M5" s="86"/>
      <c r="N5" s="86"/>
      <c r="O5" s="86"/>
      <c r="P5" s="86"/>
      <c r="Q5" s="86"/>
      <c r="R5" s="86"/>
      <c r="S5" s="86"/>
      <c r="T5" s="86"/>
      <c r="U5" s="86"/>
      <c r="V5" s="86"/>
      <c r="W5" s="86"/>
      <c r="X5" s="86"/>
      <c r="Y5" s="86"/>
      <c r="Z5" s="86"/>
      <c r="AA5" s="86"/>
      <c r="AB5" s="86"/>
    </row>
    <row r="6" spans="1:28" ht="15.75" thickBot="1" x14ac:dyDescent="0.25">
      <c r="B6" s="85"/>
      <c r="C6" s="82"/>
      <c r="D6" s="82"/>
      <c r="E6" s="82"/>
      <c r="F6" s="82"/>
      <c r="G6" s="82"/>
      <c r="H6" s="82"/>
      <c r="I6" s="84"/>
      <c r="J6" s="84"/>
      <c r="K6" s="84"/>
      <c r="L6" s="84"/>
      <c r="M6" s="84"/>
      <c r="N6" s="84"/>
      <c r="O6" s="84"/>
      <c r="P6" s="84"/>
      <c r="Q6" s="84"/>
      <c r="R6" s="83"/>
      <c r="S6" s="83"/>
      <c r="T6" s="83"/>
      <c r="U6" s="83"/>
      <c r="V6" s="83"/>
      <c r="W6" s="82"/>
      <c r="X6" s="82"/>
      <c r="Y6" s="82"/>
      <c r="Z6" s="82"/>
      <c r="AA6" s="82"/>
      <c r="AB6" s="81"/>
    </row>
    <row r="7" spans="1:28" ht="15" customHeight="1" x14ac:dyDescent="0.2">
      <c r="B7" s="78"/>
      <c r="C7" s="716" t="s">
        <v>2</v>
      </c>
      <c r="D7" s="717"/>
      <c r="E7" s="717"/>
      <c r="F7" s="717"/>
      <c r="G7" s="717"/>
      <c r="H7" s="718"/>
      <c r="I7" s="762" t="s">
        <v>82</v>
      </c>
      <c r="J7" s="763"/>
      <c r="K7" s="763"/>
      <c r="L7" s="763"/>
      <c r="M7" s="763"/>
      <c r="N7" s="763"/>
      <c r="O7" s="763"/>
      <c r="P7" s="763"/>
      <c r="Q7" s="763"/>
      <c r="R7" s="763"/>
      <c r="S7" s="763"/>
      <c r="T7" s="763"/>
      <c r="U7" s="763"/>
      <c r="V7" s="763"/>
      <c r="W7" s="763"/>
      <c r="X7" s="763"/>
      <c r="Y7" s="763"/>
      <c r="Z7" s="763"/>
      <c r="AA7" s="764"/>
      <c r="AB7" s="77"/>
    </row>
    <row r="8" spans="1:28" ht="13.15" customHeight="1" thickBot="1" x14ac:dyDescent="0.25">
      <c r="B8" s="78"/>
      <c r="C8" s="719"/>
      <c r="D8" s="720"/>
      <c r="E8" s="720"/>
      <c r="F8" s="720"/>
      <c r="G8" s="720"/>
      <c r="H8" s="721"/>
      <c r="I8" s="765"/>
      <c r="J8" s="766"/>
      <c r="K8" s="766"/>
      <c r="L8" s="766"/>
      <c r="M8" s="766"/>
      <c r="N8" s="766"/>
      <c r="O8" s="766"/>
      <c r="P8" s="766"/>
      <c r="Q8" s="766"/>
      <c r="R8" s="766"/>
      <c r="S8" s="766"/>
      <c r="T8" s="766"/>
      <c r="U8" s="766"/>
      <c r="V8" s="766"/>
      <c r="W8" s="766"/>
      <c r="X8" s="766"/>
      <c r="Y8" s="766"/>
      <c r="Z8" s="766"/>
      <c r="AA8" s="767"/>
      <c r="AB8" s="77"/>
    </row>
    <row r="9" spans="1:28" ht="9" customHeight="1" thickBot="1" x14ac:dyDescent="0.25">
      <c r="B9" s="78"/>
      <c r="C9" s="79"/>
      <c r="D9" s="79"/>
      <c r="E9" s="79"/>
      <c r="F9" s="79"/>
      <c r="G9" s="79"/>
      <c r="H9" s="79"/>
      <c r="I9" s="80"/>
      <c r="J9" s="80"/>
      <c r="K9" s="80"/>
      <c r="L9" s="80"/>
      <c r="M9" s="80"/>
      <c r="N9" s="80"/>
      <c r="O9" s="80"/>
      <c r="P9" s="80"/>
      <c r="Q9" s="80"/>
      <c r="R9" s="76"/>
      <c r="S9" s="76"/>
      <c r="T9" s="76"/>
      <c r="U9" s="76"/>
      <c r="V9" s="76"/>
      <c r="W9" s="79"/>
      <c r="X9" s="79"/>
      <c r="Y9" s="79"/>
      <c r="Z9" s="79"/>
      <c r="AA9" s="79"/>
      <c r="AB9" s="77"/>
    </row>
    <row r="10" spans="1:28" ht="15" customHeight="1" thickBot="1" x14ac:dyDescent="0.25">
      <c r="B10" s="78"/>
      <c r="C10" s="716" t="s">
        <v>3</v>
      </c>
      <c r="D10" s="717"/>
      <c r="E10" s="717"/>
      <c r="F10" s="717"/>
      <c r="G10" s="717"/>
      <c r="H10" s="718"/>
      <c r="I10" s="731" t="s">
        <v>766</v>
      </c>
      <c r="J10" s="732"/>
      <c r="K10" s="732"/>
      <c r="L10" s="732"/>
      <c r="M10" s="732"/>
      <c r="N10" s="732"/>
      <c r="O10" s="732"/>
      <c r="P10" s="732"/>
      <c r="Q10" s="733"/>
      <c r="R10" s="737" t="s">
        <v>4</v>
      </c>
      <c r="S10" s="738"/>
      <c r="T10" s="738"/>
      <c r="U10" s="739"/>
      <c r="V10" s="691" t="s">
        <v>5</v>
      </c>
      <c r="W10" s="692"/>
      <c r="X10" s="692"/>
      <c r="Y10" s="692"/>
      <c r="Z10" s="692"/>
      <c r="AA10" s="693"/>
      <c r="AB10" s="77"/>
    </row>
    <row r="11" spans="1:28" ht="17.45" customHeight="1" thickBot="1" x14ac:dyDescent="0.25">
      <c r="B11" s="78"/>
      <c r="C11" s="719"/>
      <c r="D11" s="720"/>
      <c r="E11" s="720"/>
      <c r="F11" s="720"/>
      <c r="G11" s="720"/>
      <c r="H11" s="721"/>
      <c r="I11" s="734"/>
      <c r="J11" s="735"/>
      <c r="K11" s="735"/>
      <c r="L11" s="735"/>
      <c r="M11" s="735"/>
      <c r="N11" s="735"/>
      <c r="O11" s="735"/>
      <c r="P11" s="735"/>
      <c r="Q11" s="736"/>
      <c r="R11" s="1146" t="s">
        <v>440</v>
      </c>
      <c r="S11" s="1148"/>
      <c r="T11" s="1148"/>
      <c r="U11" s="1149"/>
      <c r="V11" s="715" t="s">
        <v>765</v>
      </c>
      <c r="W11" s="742"/>
      <c r="X11" s="742"/>
      <c r="Y11" s="742"/>
      <c r="Z11" s="742"/>
      <c r="AA11" s="743"/>
      <c r="AB11" s="77"/>
    </row>
    <row r="12" spans="1:28" ht="9" customHeight="1" thickBot="1" x14ac:dyDescent="0.25">
      <c r="B12" s="67"/>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66"/>
    </row>
    <row r="13" spans="1:28" ht="15" customHeight="1" x14ac:dyDescent="0.2">
      <c r="B13" s="67"/>
      <c r="C13" s="716" t="s">
        <v>7</v>
      </c>
      <c r="D13" s="717"/>
      <c r="E13" s="717"/>
      <c r="F13" s="717"/>
      <c r="G13" s="717"/>
      <c r="H13" s="718"/>
      <c r="I13" s="722" t="s">
        <v>41</v>
      </c>
      <c r="J13" s="723"/>
      <c r="K13" s="723"/>
      <c r="L13" s="723"/>
      <c r="M13" s="723"/>
      <c r="N13" s="723"/>
      <c r="O13" s="723"/>
      <c r="P13" s="723"/>
      <c r="Q13" s="723"/>
      <c r="R13" s="723"/>
      <c r="S13" s="724"/>
      <c r="T13" s="716" t="s">
        <v>9</v>
      </c>
      <c r="U13" s="717"/>
      <c r="V13" s="717"/>
      <c r="W13" s="717"/>
      <c r="X13" s="717"/>
      <c r="Y13" s="717"/>
      <c r="Z13" s="717"/>
      <c r="AA13" s="718"/>
      <c r="AB13" s="66"/>
    </row>
    <row r="14" spans="1:28" ht="25.5" customHeight="1" thickBot="1" x14ac:dyDescent="0.25">
      <c r="B14" s="67"/>
      <c r="C14" s="719"/>
      <c r="D14" s="720"/>
      <c r="E14" s="720"/>
      <c r="F14" s="720"/>
      <c r="G14" s="720"/>
      <c r="H14" s="721"/>
      <c r="I14" s="725"/>
      <c r="J14" s="726"/>
      <c r="K14" s="726"/>
      <c r="L14" s="726"/>
      <c r="M14" s="726"/>
      <c r="N14" s="726"/>
      <c r="O14" s="726"/>
      <c r="P14" s="726"/>
      <c r="Q14" s="726"/>
      <c r="R14" s="726"/>
      <c r="S14" s="727"/>
      <c r="T14" s="728" t="s">
        <v>10</v>
      </c>
      <c r="U14" s="729"/>
      <c r="V14" s="729"/>
      <c r="W14" s="729"/>
      <c r="X14" s="729"/>
      <c r="Y14" s="729"/>
      <c r="Z14" s="729"/>
      <c r="AA14" s="730"/>
      <c r="AB14" s="66"/>
    </row>
    <row r="15" spans="1:28" ht="9.6" customHeight="1" thickBot="1" x14ac:dyDescent="0.25">
      <c r="B15" s="67"/>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66"/>
    </row>
    <row r="16" spans="1:28" ht="24.6" customHeight="1" thickBot="1" x14ac:dyDescent="0.25">
      <c r="B16" s="67"/>
      <c r="C16" s="675" t="s">
        <v>11</v>
      </c>
      <c r="D16" s="676"/>
      <c r="E16" s="676"/>
      <c r="F16" s="676"/>
      <c r="G16" s="676"/>
      <c r="H16" s="677"/>
      <c r="I16" s="678" t="s">
        <v>441</v>
      </c>
      <c r="J16" s="679"/>
      <c r="K16" s="679"/>
      <c r="L16" s="679"/>
      <c r="M16" s="679"/>
      <c r="N16" s="679"/>
      <c r="O16" s="679"/>
      <c r="P16" s="679"/>
      <c r="Q16" s="679"/>
      <c r="R16" s="679"/>
      <c r="S16" s="679"/>
      <c r="T16" s="679"/>
      <c r="U16" s="679"/>
      <c r="V16" s="679"/>
      <c r="W16" s="679"/>
      <c r="X16" s="679"/>
      <c r="Y16" s="679"/>
      <c r="Z16" s="679"/>
      <c r="AA16" s="680"/>
      <c r="AB16" s="66"/>
    </row>
    <row r="17" spans="2:28" ht="9" customHeight="1" thickBot="1" x14ac:dyDescent="0.25">
      <c r="B17" s="67"/>
      <c r="C17" s="76"/>
      <c r="D17" s="76"/>
      <c r="E17" s="76"/>
      <c r="F17" s="76"/>
      <c r="G17" s="76"/>
      <c r="H17" s="76"/>
      <c r="I17" s="75"/>
      <c r="J17" s="75"/>
      <c r="K17" s="75"/>
      <c r="L17" s="75"/>
      <c r="M17" s="75"/>
      <c r="N17" s="75"/>
      <c r="O17" s="75"/>
      <c r="P17" s="75"/>
      <c r="Q17" s="75"/>
      <c r="R17" s="75"/>
      <c r="S17" s="75"/>
      <c r="T17" s="75"/>
      <c r="U17" s="75"/>
      <c r="V17" s="75"/>
      <c r="W17" s="75"/>
      <c r="X17" s="75"/>
      <c r="Y17" s="75"/>
      <c r="Z17" s="75"/>
      <c r="AA17" s="75"/>
      <c r="AB17" s="66"/>
    </row>
    <row r="18" spans="2:28" ht="55.15" customHeight="1" thickBot="1" x14ac:dyDescent="0.25">
      <c r="B18" s="67"/>
      <c r="C18" s="675" t="s">
        <v>12</v>
      </c>
      <c r="D18" s="676"/>
      <c r="E18" s="676"/>
      <c r="F18" s="676"/>
      <c r="G18" s="676"/>
      <c r="H18" s="677"/>
      <c r="I18" s="678" t="s">
        <v>42</v>
      </c>
      <c r="J18" s="679"/>
      <c r="K18" s="679"/>
      <c r="L18" s="679"/>
      <c r="M18" s="679"/>
      <c r="N18" s="679"/>
      <c r="O18" s="679"/>
      <c r="P18" s="679"/>
      <c r="Q18" s="679"/>
      <c r="R18" s="679"/>
      <c r="S18" s="679"/>
      <c r="T18" s="679"/>
      <c r="U18" s="679"/>
      <c r="V18" s="679"/>
      <c r="W18" s="679"/>
      <c r="X18" s="679"/>
      <c r="Y18" s="679"/>
      <c r="Z18" s="679"/>
      <c r="AA18" s="680"/>
      <c r="AB18" s="66"/>
    </row>
    <row r="19" spans="2:28" ht="10.15" customHeight="1" thickBot="1" x14ac:dyDescent="0.25">
      <c r="B19" s="67"/>
      <c r="C19" s="76"/>
      <c r="D19" s="76"/>
      <c r="E19" s="76"/>
      <c r="F19" s="76"/>
      <c r="G19" s="76"/>
      <c r="H19" s="76"/>
      <c r="I19" s="75"/>
      <c r="J19" s="75"/>
      <c r="K19" s="75"/>
      <c r="L19" s="75"/>
      <c r="M19" s="75"/>
      <c r="N19" s="75"/>
      <c r="O19" s="75"/>
      <c r="P19" s="75"/>
      <c r="Q19" s="75"/>
      <c r="R19" s="75"/>
      <c r="S19" s="75"/>
      <c r="T19" s="75"/>
      <c r="U19" s="75"/>
      <c r="V19" s="75"/>
      <c r="W19" s="75"/>
      <c r="X19" s="75"/>
      <c r="Y19" s="75"/>
      <c r="Z19" s="75"/>
      <c r="AA19" s="75"/>
      <c r="AB19" s="66"/>
    </row>
    <row r="20" spans="2:28" s="60" customFormat="1" ht="14.45" customHeight="1" thickBot="1" x14ac:dyDescent="0.25">
      <c r="B20" s="67"/>
      <c r="C20" s="700" t="s">
        <v>13</v>
      </c>
      <c r="D20" s="701"/>
      <c r="E20" s="701"/>
      <c r="F20" s="701"/>
      <c r="G20" s="701"/>
      <c r="H20" s="702"/>
      <c r="I20" s="706" t="s">
        <v>586</v>
      </c>
      <c r="J20" s="707"/>
      <c r="K20" s="707"/>
      <c r="L20" s="708"/>
      <c r="M20" s="691" t="s">
        <v>14</v>
      </c>
      <c r="N20" s="692"/>
      <c r="O20" s="692"/>
      <c r="P20" s="692"/>
      <c r="Q20" s="692"/>
      <c r="R20" s="692"/>
      <c r="S20" s="693"/>
      <c r="T20" s="768" t="s">
        <v>15</v>
      </c>
      <c r="U20" s="769"/>
      <c r="V20" s="769"/>
      <c r="W20" s="769"/>
      <c r="X20" s="769"/>
      <c r="Y20" s="769"/>
      <c r="Z20" s="769"/>
      <c r="AA20" s="770"/>
      <c r="AB20" s="66"/>
    </row>
    <row r="21" spans="2:28" s="60" customFormat="1" ht="15.6" customHeight="1" thickBot="1" x14ac:dyDescent="0.25">
      <c r="B21" s="67"/>
      <c r="C21" s="703"/>
      <c r="D21" s="704"/>
      <c r="E21" s="704"/>
      <c r="F21" s="704"/>
      <c r="G21" s="704"/>
      <c r="H21" s="705"/>
      <c r="I21" s="709"/>
      <c r="J21" s="710"/>
      <c r="K21" s="710"/>
      <c r="L21" s="711"/>
      <c r="M21" s="712" t="s">
        <v>62</v>
      </c>
      <c r="N21" s="713"/>
      <c r="O21" s="713"/>
      <c r="P21" s="713"/>
      <c r="Q21" s="713"/>
      <c r="R21" s="713"/>
      <c r="S21" s="714"/>
      <c r="T21" s="771" t="s">
        <v>69</v>
      </c>
      <c r="U21" s="772"/>
      <c r="V21" s="772"/>
      <c r="W21" s="772"/>
      <c r="X21" s="772"/>
      <c r="Y21" s="772"/>
      <c r="Z21" s="772"/>
      <c r="AA21" s="773"/>
      <c r="AB21" s="66"/>
    </row>
    <row r="22" spans="2:28" ht="7.9" customHeight="1" thickBot="1" x14ac:dyDescent="0.25">
      <c r="B22" s="67"/>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66"/>
    </row>
    <row r="23" spans="2:28" ht="26.45" customHeight="1" x14ac:dyDescent="0.2">
      <c r="B23" s="67"/>
      <c r="C23" s="691" t="s">
        <v>18</v>
      </c>
      <c r="D23" s="692"/>
      <c r="E23" s="692"/>
      <c r="F23" s="692"/>
      <c r="G23" s="692"/>
      <c r="H23" s="692"/>
      <c r="I23" s="693"/>
      <c r="J23" s="691" t="s">
        <v>19</v>
      </c>
      <c r="K23" s="692"/>
      <c r="L23" s="692"/>
      <c r="M23" s="692"/>
      <c r="N23" s="692"/>
      <c r="O23" s="692"/>
      <c r="P23" s="693"/>
      <c r="Q23" s="691" t="s">
        <v>20</v>
      </c>
      <c r="R23" s="692"/>
      <c r="S23" s="692"/>
      <c r="T23" s="692"/>
      <c r="U23" s="692"/>
      <c r="V23" s="692"/>
      <c r="W23" s="692"/>
      <c r="X23" s="692"/>
      <c r="Y23" s="692"/>
      <c r="Z23" s="692"/>
      <c r="AA23" s="693"/>
      <c r="AB23" s="66"/>
    </row>
    <row r="24" spans="2:28" ht="40.9" customHeight="1" thickBot="1" x14ac:dyDescent="0.25">
      <c r="B24" s="67"/>
      <c r="C24" s="694" t="s">
        <v>572</v>
      </c>
      <c r="D24" s="695"/>
      <c r="E24" s="695"/>
      <c r="F24" s="695"/>
      <c r="G24" s="695"/>
      <c r="H24" s="695"/>
      <c r="I24" s="696"/>
      <c r="J24" s="694" t="s">
        <v>567</v>
      </c>
      <c r="K24" s="695"/>
      <c r="L24" s="695"/>
      <c r="M24" s="695"/>
      <c r="N24" s="695"/>
      <c r="O24" s="695"/>
      <c r="P24" s="696"/>
      <c r="Q24" s="697" t="s">
        <v>551</v>
      </c>
      <c r="R24" s="698"/>
      <c r="S24" s="698"/>
      <c r="T24" s="698"/>
      <c r="U24" s="698"/>
      <c r="V24" s="698"/>
      <c r="W24" s="698"/>
      <c r="X24" s="698"/>
      <c r="Y24" s="698"/>
      <c r="Z24" s="698"/>
      <c r="AA24" s="699"/>
      <c r="AB24" s="66"/>
    </row>
    <row r="25" spans="2:28" ht="8.4499999999999993" customHeight="1" thickBot="1" x14ac:dyDescent="0.25">
      <c r="B25" s="67"/>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66"/>
    </row>
    <row r="26" spans="2:28" ht="26.45" customHeight="1" thickBot="1" x14ac:dyDescent="0.25">
      <c r="B26" s="67"/>
      <c r="C26" s="675" t="s">
        <v>21</v>
      </c>
      <c r="D26" s="676"/>
      <c r="E26" s="676"/>
      <c r="F26" s="676"/>
      <c r="G26" s="676"/>
      <c r="H26" s="677"/>
      <c r="I26" s="678" t="s">
        <v>43</v>
      </c>
      <c r="J26" s="679"/>
      <c r="K26" s="679"/>
      <c r="L26" s="679"/>
      <c r="M26" s="679"/>
      <c r="N26" s="679"/>
      <c r="O26" s="679"/>
      <c r="P26" s="679"/>
      <c r="Q26" s="679"/>
      <c r="R26" s="679"/>
      <c r="S26" s="679"/>
      <c r="T26" s="679"/>
      <c r="U26" s="679"/>
      <c r="V26" s="679"/>
      <c r="W26" s="679"/>
      <c r="X26" s="679"/>
      <c r="Y26" s="679"/>
      <c r="Z26" s="679"/>
      <c r="AA26" s="680"/>
      <c r="AB26" s="66"/>
    </row>
    <row r="27" spans="2:28" ht="9.6" customHeight="1" thickBot="1" x14ac:dyDescent="0.25">
      <c r="B27" s="67"/>
      <c r="C27" s="76"/>
      <c r="D27" s="76"/>
      <c r="E27" s="76"/>
      <c r="F27" s="76"/>
      <c r="G27" s="76"/>
      <c r="H27" s="76"/>
      <c r="I27" s="75"/>
      <c r="J27" s="75"/>
      <c r="K27" s="75"/>
      <c r="L27" s="75"/>
      <c r="M27" s="75"/>
      <c r="N27" s="75"/>
      <c r="O27" s="75"/>
      <c r="P27" s="75"/>
      <c r="Q27" s="75"/>
      <c r="R27" s="75"/>
      <c r="S27" s="75"/>
      <c r="T27" s="75"/>
      <c r="U27" s="75"/>
      <c r="V27" s="75"/>
      <c r="W27" s="75"/>
      <c r="X27" s="75"/>
      <c r="Y27" s="75"/>
      <c r="Z27" s="75"/>
      <c r="AA27" s="75"/>
      <c r="AB27" s="66"/>
    </row>
    <row r="28" spans="2:28" ht="42" customHeight="1" thickBot="1" x14ac:dyDescent="0.25">
      <c r="B28" s="67"/>
      <c r="C28" s="675" t="s">
        <v>23</v>
      </c>
      <c r="D28" s="676"/>
      <c r="E28" s="676"/>
      <c r="F28" s="676"/>
      <c r="G28" s="676"/>
      <c r="H28" s="677"/>
      <c r="I28" s="1146">
        <v>0.02</v>
      </c>
      <c r="J28" s="1147"/>
      <c r="K28" s="682" t="s">
        <v>24</v>
      </c>
      <c r="L28" s="683"/>
      <c r="M28" s="683"/>
      <c r="N28" s="684"/>
      <c r="O28" s="685" t="s">
        <v>25</v>
      </c>
      <c r="P28" s="686"/>
      <c r="Q28" s="686"/>
      <c r="R28" s="687"/>
      <c r="S28" s="74"/>
      <c r="T28" s="686" t="s">
        <v>26</v>
      </c>
      <c r="U28" s="686"/>
      <c r="V28" s="687"/>
      <c r="W28" s="34" t="s">
        <v>28</v>
      </c>
      <c r="X28" s="688" t="s">
        <v>27</v>
      </c>
      <c r="Y28" s="689"/>
      <c r="Z28" s="690"/>
      <c r="AA28" s="73"/>
      <c r="AB28" s="66"/>
    </row>
    <row r="29" spans="2:28" ht="9.6" customHeight="1" thickBot="1" x14ac:dyDescent="0.25">
      <c r="B29" s="67"/>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66"/>
    </row>
    <row r="30" spans="2:28" ht="15" customHeight="1" x14ac:dyDescent="0.25">
      <c r="B30" s="67"/>
      <c r="C30" s="658" t="s">
        <v>305</v>
      </c>
      <c r="D30" s="659"/>
      <c r="E30" s="659"/>
      <c r="F30" s="659"/>
      <c r="G30" s="659"/>
      <c r="H30" s="659"/>
      <c r="I30" s="659"/>
      <c r="J30" s="660"/>
      <c r="K30" s="667" t="s">
        <v>304</v>
      </c>
      <c r="L30" s="668"/>
      <c r="M30" s="668"/>
      <c r="N30" s="668"/>
      <c r="O30" s="668"/>
      <c r="P30" s="668"/>
      <c r="Q30" s="668"/>
      <c r="R30" s="668"/>
      <c r="S30" s="669" t="s">
        <v>303</v>
      </c>
      <c r="T30" s="669"/>
      <c r="U30" s="669"/>
      <c r="V30" s="669"/>
      <c r="W30" s="669"/>
      <c r="X30" s="670" t="s">
        <v>302</v>
      </c>
      <c r="Y30" s="670"/>
      <c r="Z30" s="670"/>
      <c r="AA30" s="671"/>
      <c r="AB30" s="66"/>
    </row>
    <row r="31" spans="2:28" ht="14.25" customHeight="1" x14ac:dyDescent="0.2">
      <c r="B31" s="67"/>
      <c r="C31" s="661"/>
      <c r="D31" s="662"/>
      <c r="E31" s="662"/>
      <c r="F31" s="662"/>
      <c r="G31" s="662"/>
      <c r="H31" s="662"/>
      <c r="I31" s="662"/>
      <c r="J31" s="663"/>
      <c r="K31" s="672" t="s">
        <v>301</v>
      </c>
      <c r="L31" s="673"/>
      <c r="M31" s="673"/>
      <c r="N31" s="673"/>
      <c r="O31" s="673" t="s">
        <v>300</v>
      </c>
      <c r="P31" s="673"/>
      <c r="Q31" s="673"/>
      <c r="R31" s="673"/>
      <c r="S31" s="673" t="s">
        <v>301</v>
      </c>
      <c r="T31" s="673"/>
      <c r="U31" s="673" t="s">
        <v>300</v>
      </c>
      <c r="V31" s="673"/>
      <c r="W31" s="673"/>
      <c r="X31" s="673" t="s">
        <v>301</v>
      </c>
      <c r="Y31" s="673"/>
      <c r="Z31" s="673" t="s">
        <v>300</v>
      </c>
      <c r="AA31" s="674"/>
      <c r="AB31" s="66"/>
    </row>
    <row r="32" spans="2:28" ht="15" customHeight="1" thickBot="1" x14ac:dyDescent="0.25">
      <c r="B32" s="67"/>
      <c r="C32" s="664"/>
      <c r="D32" s="665"/>
      <c r="E32" s="665"/>
      <c r="F32" s="665"/>
      <c r="G32" s="665"/>
      <c r="H32" s="665"/>
      <c r="I32" s="665"/>
      <c r="J32" s="666"/>
      <c r="K32" s="777">
        <v>0.11</v>
      </c>
      <c r="L32" s="655"/>
      <c r="M32" s="655"/>
      <c r="N32" s="655"/>
      <c r="O32" s="656">
        <v>1</v>
      </c>
      <c r="P32" s="655"/>
      <c r="Q32" s="655"/>
      <c r="R32" s="655"/>
      <c r="S32" s="656">
        <v>0.01</v>
      </c>
      <c r="T32" s="655"/>
      <c r="U32" s="656">
        <v>0.1</v>
      </c>
      <c r="V32" s="655"/>
      <c r="W32" s="655"/>
      <c r="X32" s="656">
        <v>0</v>
      </c>
      <c r="Y32" s="655"/>
      <c r="Z32" s="656">
        <v>0</v>
      </c>
      <c r="AA32" s="657"/>
      <c r="AB32" s="66"/>
    </row>
    <row r="33" spans="2:28" ht="9" customHeight="1" thickBot="1" x14ac:dyDescent="0.25">
      <c r="B33" s="67"/>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66"/>
    </row>
    <row r="34" spans="2:28" s="68" customFormat="1" ht="15" thickBot="1" x14ac:dyDescent="0.25">
      <c r="B34" s="69"/>
      <c r="C34" s="1143" t="s">
        <v>29</v>
      </c>
      <c r="D34" s="1144"/>
      <c r="E34" s="1144"/>
      <c r="F34" s="1144"/>
      <c r="G34" s="1144"/>
      <c r="H34" s="1144"/>
      <c r="I34" s="1144"/>
      <c r="J34" s="1144"/>
      <c r="K34" s="1144"/>
      <c r="L34" s="1144"/>
      <c r="M34" s="1144"/>
      <c r="N34" s="1144"/>
      <c r="O34" s="1144"/>
      <c r="P34" s="1144"/>
      <c r="Q34" s="1144"/>
      <c r="R34" s="1144"/>
      <c r="S34" s="1144"/>
      <c r="T34" s="1144"/>
      <c r="U34" s="1144"/>
      <c r="V34" s="1144"/>
      <c r="W34" s="1144"/>
      <c r="X34" s="1144"/>
      <c r="Y34" s="1144"/>
      <c r="Z34" s="1144"/>
      <c r="AA34" s="1145"/>
      <c r="AB34" s="66"/>
    </row>
    <row r="35" spans="2:28" s="68" customFormat="1" ht="81" customHeight="1" thickBot="1" x14ac:dyDescent="0.25">
      <c r="B35" s="69"/>
      <c r="C35" s="642" t="s">
        <v>30</v>
      </c>
      <c r="D35" s="643"/>
      <c r="E35" s="643"/>
      <c r="F35" s="643"/>
      <c r="G35" s="644"/>
      <c r="H35" s="140" t="s">
        <v>442</v>
      </c>
      <c r="I35" s="140" t="s">
        <v>443</v>
      </c>
      <c r="J35" s="140" t="s">
        <v>33</v>
      </c>
      <c r="K35" s="645" t="s">
        <v>34</v>
      </c>
      <c r="L35" s="646"/>
      <c r="M35" s="646"/>
      <c r="N35" s="646"/>
      <c r="O35" s="646"/>
      <c r="P35" s="646"/>
      <c r="Q35" s="646"/>
      <c r="R35" s="646"/>
      <c r="S35" s="646"/>
      <c r="T35" s="646"/>
      <c r="U35" s="646"/>
      <c r="V35" s="646"/>
      <c r="W35" s="646"/>
      <c r="X35" s="646"/>
      <c r="Y35" s="646"/>
      <c r="Z35" s="646"/>
      <c r="AA35" s="647"/>
      <c r="AB35" s="66"/>
    </row>
    <row r="36" spans="2:28" s="68" customFormat="1" ht="65.25" customHeight="1" x14ac:dyDescent="0.2">
      <c r="B36" s="69"/>
      <c r="C36" s="778" t="s">
        <v>330</v>
      </c>
      <c r="D36" s="779"/>
      <c r="E36" s="779"/>
      <c r="F36" s="779"/>
      <c r="G36" s="780"/>
      <c r="H36" s="215">
        <v>94</v>
      </c>
      <c r="I36" s="214">
        <v>502</v>
      </c>
      <c r="J36" s="211">
        <f t="shared" ref="J36:J41" si="0">+H36/I36</f>
        <v>0.18725099601593626</v>
      </c>
      <c r="K36" s="781" t="s">
        <v>764</v>
      </c>
      <c r="L36" s="782"/>
      <c r="M36" s="782"/>
      <c r="N36" s="782"/>
      <c r="O36" s="782"/>
      <c r="P36" s="782"/>
      <c r="Q36" s="782"/>
      <c r="R36" s="782"/>
      <c r="S36" s="782"/>
      <c r="T36" s="782"/>
      <c r="U36" s="782"/>
      <c r="V36" s="782"/>
      <c r="W36" s="782"/>
      <c r="X36" s="782"/>
      <c r="Y36" s="782"/>
      <c r="Z36" s="782"/>
      <c r="AA36" s="783"/>
      <c r="AB36" s="66"/>
    </row>
    <row r="37" spans="2:28" s="68" customFormat="1" ht="61.5" customHeight="1" x14ac:dyDescent="0.2">
      <c r="B37" s="69"/>
      <c r="C37" s="778" t="s">
        <v>329</v>
      </c>
      <c r="D37" s="779"/>
      <c r="E37" s="779"/>
      <c r="F37" s="779"/>
      <c r="G37" s="780"/>
      <c r="H37" s="213">
        <v>9</v>
      </c>
      <c r="I37" s="213">
        <v>344</v>
      </c>
      <c r="J37" s="211">
        <f t="shared" si="0"/>
        <v>2.616279069767442E-2</v>
      </c>
      <c r="K37" s="781" t="s">
        <v>763</v>
      </c>
      <c r="L37" s="782"/>
      <c r="M37" s="782"/>
      <c r="N37" s="782"/>
      <c r="O37" s="782"/>
      <c r="P37" s="782"/>
      <c r="Q37" s="782"/>
      <c r="R37" s="782"/>
      <c r="S37" s="782"/>
      <c r="T37" s="782"/>
      <c r="U37" s="782"/>
      <c r="V37" s="782"/>
      <c r="W37" s="782"/>
      <c r="X37" s="782"/>
      <c r="Y37" s="782"/>
      <c r="Z37" s="782"/>
      <c r="AA37" s="783"/>
      <c r="AB37" s="66"/>
    </row>
    <row r="38" spans="2:28" s="68" customFormat="1" ht="58.5" customHeight="1" x14ac:dyDescent="0.2">
      <c r="B38" s="69"/>
      <c r="C38" s="778" t="s">
        <v>328</v>
      </c>
      <c r="D38" s="779"/>
      <c r="E38" s="779"/>
      <c r="F38" s="779"/>
      <c r="G38" s="780"/>
      <c r="H38" s="212">
        <v>10</v>
      </c>
      <c r="I38" s="212">
        <v>508</v>
      </c>
      <c r="J38" s="211">
        <f t="shared" si="0"/>
        <v>1.968503937007874E-2</v>
      </c>
      <c r="K38" s="781" t="s">
        <v>762</v>
      </c>
      <c r="L38" s="782"/>
      <c r="M38" s="782"/>
      <c r="N38" s="782"/>
      <c r="O38" s="782"/>
      <c r="P38" s="782"/>
      <c r="Q38" s="782"/>
      <c r="R38" s="782"/>
      <c r="S38" s="782"/>
      <c r="T38" s="782"/>
      <c r="U38" s="782"/>
      <c r="V38" s="782"/>
      <c r="W38" s="782"/>
      <c r="X38" s="782"/>
      <c r="Y38" s="782"/>
      <c r="Z38" s="782"/>
      <c r="AA38" s="783"/>
      <c r="AB38" s="66"/>
    </row>
    <row r="39" spans="2:28" s="68" customFormat="1" ht="77.25" customHeight="1" x14ac:dyDescent="0.2">
      <c r="B39" s="69"/>
      <c r="C39" s="778" t="s">
        <v>327</v>
      </c>
      <c r="D39" s="779"/>
      <c r="E39" s="779"/>
      <c r="F39" s="779"/>
      <c r="G39" s="780"/>
      <c r="H39" s="212">
        <v>17</v>
      </c>
      <c r="I39" s="212">
        <v>805</v>
      </c>
      <c r="J39" s="211">
        <f t="shared" si="0"/>
        <v>2.1118012422360249E-2</v>
      </c>
      <c r="K39" s="781" t="s">
        <v>761</v>
      </c>
      <c r="L39" s="782"/>
      <c r="M39" s="782"/>
      <c r="N39" s="782"/>
      <c r="O39" s="782"/>
      <c r="P39" s="782"/>
      <c r="Q39" s="782"/>
      <c r="R39" s="782"/>
      <c r="S39" s="782"/>
      <c r="T39" s="782"/>
      <c r="U39" s="782"/>
      <c r="V39" s="782"/>
      <c r="W39" s="782"/>
      <c r="X39" s="782"/>
      <c r="Y39" s="782"/>
      <c r="Z39" s="782"/>
      <c r="AA39" s="783"/>
      <c r="AB39" s="66"/>
    </row>
    <row r="40" spans="2:28" s="68" customFormat="1" ht="15" thickBot="1" x14ac:dyDescent="0.25">
      <c r="B40" s="69"/>
      <c r="C40" s="778"/>
      <c r="D40" s="779"/>
      <c r="E40" s="779"/>
      <c r="F40" s="779"/>
      <c r="G40" s="780"/>
      <c r="H40" s="210"/>
      <c r="I40" s="210"/>
      <c r="J40" s="209" t="e">
        <f t="shared" si="0"/>
        <v>#DIV/0!</v>
      </c>
      <c r="K40" s="1140"/>
      <c r="L40" s="1141"/>
      <c r="M40" s="1141"/>
      <c r="N40" s="1141"/>
      <c r="O40" s="1141"/>
      <c r="P40" s="1141"/>
      <c r="Q40" s="1141"/>
      <c r="R40" s="1141"/>
      <c r="S40" s="1141"/>
      <c r="T40" s="1141"/>
      <c r="U40" s="1141"/>
      <c r="V40" s="1141"/>
      <c r="W40" s="1141"/>
      <c r="X40" s="1141"/>
      <c r="Y40" s="1141"/>
      <c r="Z40" s="1141"/>
      <c r="AA40" s="1142"/>
      <c r="AB40" s="66"/>
    </row>
    <row r="41" spans="2:28" s="68" customFormat="1" ht="15.75" customHeight="1" thickBot="1" x14ac:dyDescent="0.25">
      <c r="B41" s="69"/>
      <c r="C41" s="1120" t="s">
        <v>35</v>
      </c>
      <c r="D41" s="1121"/>
      <c r="E41" s="1121"/>
      <c r="F41" s="1121"/>
      <c r="G41" s="1122"/>
      <c r="H41" s="208">
        <f>SUM(H36:H39)</f>
        <v>130</v>
      </c>
      <c r="I41" s="207">
        <f>SUM(I36:I39)</f>
        <v>2159</v>
      </c>
      <c r="J41" s="206">
        <f t="shared" si="0"/>
        <v>6.0213061602593793E-2</v>
      </c>
      <c r="K41" s="1123"/>
      <c r="L41" s="1123"/>
      <c r="M41" s="1123"/>
      <c r="N41" s="1123"/>
      <c r="O41" s="1123"/>
      <c r="P41" s="1123"/>
      <c r="Q41" s="1123"/>
      <c r="R41" s="1123"/>
      <c r="S41" s="1123"/>
      <c r="T41" s="1123"/>
      <c r="U41" s="1123"/>
      <c r="V41" s="1123"/>
      <c r="W41" s="1123"/>
      <c r="X41" s="1123"/>
      <c r="Y41" s="1123"/>
      <c r="Z41" s="1123"/>
      <c r="AA41" s="1124"/>
      <c r="AB41" s="66"/>
    </row>
    <row r="42" spans="2:28" s="68" customFormat="1" ht="5.25" customHeight="1" x14ac:dyDescent="0.2">
      <c r="B42" s="69"/>
      <c r="C42" s="203"/>
      <c r="D42" s="203"/>
      <c r="E42" s="203"/>
      <c r="F42" s="203"/>
      <c r="G42" s="203"/>
      <c r="H42" s="205"/>
      <c r="I42" s="205"/>
      <c r="J42" s="204"/>
      <c r="K42" s="203"/>
      <c r="L42" s="203"/>
      <c r="M42" s="203"/>
      <c r="N42" s="203"/>
      <c r="O42" s="203"/>
      <c r="P42" s="203"/>
      <c r="Q42" s="203"/>
      <c r="R42" s="203"/>
      <c r="S42" s="203"/>
      <c r="T42" s="203"/>
      <c r="U42" s="203"/>
      <c r="V42" s="203"/>
      <c r="W42" s="203"/>
      <c r="X42" s="203"/>
      <c r="Y42" s="203"/>
      <c r="Z42" s="203"/>
      <c r="AA42" s="203"/>
      <c r="AB42" s="66"/>
    </row>
    <row r="43" spans="2:28" s="68" customFormat="1" ht="7.9" customHeight="1" thickBot="1" x14ac:dyDescent="0.25">
      <c r="B43" s="69"/>
      <c r="C43" s="203"/>
      <c r="D43" s="203"/>
      <c r="E43" s="203"/>
      <c r="F43" s="203"/>
      <c r="G43" s="203"/>
      <c r="H43" s="205"/>
      <c r="I43" s="205"/>
      <c r="J43" s="204"/>
      <c r="K43" s="203"/>
      <c r="L43" s="203"/>
      <c r="M43" s="203"/>
      <c r="N43" s="203"/>
      <c r="O43" s="203"/>
      <c r="P43" s="203"/>
      <c r="Q43" s="203"/>
      <c r="R43" s="203"/>
      <c r="S43" s="203"/>
      <c r="T43" s="203"/>
      <c r="U43" s="203"/>
      <c r="V43" s="203"/>
      <c r="W43" s="203"/>
      <c r="X43" s="203"/>
      <c r="Y43" s="203"/>
      <c r="Z43" s="203"/>
      <c r="AA43" s="203"/>
      <c r="AB43" s="66"/>
    </row>
    <row r="44" spans="2:28" s="68" customFormat="1" x14ac:dyDescent="0.2">
      <c r="B44" s="69"/>
      <c r="C44" s="1125" t="s">
        <v>36</v>
      </c>
      <c r="D44" s="1126"/>
      <c r="E44" s="1126"/>
      <c r="F44" s="1126"/>
      <c r="G44" s="1126"/>
      <c r="H44" s="1126"/>
      <c r="I44" s="1126"/>
      <c r="J44" s="1126"/>
      <c r="K44" s="1126"/>
      <c r="L44" s="1126"/>
      <c r="M44" s="1126"/>
      <c r="N44" s="1126"/>
      <c r="O44" s="1126"/>
      <c r="P44" s="1126"/>
      <c r="Q44" s="1126"/>
      <c r="R44" s="1126"/>
      <c r="S44" s="1126"/>
      <c r="T44" s="1126"/>
      <c r="U44" s="1126"/>
      <c r="V44" s="1126"/>
      <c r="W44" s="1126"/>
      <c r="X44" s="1126"/>
      <c r="Y44" s="1126"/>
      <c r="Z44" s="1126"/>
      <c r="AA44" s="1127"/>
      <c r="AB44" s="66"/>
    </row>
    <row r="45" spans="2:28" ht="15" thickBot="1" x14ac:dyDescent="0.25">
      <c r="B45" s="67"/>
      <c r="C45" s="1128"/>
      <c r="D45" s="1129"/>
      <c r="E45" s="1129"/>
      <c r="F45" s="1129"/>
      <c r="G45" s="1129"/>
      <c r="H45" s="1129"/>
      <c r="I45" s="1129"/>
      <c r="J45" s="1129"/>
      <c r="K45" s="1129"/>
      <c r="L45" s="1129"/>
      <c r="M45" s="1129"/>
      <c r="N45" s="1129"/>
      <c r="O45" s="1129"/>
      <c r="P45" s="1129"/>
      <c r="Q45" s="1129"/>
      <c r="R45" s="1129"/>
      <c r="S45" s="1129"/>
      <c r="T45" s="1129"/>
      <c r="U45" s="1129"/>
      <c r="V45" s="1129"/>
      <c r="W45" s="1129"/>
      <c r="X45" s="1129"/>
      <c r="Y45" s="1129"/>
      <c r="Z45" s="1129"/>
      <c r="AA45" s="1130"/>
      <c r="AB45" s="66"/>
    </row>
    <row r="46" spans="2:28" ht="64.5" customHeight="1" x14ac:dyDescent="0.2">
      <c r="B46" s="67"/>
      <c r="C46" s="1131" t="s">
        <v>70</v>
      </c>
      <c r="D46" s="1132"/>
      <c r="E46" s="1132"/>
      <c r="F46" s="1132"/>
      <c r="G46" s="1132"/>
      <c r="H46" s="1132"/>
      <c r="I46" s="1132"/>
      <c r="J46" s="1132"/>
      <c r="K46" s="1132"/>
      <c r="L46" s="1132"/>
      <c r="M46" s="1132"/>
      <c r="N46" s="1132"/>
      <c r="O46" s="1132"/>
      <c r="P46" s="1132"/>
      <c r="Q46" s="1132"/>
      <c r="R46" s="1132"/>
      <c r="S46" s="1132"/>
      <c r="T46" s="1132"/>
      <c r="U46" s="1132"/>
      <c r="V46" s="1132"/>
      <c r="W46" s="1132"/>
      <c r="X46" s="1132"/>
      <c r="Y46" s="1132"/>
      <c r="Z46" s="1132"/>
      <c r="AA46" s="1133"/>
      <c r="AB46" s="66"/>
    </row>
    <row r="47" spans="2:28" ht="72.75" customHeight="1" x14ac:dyDescent="0.2">
      <c r="B47" s="67"/>
      <c r="C47" s="1134"/>
      <c r="D47" s="1135"/>
      <c r="E47" s="1135"/>
      <c r="F47" s="1135"/>
      <c r="G47" s="1135"/>
      <c r="H47" s="1135"/>
      <c r="I47" s="1135"/>
      <c r="J47" s="1135"/>
      <c r="K47" s="1135"/>
      <c r="L47" s="1135"/>
      <c r="M47" s="1135"/>
      <c r="N47" s="1135"/>
      <c r="O47" s="1135"/>
      <c r="P47" s="1135"/>
      <c r="Q47" s="1135"/>
      <c r="R47" s="1135"/>
      <c r="S47" s="1135"/>
      <c r="T47" s="1135"/>
      <c r="U47" s="1135"/>
      <c r="V47" s="1135"/>
      <c r="W47" s="1135"/>
      <c r="X47" s="1135"/>
      <c r="Y47" s="1135"/>
      <c r="Z47" s="1135"/>
      <c r="AA47" s="1136"/>
      <c r="AB47" s="66"/>
    </row>
    <row r="48" spans="2:28" x14ac:dyDescent="0.2">
      <c r="B48" s="67"/>
      <c r="C48" s="1134"/>
      <c r="D48" s="1135"/>
      <c r="E48" s="1135"/>
      <c r="F48" s="1135"/>
      <c r="G48" s="1135"/>
      <c r="H48" s="1135"/>
      <c r="I48" s="1135"/>
      <c r="J48" s="1135"/>
      <c r="K48" s="1135"/>
      <c r="L48" s="1135"/>
      <c r="M48" s="1135"/>
      <c r="N48" s="1135"/>
      <c r="O48" s="1135"/>
      <c r="P48" s="1135"/>
      <c r="Q48" s="1135"/>
      <c r="R48" s="1135"/>
      <c r="S48" s="1135"/>
      <c r="T48" s="1135"/>
      <c r="U48" s="1135"/>
      <c r="V48" s="1135"/>
      <c r="W48" s="1135"/>
      <c r="X48" s="1135"/>
      <c r="Y48" s="1135"/>
      <c r="Z48" s="1135"/>
      <c r="AA48" s="1136"/>
      <c r="AB48" s="66"/>
    </row>
    <row r="49" spans="1:28" x14ac:dyDescent="0.2">
      <c r="B49" s="67"/>
      <c r="C49" s="1134"/>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6"/>
      <c r="AB49" s="66"/>
    </row>
    <row r="50" spans="1:28" x14ac:dyDescent="0.2">
      <c r="B50" s="67"/>
      <c r="C50" s="1134"/>
      <c r="D50" s="1135"/>
      <c r="E50" s="1135"/>
      <c r="F50" s="1135"/>
      <c r="G50" s="1135"/>
      <c r="H50" s="1135"/>
      <c r="I50" s="1135"/>
      <c r="J50" s="1135"/>
      <c r="K50" s="1135"/>
      <c r="L50" s="1135"/>
      <c r="M50" s="1135"/>
      <c r="N50" s="1135"/>
      <c r="O50" s="1135"/>
      <c r="P50" s="1135"/>
      <c r="Q50" s="1135"/>
      <c r="R50" s="1135"/>
      <c r="S50" s="1135"/>
      <c r="T50" s="1135"/>
      <c r="U50" s="1135"/>
      <c r="V50" s="1135"/>
      <c r="W50" s="1135"/>
      <c r="X50" s="1135"/>
      <c r="Y50" s="1135"/>
      <c r="Z50" s="1135"/>
      <c r="AA50" s="1136"/>
      <c r="AB50" s="66"/>
    </row>
    <row r="51" spans="1:28" ht="29.25" customHeight="1" x14ac:dyDescent="0.2">
      <c r="B51" s="67"/>
      <c r="C51" s="1134"/>
      <c r="D51" s="1135"/>
      <c r="E51" s="1135"/>
      <c r="F51" s="1135"/>
      <c r="G51" s="1135"/>
      <c r="H51" s="1135"/>
      <c r="I51" s="1135"/>
      <c r="J51" s="1135"/>
      <c r="K51" s="1135"/>
      <c r="L51" s="1135"/>
      <c r="M51" s="1135"/>
      <c r="N51" s="1135"/>
      <c r="O51" s="1135"/>
      <c r="P51" s="1135"/>
      <c r="Q51" s="1135"/>
      <c r="R51" s="1135"/>
      <c r="S51" s="1135"/>
      <c r="T51" s="1135"/>
      <c r="U51" s="1135"/>
      <c r="V51" s="1135"/>
      <c r="W51" s="1135"/>
      <c r="X51" s="1135"/>
      <c r="Y51" s="1135"/>
      <c r="Z51" s="1135"/>
      <c r="AA51" s="1136"/>
      <c r="AB51" s="66"/>
    </row>
    <row r="52" spans="1:28" ht="15" thickBot="1" x14ac:dyDescent="0.25">
      <c r="B52" s="67"/>
      <c r="C52" s="1137"/>
      <c r="D52" s="1138"/>
      <c r="E52" s="1138"/>
      <c r="F52" s="1138"/>
      <c r="G52" s="1138"/>
      <c r="H52" s="1138"/>
      <c r="I52" s="1138"/>
      <c r="J52" s="1138"/>
      <c r="K52" s="1138"/>
      <c r="L52" s="1138"/>
      <c r="M52" s="1138"/>
      <c r="N52" s="1138"/>
      <c r="O52" s="1138"/>
      <c r="P52" s="1138"/>
      <c r="Q52" s="1138"/>
      <c r="R52" s="1138"/>
      <c r="S52" s="1138"/>
      <c r="T52" s="1138"/>
      <c r="U52" s="1138"/>
      <c r="V52" s="1138"/>
      <c r="W52" s="1138"/>
      <c r="X52" s="1138"/>
      <c r="Y52" s="1138"/>
      <c r="Z52" s="1138"/>
      <c r="AA52" s="1139"/>
      <c r="AB52" s="66"/>
    </row>
    <row r="53" spans="1:28" ht="9" customHeight="1" x14ac:dyDescent="0.2">
      <c r="B53" s="65"/>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c r="AA53" s="202"/>
      <c r="AB53" s="64"/>
    </row>
    <row r="54" spans="1:28" ht="7.9" customHeight="1" thickBot="1" x14ac:dyDescent="0.25">
      <c r="B54" s="63"/>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61"/>
    </row>
    <row r="55" spans="1:28" ht="15.75" x14ac:dyDescent="0.2">
      <c r="B55" s="59"/>
      <c r="C55" s="787" t="s">
        <v>30</v>
      </c>
      <c r="D55" s="788"/>
      <c r="E55" s="788"/>
      <c r="F55" s="788"/>
      <c r="G55" s="789"/>
      <c r="H55" s="787" t="s">
        <v>37</v>
      </c>
      <c r="I55" s="789"/>
      <c r="J55" s="787" t="s">
        <v>38</v>
      </c>
      <c r="K55" s="788"/>
      <c r="L55" s="788"/>
      <c r="M55" s="789"/>
      <c r="N55" s="787" t="s">
        <v>39</v>
      </c>
      <c r="O55" s="788"/>
      <c r="P55" s="788"/>
      <c r="Q55" s="788"/>
      <c r="R55" s="788"/>
      <c r="S55" s="788"/>
      <c r="T55" s="788"/>
      <c r="U55" s="789"/>
      <c r="V55" s="793" t="s">
        <v>40</v>
      </c>
      <c r="W55" s="793"/>
      <c r="X55" s="793"/>
      <c r="Y55" s="793"/>
      <c r="Z55" s="793"/>
      <c r="AA55" s="794"/>
      <c r="AB55" s="20"/>
    </row>
    <row r="56" spans="1:28" ht="9" customHeight="1" thickBot="1" x14ac:dyDescent="0.25">
      <c r="A56" s="60"/>
      <c r="B56" s="21"/>
      <c r="C56" s="790"/>
      <c r="D56" s="791"/>
      <c r="E56" s="791"/>
      <c r="F56" s="791"/>
      <c r="G56" s="792"/>
      <c r="H56" s="790"/>
      <c r="I56" s="792"/>
      <c r="J56" s="790"/>
      <c r="K56" s="791"/>
      <c r="L56" s="791"/>
      <c r="M56" s="792"/>
      <c r="N56" s="790"/>
      <c r="O56" s="791"/>
      <c r="P56" s="791"/>
      <c r="Q56" s="791"/>
      <c r="R56" s="791"/>
      <c r="S56" s="791"/>
      <c r="T56" s="791"/>
      <c r="U56" s="792"/>
      <c r="V56" s="795"/>
      <c r="W56" s="795"/>
      <c r="X56" s="795"/>
      <c r="Y56" s="795"/>
      <c r="Z56" s="795"/>
      <c r="AA56" s="796"/>
      <c r="AB56" s="20"/>
    </row>
    <row r="57" spans="1:28" ht="16.5" hidden="1" thickBot="1" x14ac:dyDescent="0.25">
      <c r="A57" s="60"/>
      <c r="B57" s="21"/>
      <c r="C57" s="790"/>
      <c r="D57" s="791"/>
      <c r="E57" s="791"/>
      <c r="F57" s="791"/>
      <c r="G57" s="792"/>
      <c r="H57" s="790"/>
      <c r="I57" s="792"/>
      <c r="J57" s="790"/>
      <c r="K57" s="791"/>
      <c r="L57" s="791"/>
      <c r="M57" s="792"/>
      <c r="N57" s="856"/>
      <c r="O57" s="857"/>
      <c r="P57" s="857"/>
      <c r="Q57" s="857"/>
      <c r="R57" s="857"/>
      <c r="S57" s="857"/>
      <c r="T57" s="857"/>
      <c r="U57" s="858"/>
      <c r="V57" s="859"/>
      <c r="W57" s="859"/>
      <c r="X57" s="859"/>
      <c r="Y57" s="859"/>
      <c r="Z57" s="859"/>
      <c r="AA57" s="860"/>
      <c r="AB57" s="20"/>
    </row>
    <row r="58" spans="1:28" ht="140.25" customHeight="1" thickBot="1" x14ac:dyDescent="0.25">
      <c r="B58" s="59"/>
      <c r="C58" s="1108" t="s">
        <v>559</v>
      </c>
      <c r="D58" s="851"/>
      <c r="E58" s="851"/>
      <c r="F58" s="851"/>
      <c r="G58" s="851"/>
      <c r="H58" s="850" t="s">
        <v>326</v>
      </c>
      <c r="I58" s="851"/>
      <c r="J58" s="1117">
        <v>0.19</v>
      </c>
      <c r="K58" s="1118"/>
      <c r="L58" s="1118"/>
      <c r="M58" s="1119"/>
      <c r="N58" s="1109" t="s">
        <v>760</v>
      </c>
      <c r="O58" s="1110"/>
      <c r="P58" s="1110"/>
      <c r="Q58" s="1110"/>
      <c r="R58" s="1110"/>
      <c r="S58" s="1110"/>
      <c r="T58" s="1110"/>
      <c r="U58" s="1111"/>
      <c r="V58" s="1109" t="s">
        <v>571</v>
      </c>
      <c r="W58" s="1110"/>
      <c r="X58" s="1110"/>
      <c r="Y58" s="1110"/>
      <c r="Z58" s="1110"/>
      <c r="AA58" s="1112"/>
      <c r="AB58" s="58"/>
    </row>
    <row r="59" spans="1:28" ht="105" customHeight="1" thickBot="1" x14ac:dyDescent="0.25">
      <c r="B59" s="59"/>
      <c r="C59" s="1108" t="s">
        <v>556</v>
      </c>
      <c r="D59" s="851"/>
      <c r="E59" s="851"/>
      <c r="F59" s="851"/>
      <c r="G59" s="851"/>
      <c r="H59" s="850">
        <v>0.19</v>
      </c>
      <c r="I59" s="851"/>
      <c r="J59" s="850">
        <v>0.03</v>
      </c>
      <c r="K59" s="851"/>
      <c r="L59" s="851"/>
      <c r="M59" s="851"/>
      <c r="N59" s="1109" t="s">
        <v>759</v>
      </c>
      <c r="O59" s="1110"/>
      <c r="P59" s="1110"/>
      <c r="Q59" s="1110"/>
      <c r="R59" s="1110"/>
      <c r="S59" s="1110"/>
      <c r="T59" s="1110"/>
      <c r="U59" s="1111"/>
      <c r="V59" s="1109" t="s">
        <v>554</v>
      </c>
      <c r="W59" s="1110"/>
      <c r="X59" s="1110"/>
      <c r="Y59" s="1110"/>
      <c r="Z59" s="1110"/>
      <c r="AA59" s="1112"/>
      <c r="AB59" s="58"/>
    </row>
    <row r="60" spans="1:28" ht="168" customHeight="1" thickBot="1" x14ac:dyDescent="0.25">
      <c r="B60" s="59"/>
      <c r="C60" s="1108" t="s">
        <v>553</v>
      </c>
      <c r="D60" s="851"/>
      <c r="E60" s="851"/>
      <c r="F60" s="851"/>
      <c r="G60" s="851"/>
      <c r="H60" s="850">
        <v>0.03</v>
      </c>
      <c r="I60" s="851"/>
      <c r="J60" s="850">
        <v>0.02</v>
      </c>
      <c r="K60" s="851"/>
      <c r="L60" s="851"/>
      <c r="M60" s="851"/>
      <c r="N60" s="1109" t="s">
        <v>758</v>
      </c>
      <c r="O60" s="1110"/>
      <c r="P60" s="1110"/>
      <c r="Q60" s="1110"/>
      <c r="R60" s="1110"/>
      <c r="S60" s="1110"/>
      <c r="T60" s="1110"/>
      <c r="U60" s="1111"/>
      <c r="V60" s="1109" t="s">
        <v>570</v>
      </c>
      <c r="W60" s="1110"/>
      <c r="X60" s="1110"/>
      <c r="Y60" s="1110"/>
      <c r="Z60" s="1110"/>
      <c r="AA60" s="1112"/>
      <c r="AB60" s="58"/>
    </row>
    <row r="61" spans="1:28" ht="195.75" customHeight="1" x14ac:dyDescent="0.2">
      <c r="B61" s="59"/>
      <c r="C61" s="1108" t="s">
        <v>588</v>
      </c>
      <c r="D61" s="851"/>
      <c r="E61" s="851"/>
      <c r="F61" s="851"/>
      <c r="G61" s="851"/>
      <c r="H61" s="850">
        <v>0.02</v>
      </c>
      <c r="I61" s="851"/>
      <c r="J61" s="850">
        <v>0.02</v>
      </c>
      <c r="K61" s="851"/>
      <c r="L61" s="851"/>
      <c r="M61" s="851"/>
      <c r="N61" s="1109" t="s">
        <v>757</v>
      </c>
      <c r="O61" s="1110"/>
      <c r="P61" s="1110"/>
      <c r="Q61" s="1110"/>
      <c r="R61" s="1110"/>
      <c r="S61" s="1110"/>
      <c r="T61" s="1110"/>
      <c r="U61" s="1111"/>
      <c r="V61" s="1109" t="s">
        <v>570</v>
      </c>
      <c r="W61" s="1110"/>
      <c r="X61" s="1110"/>
      <c r="Y61" s="1110"/>
      <c r="Z61" s="1110"/>
      <c r="AA61" s="1112"/>
      <c r="AB61" s="58"/>
    </row>
    <row r="62" spans="1:28" ht="10.9" customHeight="1" x14ac:dyDescent="0.2">
      <c r="B62" s="59"/>
      <c r="C62" s="752"/>
      <c r="D62" s="753"/>
      <c r="E62" s="753"/>
      <c r="F62" s="753"/>
      <c r="G62" s="753"/>
      <c r="H62" s="753"/>
      <c r="I62" s="753"/>
      <c r="J62" s="753"/>
      <c r="K62" s="753"/>
      <c r="L62" s="753"/>
      <c r="M62" s="753"/>
      <c r="N62" s="1113"/>
      <c r="O62" s="1114"/>
      <c r="P62" s="1114"/>
      <c r="Q62" s="1114"/>
      <c r="R62" s="1114"/>
      <c r="S62" s="1114"/>
      <c r="T62" s="1114"/>
      <c r="U62" s="1115"/>
      <c r="V62" s="1113"/>
      <c r="W62" s="1114"/>
      <c r="X62" s="1114"/>
      <c r="Y62" s="1114"/>
      <c r="Z62" s="1114"/>
      <c r="AA62" s="1116"/>
      <c r="AB62" s="58"/>
    </row>
    <row r="63" spans="1:28" ht="15.75" customHeight="1" thickBot="1" x14ac:dyDescent="0.25">
      <c r="B63" s="59"/>
      <c r="C63" s="754"/>
      <c r="D63" s="755"/>
      <c r="E63" s="755"/>
      <c r="F63" s="755"/>
      <c r="G63" s="755"/>
      <c r="H63" s="755"/>
      <c r="I63" s="755"/>
      <c r="J63" s="755"/>
      <c r="K63" s="755"/>
      <c r="L63" s="755"/>
      <c r="M63" s="755"/>
      <c r="N63" s="1104"/>
      <c r="O63" s="1105"/>
      <c r="P63" s="1105"/>
      <c r="Q63" s="1105"/>
      <c r="R63" s="1105"/>
      <c r="S63" s="1105"/>
      <c r="T63" s="1105"/>
      <c r="U63" s="1106"/>
      <c r="V63" s="1104"/>
      <c r="W63" s="1105"/>
      <c r="X63" s="1105"/>
      <c r="Y63" s="1105"/>
      <c r="Z63" s="1105"/>
      <c r="AA63" s="1107"/>
      <c r="AB63" s="58"/>
    </row>
    <row r="64" spans="1:28" x14ac:dyDescent="0.2">
      <c r="B64" s="129"/>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30"/>
    </row>
    <row r="103" ht="6" customHeight="1" x14ac:dyDescent="0.2"/>
  </sheetData>
  <mergeCells count="109">
    <mergeCell ref="B2:G4"/>
    <mergeCell ref="H2:AB2"/>
    <mergeCell ref="H3:O3"/>
    <mergeCell ref="P3:AB3"/>
    <mergeCell ref="H4:AB4"/>
    <mergeCell ref="C7:H8"/>
    <mergeCell ref="I7:AA8"/>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34:AA34"/>
    <mergeCell ref="C35:G35"/>
    <mergeCell ref="K35:AA35"/>
    <mergeCell ref="C36:G36"/>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K36:AA36"/>
    <mergeCell ref="C37:G37"/>
    <mergeCell ref="K37:AA37"/>
    <mergeCell ref="C38:G38"/>
    <mergeCell ref="K38:AA38"/>
    <mergeCell ref="C41:G41"/>
    <mergeCell ref="K41:AA41"/>
    <mergeCell ref="C44:AA45"/>
    <mergeCell ref="C46:AA52"/>
    <mergeCell ref="C39:G39"/>
    <mergeCell ref="K39:AA39"/>
    <mergeCell ref="C40:G40"/>
    <mergeCell ref="K40:AA40"/>
    <mergeCell ref="C55:G57"/>
    <mergeCell ref="H55:I57"/>
    <mergeCell ref="J55:M57"/>
    <mergeCell ref="N55:U57"/>
    <mergeCell ref="V55: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3:G63"/>
    <mergeCell ref="H63:I63"/>
    <mergeCell ref="J63:M63"/>
    <mergeCell ref="N63:U63"/>
    <mergeCell ref="V63:AA63"/>
    <mergeCell ref="C61:G61"/>
    <mergeCell ref="H61:I61"/>
    <mergeCell ref="J61:M61"/>
    <mergeCell ref="N61:U61"/>
    <mergeCell ref="V61:AA61"/>
    <mergeCell ref="C62:G62"/>
    <mergeCell ref="H62:I62"/>
    <mergeCell ref="J62:M62"/>
    <mergeCell ref="N62:U62"/>
    <mergeCell ref="V62:AA62"/>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4DD9F090486EC40AE19B4D155EA74C5" ma:contentTypeVersion="11" ma:contentTypeDescription="Crear nuevo documento." ma:contentTypeScope="" ma:versionID="1b97903753e68fbc58b21bb1f1986f45">
  <xsd:schema xmlns:xsd="http://www.w3.org/2001/XMLSchema" xmlns:xs="http://www.w3.org/2001/XMLSchema" xmlns:p="http://schemas.microsoft.com/office/2006/metadata/properties" xmlns:ns3="1d5d787f-d619-4ed2-ae72-20f7b97ca2d2" xmlns:ns4="7a094bdd-a36f-422c-aad8-60d4e7e2607b" targetNamespace="http://schemas.microsoft.com/office/2006/metadata/properties" ma:root="true" ma:fieldsID="66330a04e7a48938427ad73132140b8b" ns3:_="" ns4:_="">
    <xsd:import namespace="1d5d787f-d619-4ed2-ae72-20f7b97ca2d2"/>
    <xsd:import namespace="7a094bdd-a36f-422c-aad8-60d4e7e2607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5d787f-d619-4ed2-ae72-20f7b97ca2d2"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094bdd-a36f-422c-aad8-60d4e7e2607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79CB8B-A814-45E3-B746-4DFF5F6DA50D}">
  <ds:schemaRefs>
    <ds:schemaRef ds:uri="7a094bdd-a36f-422c-aad8-60d4e7e2607b"/>
    <ds:schemaRef ds:uri="http://schemas.microsoft.com/office/2006/metadata/properties"/>
    <ds:schemaRef ds:uri="http://schemas.microsoft.com/office/infopath/2007/PartnerControls"/>
    <ds:schemaRef ds:uri="http://www.w3.org/XML/1998/namespace"/>
    <ds:schemaRef ds:uri="http://purl.org/dc/dcmitype/"/>
    <ds:schemaRef ds:uri="http://schemas.microsoft.com/office/2006/documentManagement/types"/>
    <ds:schemaRef ds:uri="http://purl.org/dc/elements/1.1/"/>
    <ds:schemaRef ds:uri="http://schemas.openxmlformats.org/package/2006/metadata/core-properties"/>
    <ds:schemaRef ds:uri="1d5d787f-d619-4ed2-ae72-20f7b97ca2d2"/>
    <ds:schemaRef ds:uri="http://purl.org/dc/terms/"/>
  </ds:schemaRefs>
</ds:datastoreItem>
</file>

<file path=customXml/itemProps2.xml><?xml version="1.0" encoding="utf-8"?>
<ds:datastoreItem xmlns:ds="http://schemas.openxmlformats.org/officeDocument/2006/customXml" ds:itemID="{ADE0B1E4-E0F3-4D8D-8651-23ECFF9B08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5d787f-d619-4ed2-ae72-20f7b97ca2d2"/>
    <ds:schemaRef ds:uri="7a094bdd-a36f-422c-aad8-60d4e7e260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CE4323A-21D8-4DD6-AB5E-B3DCC59A10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64</vt:i4>
      </vt:variant>
      <vt:variant>
        <vt:lpstr>Rangos con nombre</vt:lpstr>
      </vt:variant>
      <vt:variant>
        <vt:i4>115</vt:i4>
      </vt:variant>
    </vt:vector>
  </HeadingPairs>
  <TitlesOfParts>
    <vt:vector size="179" baseType="lpstr">
      <vt:lpstr>CONSOLIDADO</vt:lpstr>
      <vt:lpstr>DESI-IND-001</vt:lpstr>
      <vt:lpstr>APIC-IND-001</vt:lpstr>
      <vt:lpstr>APIC-IND-002</vt:lpstr>
      <vt:lpstr> APIC -IND-003</vt:lpstr>
      <vt:lpstr>APIC-IND-004</vt:lpstr>
      <vt:lpstr> APIC -IND-005</vt:lpstr>
      <vt:lpstr> APIC -IND-006</vt:lpstr>
      <vt:lpstr>APIC-IND-007</vt:lpstr>
      <vt:lpstr>APIC-IND-008 </vt:lpstr>
      <vt:lpstr>EGTI-IND-001</vt:lpstr>
      <vt:lpstr>EGTI-IND-002</vt:lpstr>
      <vt:lpstr>PIV-IND-001</vt:lpstr>
      <vt:lpstr>PIV-IND-002</vt:lpstr>
      <vt:lpstr>PIV-IND-003</vt:lpstr>
      <vt:lpstr>PIV-IND-004</vt:lpstr>
      <vt:lpstr>PIV-IND-005</vt:lpstr>
      <vt:lpstr>PIV-IND-007</vt:lpstr>
      <vt:lpstr>PPMQ-IND-001</vt:lpstr>
      <vt:lpstr>PPMQ-IND-002</vt:lpstr>
      <vt:lpstr>PPMQ-IND-003</vt:lpstr>
      <vt:lpstr>PPMQ-IND-004</vt:lpstr>
      <vt:lpstr>IMVI-IND-001</vt:lpstr>
      <vt:lpstr>IMVI-IND-002</vt:lpstr>
      <vt:lpstr>IMVI-IND-003</vt:lpstr>
      <vt:lpstr>GSIT-IND-001</vt:lpstr>
      <vt:lpstr>GREF-IND-001</vt:lpstr>
      <vt:lpstr>GCON-IND-001</vt:lpstr>
      <vt:lpstr>GCON-IND-002</vt:lpstr>
      <vt:lpstr>GEFI-IND-002</vt:lpstr>
      <vt:lpstr>GEFI-IND-003</vt:lpstr>
      <vt:lpstr>GEFI-IND-004</vt:lpstr>
      <vt:lpstr>GEFI-IND-005</vt:lpstr>
      <vt:lpstr>GLAB-IND-001</vt:lpstr>
      <vt:lpstr>GLAB-IND-002</vt:lpstr>
      <vt:lpstr>GLAB-IND-003</vt:lpstr>
      <vt:lpstr>GLAB-IND-004</vt:lpstr>
      <vt:lpstr>GLAB-IND-005</vt:lpstr>
      <vt:lpstr>GTHU-IND-001</vt:lpstr>
      <vt:lpstr>GTHU-IND-002</vt:lpstr>
      <vt:lpstr>GTHU-IND-003</vt:lpstr>
      <vt:lpstr>GTHU-IND-004</vt:lpstr>
      <vt:lpstr>GTHU-IND-005</vt:lpstr>
      <vt:lpstr>GTHU-IND-006</vt:lpstr>
      <vt:lpstr>GTHU-IND-007</vt:lpstr>
      <vt:lpstr>GTHU-IND-008</vt:lpstr>
      <vt:lpstr>GTHU-IND-009</vt:lpstr>
      <vt:lpstr>GTHU-IND-010</vt:lpstr>
      <vt:lpstr>GTHU-IND-011</vt:lpstr>
      <vt:lpstr>GAM-IND-001</vt:lpstr>
      <vt:lpstr>GAM-IND-002</vt:lpstr>
      <vt:lpstr>GAM-IND-003</vt:lpstr>
      <vt:lpstr>GAM-IND-004</vt:lpstr>
      <vt:lpstr>GDOC-IND-001</vt:lpstr>
      <vt:lpstr>GDOC-IND-002</vt:lpstr>
      <vt:lpstr>GDOC-IND-003</vt:lpstr>
      <vt:lpstr>GDOC-IND-004</vt:lpstr>
      <vt:lpstr>GJUR-IND-001</vt:lpstr>
      <vt:lpstr>GJUR-IND-002</vt:lpstr>
      <vt:lpstr>CODI-IND-001</vt:lpstr>
      <vt:lpstr>CEM-IND-001</vt:lpstr>
      <vt:lpstr>CEM-IND-002</vt:lpstr>
      <vt:lpstr>CEM-IND-003</vt:lpstr>
      <vt:lpstr>CEM-IND-004</vt:lpstr>
      <vt:lpstr>' APIC -IND-003'!Área_de_impresión</vt:lpstr>
      <vt:lpstr>' APIC -IND-005'!Área_de_impresión</vt:lpstr>
      <vt:lpstr>' APIC -IND-006'!Área_de_impresión</vt:lpstr>
      <vt:lpstr>'APIC-IND-001'!Área_de_impresión</vt:lpstr>
      <vt:lpstr>'APIC-IND-002'!Área_de_impresión</vt:lpstr>
      <vt:lpstr>'APIC-IND-004'!Área_de_impresión</vt:lpstr>
      <vt:lpstr>'APIC-IND-007'!Área_de_impresión</vt:lpstr>
      <vt:lpstr>'APIC-IND-008 '!Área_de_impresión</vt:lpstr>
      <vt:lpstr>'CEM-IND-001'!Área_de_impresión</vt:lpstr>
      <vt:lpstr>'CEM-IND-002'!Área_de_impresión</vt:lpstr>
      <vt:lpstr>'CEM-IND-003'!Área_de_impresión</vt:lpstr>
      <vt:lpstr>'CEM-IND-004'!Área_de_impresión</vt:lpstr>
      <vt:lpstr>'CODI-IND-001'!Área_de_impresión</vt:lpstr>
      <vt:lpstr>'DESI-IND-001'!Área_de_impresión</vt:lpstr>
      <vt:lpstr>'EGTI-IND-001'!Área_de_impresión</vt:lpstr>
      <vt:lpstr>'EGTI-IND-002'!Área_de_impresión</vt:lpstr>
      <vt:lpstr>'GAM-IND-001'!Área_de_impresión</vt:lpstr>
      <vt:lpstr>'GCON-IND-001'!Área_de_impresión</vt:lpstr>
      <vt:lpstr>'GCON-IND-002'!Área_de_impresión</vt:lpstr>
      <vt:lpstr>'GDOC-IND-001'!Área_de_impresión</vt:lpstr>
      <vt:lpstr>'GDOC-IND-002'!Área_de_impresión</vt:lpstr>
      <vt:lpstr>'GDOC-IND-003'!Área_de_impresión</vt:lpstr>
      <vt:lpstr>'GDOC-IND-004'!Área_de_impresión</vt:lpstr>
      <vt:lpstr>'GEFI-IND-002'!Área_de_impresión</vt:lpstr>
      <vt:lpstr>'GEFI-IND-003'!Área_de_impresión</vt:lpstr>
      <vt:lpstr>'GEFI-IND-004'!Área_de_impresión</vt:lpstr>
      <vt:lpstr>'GEFI-IND-005'!Área_de_impresión</vt:lpstr>
      <vt:lpstr>'GJUR-IND-001'!Área_de_impresión</vt:lpstr>
      <vt:lpstr>'GJUR-IND-002'!Área_de_impresión</vt:lpstr>
      <vt:lpstr>'GLAB-IND-001'!Área_de_impresión</vt:lpstr>
      <vt:lpstr>'GLAB-IND-002'!Área_de_impresión</vt:lpstr>
      <vt:lpstr>'GLAB-IND-003'!Área_de_impresión</vt:lpstr>
      <vt:lpstr>'GLAB-IND-004'!Área_de_impresión</vt:lpstr>
      <vt:lpstr>'GLAB-IND-005'!Área_de_impresión</vt:lpstr>
      <vt:lpstr>'GREF-IND-001'!Área_de_impresión</vt:lpstr>
      <vt:lpstr>'GSIT-IND-001'!Área_de_impresión</vt:lpstr>
      <vt:lpstr>'GTHU-IND-001'!Área_de_impresión</vt:lpstr>
      <vt:lpstr>'GTHU-IND-002'!Área_de_impresión</vt:lpstr>
      <vt:lpstr>'GTHU-IND-003'!Área_de_impresión</vt:lpstr>
      <vt:lpstr>'GTHU-IND-004'!Área_de_impresión</vt:lpstr>
      <vt:lpstr>'GTHU-IND-005'!Área_de_impresión</vt:lpstr>
      <vt:lpstr>'GTHU-IND-006'!Área_de_impresión</vt:lpstr>
      <vt:lpstr>'GTHU-IND-007'!Área_de_impresión</vt:lpstr>
      <vt:lpstr>'GTHU-IND-008'!Área_de_impresión</vt:lpstr>
      <vt:lpstr>'GTHU-IND-009'!Área_de_impresión</vt:lpstr>
      <vt:lpstr>'GTHU-IND-010'!Área_de_impresión</vt:lpstr>
      <vt:lpstr>'GTHU-IND-011'!Área_de_impresión</vt:lpstr>
      <vt:lpstr>'IMVI-IND-001'!Área_de_impresión</vt:lpstr>
      <vt:lpstr>'IMVI-IND-002'!Área_de_impresión</vt:lpstr>
      <vt:lpstr>'IMVI-IND-003'!Área_de_impresión</vt:lpstr>
      <vt:lpstr>'PIV-IND-001'!Área_de_impresión</vt:lpstr>
      <vt:lpstr>'PIV-IND-002'!Área_de_impresión</vt:lpstr>
      <vt:lpstr>'PIV-IND-003'!Área_de_impresión</vt:lpstr>
      <vt:lpstr>'PIV-IND-004'!Área_de_impresión</vt:lpstr>
      <vt:lpstr>'PIV-IND-005'!Área_de_impresión</vt:lpstr>
      <vt:lpstr>'PIV-IND-007'!Área_de_impresión</vt:lpstr>
      <vt:lpstr>'PPMQ-IND-001'!Área_de_impresión</vt:lpstr>
      <vt:lpstr>'PPMQ-IND-002'!Área_de_impresión</vt:lpstr>
      <vt:lpstr>'PPMQ-IND-003'!Área_de_impresión</vt:lpstr>
      <vt:lpstr>' APIC -IND-003'!Títulos_a_imprimir</vt:lpstr>
      <vt:lpstr>' APIC -IND-005'!Títulos_a_imprimir</vt:lpstr>
      <vt:lpstr>' APIC -IND-006'!Títulos_a_imprimir</vt:lpstr>
      <vt:lpstr>'APIC-IND-001'!Títulos_a_imprimir</vt:lpstr>
      <vt:lpstr>'APIC-IND-002'!Títulos_a_imprimir</vt:lpstr>
      <vt:lpstr>'APIC-IND-004'!Títulos_a_imprimir</vt:lpstr>
      <vt:lpstr>'APIC-IND-007'!Títulos_a_imprimir</vt:lpstr>
      <vt:lpstr>'APIC-IND-008 '!Títulos_a_imprimir</vt:lpstr>
      <vt:lpstr>'CEM-IND-001'!Títulos_a_imprimir</vt:lpstr>
      <vt:lpstr>'CEM-IND-002'!Títulos_a_imprimir</vt:lpstr>
      <vt:lpstr>'CEM-IND-003'!Títulos_a_imprimir</vt:lpstr>
      <vt:lpstr>'CEM-IND-004'!Títulos_a_imprimir</vt:lpstr>
      <vt:lpstr>'CODI-IND-001'!Títulos_a_imprimir</vt:lpstr>
      <vt:lpstr>'DESI-IND-001'!Títulos_a_imprimir</vt:lpstr>
      <vt:lpstr>'EGTI-IND-001'!Títulos_a_imprimir</vt:lpstr>
      <vt:lpstr>'EGTI-IND-002'!Títulos_a_imprimir</vt:lpstr>
      <vt:lpstr>'GAM-IND-001'!Títulos_a_imprimir</vt:lpstr>
      <vt:lpstr>'GCON-IND-001'!Títulos_a_imprimir</vt:lpstr>
      <vt:lpstr>'GCON-IND-002'!Títulos_a_imprimir</vt:lpstr>
      <vt:lpstr>'GDOC-IND-001'!Títulos_a_imprimir</vt:lpstr>
      <vt:lpstr>'GDOC-IND-002'!Títulos_a_imprimir</vt:lpstr>
      <vt:lpstr>'GDOC-IND-003'!Títulos_a_imprimir</vt:lpstr>
      <vt:lpstr>'GDOC-IND-004'!Títulos_a_imprimir</vt:lpstr>
      <vt:lpstr>'GEFI-IND-002'!Títulos_a_imprimir</vt:lpstr>
      <vt:lpstr>'GEFI-IND-003'!Títulos_a_imprimir</vt:lpstr>
      <vt:lpstr>'GEFI-IND-004'!Títulos_a_imprimir</vt:lpstr>
      <vt:lpstr>'GEFI-IND-005'!Títulos_a_imprimir</vt:lpstr>
      <vt:lpstr>'GJUR-IND-001'!Títulos_a_imprimir</vt:lpstr>
      <vt:lpstr>'GJUR-IND-002'!Títulos_a_imprimir</vt:lpstr>
      <vt:lpstr>'GLAB-IND-001'!Títulos_a_imprimir</vt:lpstr>
      <vt:lpstr>'GLAB-IND-002'!Títulos_a_imprimir</vt:lpstr>
      <vt:lpstr>'GLAB-IND-003'!Títulos_a_imprimir</vt:lpstr>
      <vt:lpstr>'GLAB-IND-004'!Títulos_a_imprimir</vt:lpstr>
      <vt:lpstr>'GLAB-IND-005'!Títulos_a_imprimir</vt:lpstr>
      <vt:lpstr>'GREF-IND-001'!Títulos_a_imprimir</vt:lpstr>
      <vt:lpstr>'GSIT-IND-001'!Títulos_a_imprimir</vt:lpstr>
      <vt:lpstr>'GTHU-IND-001'!Títulos_a_imprimir</vt:lpstr>
      <vt:lpstr>'GTHU-IND-002'!Títulos_a_imprimir</vt:lpstr>
      <vt:lpstr>'GTHU-IND-003'!Títulos_a_imprimir</vt:lpstr>
      <vt:lpstr>'GTHU-IND-004'!Títulos_a_imprimir</vt:lpstr>
      <vt:lpstr>'GTHU-IND-005'!Títulos_a_imprimir</vt:lpstr>
      <vt:lpstr>'GTHU-IND-006'!Títulos_a_imprimir</vt:lpstr>
      <vt:lpstr>'GTHU-IND-007'!Títulos_a_imprimir</vt:lpstr>
      <vt:lpstr>'GTHU-IND-008'!Títulos_a_imprimir</vt:lpstr>
      <vt:lpstr>'GTHU-IND-009'!Títulos_a_imprimir</vt:lpstr>
      <vt:lpstr>'GTHU-IND-010'!Títulos_a_imprimir</vt:lpstr>
      <vt:lpstr>'GTHU-IND-011'!Títulos_a_imprimir</vt:lpstr>
      <vt:lpstr>'IMVI-IND-001'!Títulos_a_imprimir</vt:lpstr>
      <vt:lpstr>'IMVI-IND-002'!Títulos_a_imprimir</vt:lpstr>
      <vt:lpstr>'IMVI-IND-003'!Títulos_a_imprimir</vt:lpstr>
      <vt:lpstr>'PIV-IND-001'!Títulos_a_imprimir</vt:lpstr>
      <vt:lpstr>'PIV-IND-002'!Títulos_a_imprimir</vt:lpstr>
      <vt:lpstr>'PIV-IND-003'!Títulos_a_imprimir</vt:lpstr>
      <vt:lpstr>'PIV-IND-004'!Títulos_a_imprimir</vt:lpstr>
      <vt:lpstr>'PIV-IND-005'!Títulos_a_imprimir</vt:lpstr>
      <vt:lpstr>'PIV-IND-007'!Títulos_a_imprimir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Clara Ines Salcedo Rojas</dc:creator>
  <cp:lastModifiedBy>Clara Ines Salcedo Rojas</cp:lastModifiedBy>
  <cp:lastPrinted>2020-01-28T13:25:32Z</cp:lastPrinted>
  <dcterms:created xsi:type="dcterms:W3CDTF">2020-01-21T16:32:51Z</dcterms:created>
  <dcterms:modified xsi:type="dcterms:W3CDTF">2021-02-04T01:33:35Z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0x010100C4DD9F090486EC40AE19B4D155EA74C5</vt:lpwstr>
  </property>
</Properties>
</file>