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omments10.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omments12.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omments13.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xml"/>
  <Override PartName="/xl/comments14.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xml"/>
  <Override PartName="/xl/comments15.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omments1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omments17.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omments23.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omments24.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8.xml" ContentType="application/vnd.openxmlformats-officedocument.drawing+xml"/>
  <Override PartName="/xl/comments25.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9.xml" ContentType="application/vnd.openxmlformats-officedocument.drawing+xml"/>
  <Override PartName="/xl/comments26.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omments27.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xl/comments28.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omments29.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omments30.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comments31.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omments32.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6.xml" ContentType="application/vnd.openxmlformats-officedocument.drawing+xml"/>
  <Override PartName="/xl/comments33.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xml"/>
  <Override PartName="/xl/comments34.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8.xml" ContentType="application/vnd.openxmlformats-officedocument.drawing+xml"/>
  <Override PartName="/xl/comments35.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omments36.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0.xml" ContentType="application/vnd.openxmlformats-officedocument.drawing+xml"/>
  <Override PartName="/xl/comments37.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1.xml" ContentType="application/vnd.openxmlformats-officedocument.drawing+xml"/>
  <Override PartName="/xl/comments38.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2.xml" ContentType="application/vnd.openxmlformats-officedocument.drawing+xml"/>
  <Override PartName="/xl/comments39.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3.xml" ContentType="application/vnd.openxmlformats-officedocument.drawing+xml"/>
  <Override PartName="/xl/comments40.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4.xml" ContentType="application/vnd.openxmlformats-officedocument.drawing+xml"/>
  <Override PartName="/xl/comments41.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5.xml" ContentType="application/vnd.openxmlformats-officedocument.drawing+xml"/>
  <Override PartName="/xl/comments42.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6.xml" ContentType="application/vnd.openxmlformats-officedocument.drawing+xml"/>
  <Override PartName="/xl/comments43.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xml"/>
  <Override PartName="/xl/comments44.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xml"/>
  <Override PartName="/xl/comments45.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xml"/>
  <Override PartName="/xl/comments46.xml" ContentType="application/vnd.openxmlformats-officedocument.spreadsheetml.comment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0.xml" ContentType="application/vnd.openxmlformats-officedocument.drawing+xml"/>
  <Override PartName="/xl/comments47.xml" ContentType="application/vnd.openxmlformats-officedocument.spreadsheetml.comments+xml"/>
  <Override PartName="/xl/charts/chart43.xml" ContentType="application/vnd.openxmlformats-officedocument.drawingml.chart+xml"/>
  <Override PartName="/xl/drawings/drawing51.xml" ContentType="application/vnd.openxmlformats-officedocument.drawing+xml"/>
  <Override PartName="/xl/comments48.xml" ContentType="application/vnd.openxmlformats-officedocument.spreadsheetml.comments+xml"/>
  <Override PartName="/xl/charts/chart44.xml" ContentType="application/vnd.openxmlformats-officedocument.drawingml.chart+xml"/>
  <Override PartName="/xl/drawings/drawing52.xml" ContentType="application/vnd.openxmlformats-officedocument.drawing+xml"/>
  <Override PartName="/xl/comments49.xml" ContentType="application/vnd.openxmlformats-officedocument.spreadsheetml.comments+xml"/>
  <Override PartName="/xl/charts/chart45.xml" ContentType="application/vnd.openxmlformats-officedocument.drawingml.chart+xml"/>
  <Override PartName="/xl/drawings/drawing53.xml" ContentType="application/vnd.openxmlformats-officedocument.drawing+xml"/>
  <Override PartName="/xl/comments50.xml" ContentType="application/vnd.openxmlformats-officedocument.spreadsheetml.comments+xml"/>
  <Override PartName="/xl/charts/chart46.xml" ContentType="application/vnd.openxmlformats-officedocument.drawingml.chart+xml"/>
  <Override PartName="/xl/drawings/drawing54.xml" ContentType="application/vnd.openxmlformats-officedocument.drawing+xml"/>
  <Override PartName="/xl/comments51.xml" ContentType="application/vnd.openxmlformats-officedocument.spreadsheetml.comments+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5.xml" ContentType="application/vnd.openxmlformats-officedocument.drawing+xml"/>
  <Override PartName="/xl/comments52.xml" ContentType="application/vnd.openxmlformats-officedocument.spreadsheetml.comments+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6.xml" ContentType="application/vnd.openxmlformats-officedocument.drawing+xml"/>
  <Override PartName="/xl/comments53.xml" ContentType="application/vnd.openxmlformats-officedocument.spreadsheetml.comments+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7.xml" ContentType="application/vnd.openxmlformats-officedocument.drawing+xml"/>
  <Override PartName="/xl/comments54.xml" ContentType="application/vnd.openxmlformats-officedocument.spreadsheetml.comments+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8.xml" ContentType="application/vnd.openxmlformats-officedocument.drawing+xml"/>
  <Override PartName="/xl/comments55.xml" ContentType="application/vnd.openxmlformats-officedocument.spreadsheetml.comments+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9.xml" ContentType="application/vnd.openxmlformats-officedocument.drawing+xml"/>
  <Override PartName="/xl/comments56.xml" ContentType="application/vnd.openxmlformats-officedocument.spreadsheetml.comments+xml"/>
  <Override PartName="/xl/drawings/drawing60.xml" ContentType="application/vnd.openxmlformats-officedocument.drawing+xml"/>
  <Override PartName="/xl/comments57.xml" ContentType="application/vnd.openxmlformats-officedocument.spreadsheetml.comments+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1.xml" ContentType="application/vnd.openxmlformats-officedocument.drawing+xml"/>
  <Override PartName="/xl/comments58.xml" ContentType="application/vnd.openxmlformats-officedocument.spreadsheetml.comments+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2.xml" ContentType="application/vnd.openxmlformats-officedocument.drawing+xml"/>
  <Override PartName="/xl/comments59.xml" ContentType="application/vnd.openxmlformats-officedocument.spreadsheetml.comments+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3.xml" ContentType="application/vnd.openxmlformats-officedocument.drawing+xml"/>
  <Override PartName="/xl/comments60.xml" ContentType="application/vnd.openxmlformats-officedocument.spreadsheetml.comments+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ina Guzman\OneDrive - uaermv\Carpeta UMV curentena\Informe Indicadores\Informe 2do semestre\"/>
    </mc:Choice>
  </mc:AlternateContent>
  <bookViews>
    <workbookView xWindow="0" yWindow="0" windowWidth="20490" windowHeight="7455" tabRatio="768"/>
  </bookViews>
  <sheets>
    <sheet name="CONSOLIDADO" sheetId="73" r:id="rId1"/>
    <sheet name="DESI-IND-001-V2" sheetId="149" r:id="rId2"/>
    <sheet name="APIC-IND-001" sheetId="206" r:id="rId3"/>
    <sheet name="APIC-IND-002 " sheetId="207" r:id="rId4"/>
    <sheet name=" APIC -IND-003" sheetId="208" r:id="rId5"/>
    <sheet name="APIC-IND-004" sheetId="209" r:id="rId6"/>
    <sheet name=" APIC -IND-005" sheetId="210" r:id="rId7"/>
    <sheet name=" APIC -IND-006" sheetId="211" r:id="rId8"/>
    <sheet name="APIC-IND-007 " sheetId="212" r:id="rId9"/>
    <sheet name="APIC-IND-008" sheetId="213" r:id="rId10"/>
    <sheet name="EGTI-IND-001" sheetId="186" r:id="rId11"/>
    <sheet name="EGTI-IND-002" sheetId="187" r:id="rId12"/>
    <sheet name="PIV-IND-001" sheetId="150" r:id="rId13"/>
    <sheet name="PIV-IND-002" sheetId="154" r:id="rId14"/>
    <sheet name="PIV-IND-003" sheetId="155" r:id="rId15"/>
    <sheet name="PIV-IND-004" sheetId="156" r:id="rId16"/>
    <sheet name="PIV-IND-005" sheetId="157" r:id="rId17"/>
    <sheet name="PIV-IND-006" sheetId="158" r:id="rId18"/>
    <sheet name="PIV-IND-007" sheetId="159" r:id="rId19"/>
    <sheet name="PPMQ-IND-001" sheetId="164" r:id="rId20"/>
    <sheet name="PPMQ-IND-002" sheetId="166" r:id="rId21"/>
    <sheet name="PPMQ-IND-003" sheetId="165" r:id="rId22"/>
    <sheet name="PPMQ-IND-004" sheetId="163" r:id="rId23"/>
    <sheet name="MIV-IND-001" sheetId="160" r:id="rId24"/>
    <sheet name="IMVI-IND-002" sheetId="161" r:id="rId25"/>
    <sheet name="IMV-IND-003" sheetId="162" r:id="rId26"/>
    <sheet name="GSIT-IND-001" sheetId="167" r:id="rId27"/>
    <sheet name="GREF-IND-001" sheetId="168" r:id="rId28"/>
    <sheet name="GCON-IND-001" sheetId="174" r:id="rId29"/>
    <sheet name="GCON-IND-002" sheetId="175" r:id="rId30"/>
    <sheet name="GEFI-IND-002" sheetId="188" r:id="rId31"/>
    <sheet name="GEFI-IND-003" sheetId="189" r:id="rId32"/>
    <sheet name="GEFI-IND-004" sheetId="190" r:id="rId33"/>
    <sheet name="GEFI-IND-005" sheetId="191" r:id="rId34"/>
    <sheet name="GLAB-IND-001" sheetId="169" r:id="rId35"/>
    <sheet name="GLAB-IND-002" sheetId="170" r:id="rId36"/>
    <sheet name="GLAB-IND-003" sheetId="171" r:id="rId37"/>
    <sheet name="GLAB-IND-004" sheetId="172" r:id="rId38"/>
    <sheet name="GLAB-IND-005" sheetId="173" r:id="rId39"/>
    <sheet name="GTHU-IND-001" sheetId="192" r:id="rId40"/>
    <sheet name="GTHU-IND-002" sheetId="193" r:id="rId41"/>
    <sheet name="GTHU-IND-003" sheetId="194" r:id="rId42"/>
    <sheet name="GTHU-IND-004" sheetId="195" r:id="rId43"/>
    <sheet name="GTHU-IND-005" sheetId="196" r:id="rId44"/>
    <sheet name="GTHU-IND-006" sheetId="197" r:id="rId45"/>
    <sheet name="GTHU-IND-007" sheetId="198" r:id="rId46"/>
    <sheet name="GTHU-IND-008" sheetId="199" r:id="rId47"/>
    <sheet name="GTHU-IND-009" sheetId="200" r:id="rId48"/>
    <sheet name="GAM-IND-001" sheetId="176" r:id="rId49"/>
    <sheet name="GAM-IND-002" sheetId="177" r:id="rId50"/>
    <sheet name="GAM-IND-003" sheetId="178" r:id="rId51"/>
    <sheet name="GAM-IND-004" sheetId="179" r:id="rId52"/>
    <sheet name="GDOC-IND-001" sheetId="201" r:id="rId53"/>
    <sheet name="GDOC-IND-002 " sheetId="205" r:id="rId54"/>
    <sheet name="GDOC-IND-003" sheetId="203" r:id="rId55"/>
    <sheet name="GDOC-IND-004" sheetId="204" r:id="rId56"/>
    <sheet name="GJUR-IND-001" sheetId="180" r:id="rId57"/>
    <sheet name="GJUR-IND-002" sheetId="181" r:id="rId58"/>
    <sheet name="CODI-IND-001" sheetId="182" r:id="rId59"/>
    <sheet name="CEM-IND-001" sheetId="183" r:id="rId60"/>
    <sheet name="CEM-IND-002" sheetId="184" r:id="rId61"/>
    <sheet name="CEM-IND-003  " sheetId="185" r:id="rId62"/>
  </sheets>
  <externalReferences>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Print_Area" localSheetId="4">' APIC -IND-003'!$B$1:$AL$69</definedName>
    <definedName name="_xlnm.Print_Area" localSheetId="6">' APIC -IND-005'!$B$1:$AL$62</definedName>
    <definedName name="_xlnm.Print_Area" localSheetId="7">' APIC -IND-006'!$B$1:$AL$58</definedName>
    <definedName name="_xlnm.Print_Area" localSheetId="2">'APIC-IND-001'!$B$1:$AB$64</definedName>
    <definedName name="_xlnm.Print_Area" localSheetId="3">'APIC-IND-002 '!$B$1:$AB$61</definedName>
    <definedName name="_xlnm.Print_Area" localSheetId="5">'APIC-IND-004'!$B$1:$AB$64</definedName>
    <definedName name="_xlnm.Print_Area" localSheetId="8">'APIC-IND-007 '!$B$1:$AB$63</definedName>
    <definedName name="_xlnm.Print_Area" localSheetId="9">'APIC-IND-008'!$B$1:$AB$83</definedName>
    <definedName name="_xlnm.Print_Area" localSheetId="59">'CEM-IND-001'!$B$1:$AB$75</definedName>
    <definedName name="_xlnm.Print_Area" localSheetId="60">'CEM-IND-002'!$B$1:$AB$58</definedName>
    <definedName name="_xlnm.Print_Area" localSheetId="61">'CEM-IND-003  '!$A$1:$AD$96</definedName>
    <definedName name="_xlnm.Print_Area" localSheetId="58">'CODI-IND-001'!$B$1:$AB$75</definedName>
    <definedName name="_xlnm.Print_Area" localSheetId="1">'DESI-IND-001-V2'!$B$1:$AB$58</definedName>
    <definedName name="_xlnm.Print_Area" localSheetId="10">'EGTI-IND-001'!$B$1:$AB$67</definedName>
    <definedName name="_xlnm.Print_Area" localSheetId="11">'EGTI-IND-002'!$B$1:$AB$67</definedName>
    <definedName name="_xlnm.Print_Area" localSheetId="48">'GAM-IND-001'!$B$1:$AB$69</definedName>
    <definedName name="_xlnm.Print_Area" localSheetId="28">'GCON-IND-001'!$B$1:$AB$60</definedName>
    <definedName name="_xlnm.Print_Area" localSheetId="29">'GCON-IND-002'!$B$1:$AB$75</definedName>
    <definedName name="_xlnm.Print_Area" localSheetId="52">'GDOC-IND-001'!$B$1:$AB$63</definedName>
    <definedName name="_xlnm.Print_Area" localSheetId="53">'GDOC-IND-002 '!$B$1:$AB$62</definedName>
    <definedName name="_xlnm.Print_Area" localSheetId="54">'GDOC-IND-003'!$B$1:$AB$61</definedName>
    <definedName name="_xlnm.Print_Area" localSheetId="55">'GDOC-IND-004'!$B$1:$AB$62</definedName>
    <definedName name="_xlnm.Print_Area" localSheetId="30">'GEFI-IND-002'!$B$1:$AB$83</definedName>
    <definedName name="_xlnm.Print_Area" localSheetId="31">'GEFI-IND-003'!$B$1:$AB$83</definedName>
    <definedName name="_xlnm.Print_Area" localSheetId="32">'GEFI-IND-004'!$B$1:$AB$83</definedName>
    <definedName name="_xlnm.Print_Area" localSheetId="33">'GEFI-IND-005'!$B$1:$AB$83</definedName>
    <definedName name="_xlnm.Print_Area" localSheetId="56">'GJUR-IND-001'!$B$1:$AB$69</definedName>
    <definedName name="_xlnm.Print_Area" localSheetId="57">'GJUR-IND-002'!$B$1:$AB$67</definedName>
    <definedName name="_xlnm.Print_Area" localSheetId="34">'GLAB-IND-001'!$B$2:$AB$73</definedName>
    <definedName name="_xlnm.Print_Area" localSheetId="35">'GLAB-IND-002'!$B$2:$AB$72</definedName>
    <definedName name="_xlnm.Print_Area" localSheetId="36">'GLAB-IND-003'!$B$2:$AB$69</definedName>
    <definedName name="_xlnm.Print_Area" localSheetId="37">'GLAB-IND-004'!$B$2:$AB$69</definedName>
    <definedName name="_xlnm.Print_Area" localSheetId="38">'GLAB-IND-005'!$B$2:$AB$70</definedName>
    <definedName name="_xlnm.Print_Area" localSheetId="27">'GREF-IND-001'!$B$1:$AB$83</definedName>
    <definedName name="_xlnm.Print_Area" localSheetId="26">'GSIT-IND-001'!$B$1:$AB$67</definedName>
    <definedName name="_xlnm.Print_Area" localSheetId="39">'GTHU-IND-001'!$B$1:$AB$83</definedName>
    <definedName name="_xlnm.Print_Area" localSheetId="40">'GTHU-IND-002'!$B$1:$AB$73</definedName>
    <definedName name="_xlnm.Print_Area" localSheetId="41">'GTHU-IND-003'!$B$1:$AB$75</definedName>
    <definedName name="_xlnm.Print_Area" localSheetId="42">'GTHU-IND-004'!$B$1:$AB$75</definedName>
    <definedName name="_xlnm.Print_Area" localSheetId="43">'GTHU-IND-005'!$B$1:$AB$75</definedName>
    <definedName name="_xlnm.Print_Area" localSheetId="44">'GTHU-IND-006'!$B$1:$AB$83</definedName>
    <definedName name="_xlnm.Print_Area" localSheetId="45">'GTHU-IND-007'!$B$1:$AB$66</definedName>
    <definedName name="_xlnm.Print_Area" localSheetId="46">'GTHU-IND-008'!$B$1:$AB$73</definedName>
    <definedName name="_xlnm.Print_Area" localSheetId="47">'GTHU-IND-009'!$B$1:$AB$83</definedName>
    <definedName name="_xlnm.Print_Area" localSheetId="24">'IMVI-IND-002'!$B$1:$Z$69</definedName>
    <definedName name="_xlnm.Print_Area" localSheetId="25">'IMV-IND-003'!$B$1:$Y$69</definedName>
    <definedName name="_xlnm.Print_Area" localSheetId="23">'MIV-IND-001'!$B$1:$AB$71</definedName>
    <definedName name="_xlnm.Print_Area" localSheetId="12">'PIV-IND-001'!$B$1:$AB$75</definedName>
    <definedName name="_xlnm.Print_Area" localSheetId="13">'PIV-IND-002'!$B$1:$AB$75</definedName>
    <definedName name="_xlnm.Print_Area" localSheetId="14">'PIV-IND-003'!$B$1:$AB$75</definedName>
    <definedName name="_xlnm.Print_Area" localSheetId="15">'PIV-IND-004'!$B$1:$AB$75</definedName>
    <definedName name="_xlnm.Print_Area" localSheetId="16">'PIV-IND-005'!$B$1:$AB$75</definedName>
    <definedName name="_xlnm.Print_Area" localSheetId="17">'PIV-IND-006'!$B$1:$AB$75</definedName>
    <definedName name="_xlnm.Print_Area" localSheetId="18">'PIV-IND-007'!$B$1:$AB$75</definedName>
    <definedName name="_xlnm.Print_Area" localSheetId="19">'PPMQ-IND-001'!$A$1:$AB$62</definedName>
    <definedName name="_xlnm.Print_Area" localSheetId="20">'PPMQ-IND-002'!$A$1:$AB$68</definedName>
    <definedName name="_xlnm.Print_Area" localSheetId="21">'PPMQ-IND-003'!$A$1:$AB$62</definedName>
    <definedName name="dependecias">[1]Hoja2!#REF!</definedName>
    <definedName name="procesos">'[1]Plan de Acción 2019'!#REF!</definedName>
    <definedName name="tipo_de_riesgos">[2]FORMULAS!$C$4:$C$6</definedName>
    <definedName name="_xlnm.Print_Titles" localSheetId="4">' APIC -IND-003'!$2:$4</definedName>
    <definedName name="_xlnm.Print_Titles" localSheetId="6">' APIC -IND-005'!$2:$4</definedName>
    <definedName name="_xlnm.Print_Titles" localSheetId="7">' APIC -IND-006'!$2:$4</definedName>
    <definedName name="_xlnm.Print_Titles" localSheetId="2">'APIC-IND-001'!$2:$4</definedName>
    <definedName name="_xlnm.Print_Titles" localSheetId="3">'APIC-IND-002 '!$2:$4</definedName>
    <definedName name="_xlnm.Print_Titles" localSheetId="5">'APIC-IND-004'!$2:$4</definedName>
    <definedName name="_xlnm.Print_Titles" localSheetId="8">'APIC-IND-007 '!$2:$4</definedName>
    <definedName name="_xlnm.Print_Titles" localSheetId="9">'APIC-IND-008'!$2:$4</definedName>
    <definedName name="_xlnm.Print_Titles" localSheetId="59">'CEM-IND-001'!$2:$4</definedName>
    <definedName name="_xlnm.Print_Titles" localSheetId="60">'CEM-IND-002'!$2:$4</definedName>
    <definedName name="_xlnm.Print_Titles" localSheetId="61">'CEM-IND-003  '!$2:$4</definedName>
    <definedName name="_xlnm.Print_Titles" localSheetId="58">'CODI-IND-001'!$2:$4</definedName>
    <definedName name="_xlnm.Print_Titles" localSheetId="1">'DESI-IND-001-V2'!$2:$4</definedName>
    <definedName name="_xlnm.Print_Titles" localSheetId="10">'EGTI-IND-001'!$2:$4</definedName>
    <definedName name="_xlnm.Print_Titles" localSheetId="11">'EGTI-IND-002'!$2:$4</definedName>
    <definedName name="_xlnm.Print_Titles" localSheetId="48">'GAM-IND-001'!$2:$4</definedName>
    <definedName name="_xlnm.Print_Titles" localSheetId="28">'GCON-IND-001'!$2:$4</definedName>
    <definedName name="_xlnm.Print_Titles" localSheetId="29">'GCON-IND-002'!$2:$4</definedName>
    <definedName name="_xlnm.Print_Titles" localSheetId="52">'GDOC-IND-001'!$2:$4</definedName>
    <definedName name="_xlnm.Print_Titles" localSheetId="53">'GDOC-IND-002 '!$2:$4</definedName>
    <definedName name="_xlnm.Print_Titles" localSheetId="54">'GDOC-IND-003'!$2:$4</definedName>
    <definedName name="_xlnm.Print_Titles" localSheetId="55">'GDOC-IND-004'!$2:$4</definedName>
    <definedName name="_xlnm.Print_Titles" localSheetId="30">'GEFI-IND-002'!$2:$4</definedName>
    <definedName name="_xlnm.Print_Titles" localSheetId="31">'GEFI-IND-003'!$2:$4</definedName>
    <definedName name="_xlnm.Print_Titles" localSheetId="32">'GEFI-IND-004'!$2:$4</definedName>
    <definedName name="_xlnm.Print_Titles" localSheetId="33">'GEFI-IND-005'!$2:$4</definedName>
    <definedName name="_xlnm.Print_Titles" localSheetId="56">'GJUR-IND-001'!$2:$4</definedName>
    <definedName name="_xlnm.Print_Titles" localSheetId="57">'GJUR-IND-002'!$2:$4</definedName>
    <definedName name="_xlnm.Print_Titles" localSheetId="34">'GLAB-IND-001'!$2:$4</definedName>
    <definedName name="_xlnm.Print_Titles" localSheetId="35">'GLAB-IND-002'!$2:$4</definedName>
    <definedName name="_xlnm.Print_Titles" localSheetId="36">'GLAB-IND-003'!$2:$4</definedName>
    <definedName name="_xlnm.Print_Titles" localSheetId="37">'GLAB-IND-004'!$2:$4</definedName>
    <definedName name="_xlnm.Print_Titles" localSheetId="38">'GLAB-IND-005'!$2:$4</definedName>
    <definedName name="_xlnm.Print_Titles" localSheetId="27">'GREF-IND-001'!$2:$4</definedName>
    <definedName name="_xlnm.Print_Titles" localSheetId="26">'GSIT-IND-001'!$2:$4</definedName>
    <definedName name="_xlnm.Print_Titles" localSheetId="39">'GTHU-IND-001'!$2:$4</definedName>
    <definedName name="_xlnm.Print_Titles" localSheetId="40">'GTHU-IND-002'!$2:$4</definedName>
    <definedName name="_xlnm.Print_Titles" localSheetId="41">'GTHU-IND-003'!$2:$4</definedName>
    <definedName name="_xlnm.Print_Titles" localSheetId="42">'GTHU-IND-004'!$2:$4</definedName>
    <definedName name="_xlnm.Print_Titles" localSheetId="43">'GTHU-IND-005'!$2:$4</definedName>
    <definedName name="_xlnm.Print_Titles" localSheetId="44">'GTHU-IND-006'!$2:$4</definedName>
    <definedName name="_xlnm.Print_Titles" localSheetId="45">'GTHU-IND-007'!$2:$4</definedName>
    <definedName name="_xlnm.Print_Titles" localSheetId="46">'GTHU-IND-008'!$2:$4</definedName>
    <definedName name="_xlnm.Print_Titles" localSheetId="47">'GTHU-IND-009'!$2:$4</definedName>
    <definedName name="_xlnm.Print_Titles" localSheetId="24">'IMVI-IND-002'!$2:$4</definedName>
    <definedName name="_xlnm.Print_Titles" localSheetId="25">'IMV-IND-003'!$2:$4</definedName>
    <definedName name="_xlnm.Print_Titles" localSheetId="23">'MIV-IND-001'!$2:$4</definedName>
    <definedName name="_xlnm.Print_Titles" localSheetId="12">'PIV-IND-001'!$2:$4</definedName>
    <definedName name="_xlnm.Print_Titles" localSheetId="13">'PIV-IND-002'!$2:$4</definedName>
    <definedName name="_xlnm.Print_Titles" localSheetId="14">'PIV-IND-003'!$2:$4</definedName>
    <definedName name="_xlnm.Print_Titles" localSheetId="15">'PIV-IND-004'!$2:$4</definedName>
    <definedName name="_xlnm.Print_Titles" localSheetId="16">'PIV-IND-005'!$2:$4</definedName>
    <definedName name="_xlnm.Print_Titles" localSheetId="17">'PIV-IND-006'!$2:$4</definedName>
    <definedName name="_xlnm.Print_Titles" localSheetId="18">'PIV-IND-007'!$2:$4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7" i="213" l="1"/>
  <c r="J46" i="213"/>
  <c r="J45" i="213"/>
  <c r="J44" i="213"/>
  <c r="J43" i="213"/>
  <c r="J42" i="213"/>
  <c r="J41" i="213"/>
  <c r="J40" i="213"/>
  <c r="J39" i="213"/>
  <c r="J38" i="213"/>
  <c r="J37" i="213"/>
  <c r="J36" i="213"/>
  <c r="J40" i="212" l="1"/>
  <c r="J39" i="212"/>
  <c r="J38" i="212"/>
  <c r="J37" i="212"/>
  <c r="J36" i="212"/>
  <c r="J42" i="209" l="1"/>
  <c r="J41" i="209"/>
  <c r="J40" i="209"/>
  <c r="J39" i="209"/>
  <c r="J38" i="209"/>
  <c r="J37" i="209"/>
  <c r="J36" i="209"/>
  <c r="J37" i="207" l="1"/>
  <c r="J36" i="207"/>
  <c r="J40" i="206" l="1"/>
  <c r="J39" i="206"/>
  <c r="J37" i="206"/>
  <c r="J36" i="206"/>
  <c r="J41" i="205" l="1"/>
  <c r="J40" i="205"/>
  <c r="J39" i="205"/>
  <c r="J38" i="205"/>
  <c r="J37" i="205"/>
  <c r="J39" i="204" l="1"/>
  <c r="J38" i="204"/>
  <c r="J37" i="204"/>
  <c r="J36" i="204"/>
  <c r="J40" i="204" s="1"/>
  <c r="J39" i="203" l="1"/>
  <c r="J38" i="203"/>
  <c r="J37" i="203"/>
  <c r="J36" i="203"/>
  <c r="J41" i="201" l="1"/>
  <c r="J40" i="201"/>
  <c r="J39" i="201"/>
  <c r="J38" i="201"/>
  <c r="J37" i="201"/>
  <c r="H48" i="200" l="1"/>
  <c r="J47" i="200"/>
  <c r="J46" i="200"/>
  <c r="J45" i="200"/>
  <c r="J44" i="200"/>
  <c r="J43" i="200"/>
  <c r="J42" i="200"/>
  <c r="J41" i="200"/>
  <c r="I40" i="200"/>
  <c r="I48" i="200" s="1"/>
  <c r="J39" i="200"/>
  <c r="J38" i="200"/>
  <c r="J37" i="200"/>
  <c r="J36" i="200"/>
  <c r="J40" i="200" l="1"/>
  <c r="J48" i="200" s="1"/>
  <c r="I38" i="199"/>
  <c r="H38" i="199"/>
  <c r="J37" i="199"/>
  <c r="J36" i="199"/>
  <c r="J38" i="199" s="1"/>
  <c r="I38" i="198" l="1"/>
  <c r="H38" i="198"/>
  <c r="J37" i="198"/>
  <c r="J36" i="198"/>
  <c r="J38" i="198" s="1"/>
  <c r="I48" i="197" l="1"/>
  <c r="H48" i="197"/>
  <c r="J47" i="197"/>
  <c r="J46" i="197"/>
  <c r="J45" i="197"/>
  <c r="J44" i="197"/>
  <c r="J43" i="197"/>
  <c r="J42" i="197"/>
  <c r="J41" i="197"/>
  <c r="J40" i="197"/>
  <c r="J39" i="197"/>
  <c r="J38" i="197"/>
  <c r="J37" i="197"/>
  <c r="J36" i="197"/>
  <c r="J48" i="197" s="1"/>
  <c r="I40" i="196" l="1"/>
  <c r="H40" i="196"/>
  <c r="J39" i="196"/>
  <c r="J38" i="196"/>
  <c r="J37" i="196"/>
  <c r="J36" i="196"/>
  <c r="J40" i="196" s="1"/>
  <c r="I40" i="195" l="1"/>
  <c r="H40" i="195"/>
  <c r="J39" i="195"/>
  <c r="J38" i="195"/>
  <c r="J37" i="195"/>
  <c r="J36" i="195"/>
  <c r="J40" i="195" s="1"/>
  <c r="I40" i="194" l="1"/>
  <c r="H40" i="194"/>
  <c r="J39" i="194"/>
  <c r="J38" i="194"/>
  <c r="J37" i="194"/>
  <c r="J64" i="194" s="1"/>
  <c r="J36" i="194"/>
  <c r="J40" i="194" s="1"/>
  <c r="I38" i="193" l="1"/>
  <c r="H38" i="193"/>
  <c r="J37" i="193"/>
  <c r="J36" i="193"/>
  <c r="J38" i="193" s="1"/>
  <c r="I48" i="192" l="1"/>
  <c r="H48" i="192"/>
  <c r="J47" i="192"/>
  <c r="J46" i="192"/>
  <c r="J45" i="192"/>
  <c r="J44" i="192"/>
  <c r="J43" i="192"/>
  <c r="J42" i="192"/>
  <c r="J41" i="192"/>
  <c r="J40" i="192"/>
  <c r="J39" i="192"/>
  <c r="J38" i="192"/>
  <c r="J37" i="192"/>
  <c r="J36" i="192"/>
  <c r="J48" i="192" s="1"/>
  <c r="J47" i="191" l="1"/>
  <c r="J46" i="191"/>
  <c r="J45" i="191"/>
  <c r="J44" i="191"/>
  <c r="J43" i="191"/>
  <c r="J42" i="191"/>
  <c r="J41" i="191"/>
  <c r="J40" i="191"/>
  <c r="J39" i="191"/>
  <c r="J38" i="191"/>
  <c r="J37" i="191"/>
  <c r="J36" i="191"/>
  <c r="J47" i="190" l="1"/>
  <c r="J46" i="190"/>
  <c r="J45" i="190"/>
  <c r="J44" i="190"/>
  <c r="J43" i="190"/>
  <c r="J42" i="190"/>
  <c r="J41" i="190"/>
  <c r="J40" i="190"/>
  <c r="J39" i="190"/>
  <c r="J38" i="190"/>
  <c r="J37" i="190"/>
  <c r="J36" i="190"/>
  <c r="J47" i="189" l="1"/>
  <c r="J46" i="189"/>
  <c r="J45" i="189"/>
  <c r="J44" i="189"/>
  <c r="J43" i="189"/>
  <c r="J42" i="189"/>
  <c r="J41" i="189"/>
  <c r="J40" i="189"/>
  <c r="J39" i="189"/>
  <c r="I38" i="189"/>
  <c r="H38" i="189"/>
  <c r="J38" i="189" s="1"/>
  <c r="J37" i="189"/>
  <c r="J36" i="189"/>
  <c r="J47" i="188" l="1"/>
  <c r="J46" i="188"/>
  <c r="J45" i="188"/>
  <c r="J44" i="188"/>
  <c r="J43" i="188"/>
  <c r="J42" i="188"/>
  <c r="J41" i="188"/>
  <c r="J40" i="188"/>
  <c r="J39" i="188"/>
  <c r="J38" i="188"/>
  <c r="J37" i="188"/>
  <c r="J36" i="188"/>
  <c r="H64" i="187" l="1"/>
  <c r="J63" i="187"/>
  <c r="I40" i="187"/>
  <c r="H40" i="187"/>
  <c r="J40" i="187" s="1"/>
  <c r="J39" i="187"/>
  <c r="J38" i="187"/>
  <c r="J37" i="187"/>
  <c r="J64" i="187" s="1"/>
  <c r="J36" i="187"/>
  <c r="J64" i="186" l="1"/>
  <c r="I40" i="186"/>
  <c r="H40" i="186"/>
  <c r="J40" i="186" s="1"/>
  <c r="J39" i="186"/>
  <c r="J38" i="186"/>
  <c r="J37" i="186"/>
  <c r="J36" i="186"/>
  <c r="L76" i="185" l="1"/>
  <c r="K76" i="185"/>
  <c r="M76" i="185" s="1"/>
  <c r="AH7" i="185" s="1"/>
  <c r="M75" i="185"/>
  <c r="M74" i="185"/>
  <c r="M73" i="185"/>
  <c r="M72" i="185"/>
  <c r="M71" i="185"/>
  <c r="M70" i="185"/>
  <c r="M69" i="185"/>
  <c r="M68" i="185"/>
  <c r="M67" i="185"/>
  <c r="M66" i="185"/>
  <c r="M65" i="185"/>
  <c r="M64" i="185"/>
  <c r="M63" i="185"/>
  <c r="M62" i="185"/>
  <c r="M61" i="185"/>
  <c r="M60" i="185"/>
  <c r="M59" i="185"/>
  <c r="L58" i="185"/>
  <c r="K58" i="185"/>
  <c r="M58" i="185" s="1"/>
  <c r="AH6" i="185" s="1"/>
  <c r="M57" i="185"/>
  <c r="M56" i="185"/>
  <c r="M55" i="185"/>
  <c r="M54" i="185"/>
  <c r="M53" i="185"/>
  <c r="M52" i="185"/>
  <c r="M51" i="185"/>
  <c r="M50" i="185"/>
  <c r="M49" i="185"/>
  <c r="M48" i="185"/>
  <c r="M47" i="185"/>
  <c r="M46" i="185"/>
  <c r="M45" i="185"/>
  <c r="M44" i="185"/>
  <c r="M43" i="185"/>
  <c r="M42" i="185"/>
  <c r="M41" i="185"/>
  <c r="L40" i="185"/>
  <c r="K40" i="185"/>
  <c r="M40" i="185" s="1"/>
  <c r="AH5" i="185" s="1"/>
  <c r="M39" i="185"/>
  <c r="M38" i="185"/>
  <c r="M37" i="185"/>
  <c r="M36" i="185"/>
  <c r="M35" i="185"/>
  <c r="M34" i="185"/>
  <c r="AG7" i="185"/>
  <c r="AF7" i="185"/>
  <c r="AG6" i="185"/>
  <c r="AF6" i="185"/>
  <c r="AG5" i="185"/>
  <c r="AF5" i="185"/>
  <c r="I38" i="184" l="1"/>
  <c r="H38" i="184"/>
  <c r="J38" i="184" s="1"/>
  <c r="J37" i="184"/>
  <c r="J36" i="184"/>
  <c r="J73" i="183" l="1"/>
  <c r="J40" i="183"/>
  <c r="I40" i="183"/>
  <c r="H40" i="183"/>
  <c r="J37" i="183"/>
  <c r="J36" i="183"/>
  <c r="J39" i="182" l="1"/>
  <c r="J38" i="182"/>
  <c r="J37" i="182"/>
  <c r="J36" i="182"/>
  <c r="I38" i="181" l="1"/>
  <c r="H38" i="181"/>
  <c r="J38" i="181" s="1"/>
  <c r="J37" i="181"/>
  <c r="J36" i="181"/>
  <c r="I40" i="180" l="1"/>
  <c r="H40" i="180"/>
  <c r="J40" i="180" s="1"/>
  <c r="J39" i="180"/>
  <c r="J38" i="180"/>
  <c r="J37" i="180"/>
  <c r="J36" i="180"/>
  <c r="J38" i="179" l="1"/>
  <c r="J41" i="178" l="1"/>
  <c r="J40" i="178"/>
  <c r="J39" i="178"/>
  <c r="J38" i="178"/>
  <c r="J38" i="177" l="1"/>
  <c r="J41" i="176" l="1"/>
  <c r="J40" i="176"/>
  <c r="J39" i="176"/>
  <c r="J38" i="176"/>
  <c r="J39" i="175" l="1"/>
  <c r="J38" i="175"/>
  <c r="J37" i="175"/>
  <c r="J36" i="175"/>
  <c r="J39" i="174" l="1"/>
  <c r="J38" i="174"/>
  <c r="J37" i="174"/>
  <c r="J36" i="174"/>
  <c r="J42" i="173" l="1"/>
  <c r="J41" i="173"/>
  <c r="J40" i="173"/>
  <c r="J67" i="173" s="1"/>
  <c r="I40" i="173"/>
  <c r="H40" i="173"/>
  <c r="I39" i="173"/>
  <c r="I43" i="173" s="1"/>
  <c r="H39" i="173"/>
  <c r="H43" i="173" s="1"/>
  <c r="J43" i="173" s="1"/>
  <c r="J39" i="173" l="1"/>
  <c r="J66" i="173" s="1"/>
  <c r="C68" i="172" l="1"/>
  <c r="C67" i="172"/>
  <c r="C66" i="172"/>
  <c r="C65" i="172"/>
  <c r="I42" i="172"/>
  <c r="H42" i="172"/>
  <c r="J42" i="172" s="1"/>
  <c r="J41" i="172"/>
  <c r="J39" i="172"/>
  <c r="J66" i="172" s="1"/>
  <c r="J38" i="172"/>
  <c r="J65" i="172" s="1"/>
  <c r="I42" i="171" l="1"/>
  <c r="H42" i="171"/>
  <c r="J42" i="171" s="1"/>
  <c r="J41" i="171"/>
  <c r="J40" i="171"/>
  <c r="J39" i="171"/>
  <c r="J66" i="171" s="1"/>
  <c r="I39" i="171"/>
  <c r="H39" i="171"/>
  <c r="J38" i="171"/>
  <c r="J65" i="171" s="1"/>
  <c r="J43" i="170" l="1"/>
  <c r="J42" i="170"/>
  <c r="I40" i="170"/>
  <c r="H40" i="170"/>
  <c r="J40" i="170" s="1"/>
  <c r="J68" i="170" s="1"/>
  <c r="I39" i="170"/>
  <c r="H39" i="170"/>
  <c r="J39" i="170" s="1"/>
  <c r="J67" i="170" s="1"/>
  <c r="I38" i="170"/>
  <c r="I44" i="170" s="1"/>
  <c r="H38" i="170"/>
  <c r="H44" i="170" s="1"/>
  <c r="J44" i="170" s="1"/>
  <c r="J38" i="170" l="1"/>
  <c r="J66" i="170" s="1"/>
  <c r="J43" i="169" l="1"/>
  <c r="J42" i="169"/>
  <c r="J41" i="169"/>
  <c r="J40" i="169"/>
  <c r="J69" i="169" s="1"/>
  <c r="I40" i="169"/>
  <c r="H40" i="169"/>
  <c r="H39" i="169"/>
  <c r="I39" i="169" s="1"/>
  <c r="J38" i="169"/>
  <c r="J67" i="169" s="1"/>
  <c r="I38" i="169"/>
  <c r="H38" i="169"/>
  <c r="H44" i="169" s="1"/>
  <c r="I44" i="169" l="1"/>
  <c r="J44" i="169"/>
  <c r="J39" i="169"/>
  <c r="J68" i="169" s="1"/>
  <c r="H36" i="168" l="1"/>
  <c r="I36" i="168"/>
  <c r="J36" i="168"/>
  <c r="H37" i="168"/>
  <c r="I37" i="168"/>
  <c r="I48" i="168" s="1"/>
  <c r="J38" i="168"/>
  <c r="J39" i="168"/>
  <c r="J40" i="168"/>
  <c r="J41" i="168"/>
  <c r="J42" i="168"/>
  <c r="J43" i="168"/>
  <c r="J44" i="168"/>
  <c r="J45" i="168"/>
  <c r="J46" i="168"/>
  <c r="J47" i="168"/>
  <c r="H48" i="168"/>
  <c r="J48" i="168" l="1"/>
  <c r="J37" i="168"/>
  <c r="J36" i="167"/>
  <c r="J37" i="167"/>
  <c r="J38" i="167"/>
  <c r="J39" i="167"/>
  <c r="H40" i="167"/>
  <c r="I40" i="167"/>
  <c r="J40" i="167"/>
  <c r="J63" i="167"/>
  <c r="J64" i="167"/>
  <c r="J39" i="166"/>
  <c r="J41" i="166"/>
  <c r="J43" i="166"/>
  <c r="H45" i="166"/>
  <c r="I45" i="166"/>
  <c r="J45" i="166"/>
  <c r="J64" i="166"/>
  <c r="J65" i="166"/>
  <c r="J66" i="166"/>
  <c r="J67" i="166"/>
  <c r="J37" i="165"/>
  <c r="J38" i="165"/>
  <c r="J39" i="165"/>
  <c r="J40" i="165"/>
  <c r="J41" i="165"/>
  <c r="J58" i="165"/>
  <c r="J59" i="165"/>
  <c r="J60" i="165"/>
  <c r="J61" i="165"/>
  <c r="J37" i="164"/>
  <c r="J38" i="164"/>
  <c r="J39" i="164"/>
  <c r="J40" i="164"/>
  <c r="J58" i="164"/>
  <c r="J59" i="164"/>
  <c r="J60" i="164"/>
  <c r="J61" i="164"/>
  <c r="J37" i="163"/>
  <c r="J38" i="163"/>
  <c r="J39" i="163"/>
  <c r="J40" i="163"/>
  <c r="J58" i="163"/>
  <c r="J59" i="163"/>
  <c r="J60" i="163"/>
  <c r="J61" i="163"/>
  <c r="J38" i="161"/>
  <c r="J36" i="160"/>
  <c r="K36" i="160"/>
  <c r="J37" i="160"/>
  <c r="K37" i="160"/>
  <c r="J38" i="160"/>
  <c r="K38" i="160"/>
  <c r="J39" i="160"/>
  <c r="K39" i="160"/>
  <c r="J40" i="160"/>
  <c r="K40" i="160"/>
  <c r="J41" i="160"/>
  <c r="K41" i="160"/>
  <c r="J42" i="160"/>
  <c r="J43" i="160"/>
  <c r="J44" i="160"/>
  <c r="J45" i="160"/>
  <c r="J46" i="160"/>
  <c r="J47" i="160"/>
  <c r="H48" i="160"/>
  <c r="I48" i="160"/>
  <c r="J61" i="160"/>
  <c r="N61" i="160"/>
  <c r="J62" i="160"/>
  <c r="N62" i="160"/>
  <c r="J63" i="160"/>
  <c r="N63" i="160"/>
  <c r="H64" i="160"/>
  <c r="J64" i="160"/>
  <c r="N64" i="160"/>
  <c r="J65" i="160"/>
  <c r="N65" i="160"/>
  <c r="J66" i="160"/>
  <c r="N66" i="160"/>
  <c r="J67" i="160"/>
  <c r="N67" i="160"/>
  <c r="H68" i="160"/>
  <c r="J68" i="160"/>
  <c r="N68" i="160"/>
  <c r="J36" i="159"/>
  <c r="J37" i="159"/>
  <c r="I38" i="159"/>
  <c r="H40" i="159"/>
  <c r="I40" i="159"/>
  <c r="J40" i="159"/>
  <c r="AK47" i="159"/>
  <c r="AI49" i="159"/>
  <c r="AJ49" i="159"/>
  <c r="AK49" i="159"/>
  <c r="J36" i="158"/>
  <c r="J38" i="158"/>
  <c r="J39" i="158"/>
  <c r="J40" i="158"/>
  <c r="J36" i="157"/>
  <c r="J37" i="157"/>
  <c r="J38" i="157"/>
  <c r="J39" i="157"/>
  <c r="H40" i="157"/>
  <c r="J40" i="157"/>
  <c r="AS52" i="157"/>
  <c r="J36" i="156"/>
  <c r="J37" i="156"/>
  <c r="J39" i="156"/>
  <c r="H40" i="156"/>
  <c r="I40" i="156"/>
  <c r="J40" i="156"/>
  <c r="AN50" i="156"/>
  <c r="AO50" i="156"/>
  <c r="AP50" i="156"/>
  <c r="J36" i="155"/>
  <c r="J37" i="155"/>
  <c r="J38" i="155"/>
  <c r="J39" i="155"/>
  <c r="H40" i="155"/>
  <c r="J40" i="155"/>
  <c r="AS48" i="155"/>
  <c r="AR51" i="155"/>
  <c r="AT51" i="155"/>
  <c r="J36" i="154"/>
  <c r="J37" i="154"/>
  <c r="J38" i="154"/>
  <c r="J39" i="154"/>
  <c r="H40" i="154"/>
  <c r="J40" i="154"/>
  <c r="I40" i="154"/>
  <c r="AS50" i="154"/>
  <c r="AU50" i="154"/>
  <c r="J36" i="150"/>
  <c r="J37" i="150"/>
  <c r="J38" i="150"/>
  <c r="J39" i="150"/>
  <c r="H40" i="150"/>
  <c r="I40" i="150"/>
  <c r="J40" i="150"/>
  <c r="AO50" i="150"/>
  <c r="AO53" i="150"/>
  <c r="AN53" i="150"/>
  <c r="AP53" i="150"/>
  <c r="J36" i="149"/>
  <c r="J37" i="149"/>
  <c r="J38" i="149"/>
  <c r="J39" i="149"/>
</calcChain>
</file>

<file path=xl/comments1.xml><?xml version="1.0" encoding="utf-8"?>
<comments xmlns="http://schemas.openxmlformats.org/spreadsheetml/2006/main">
  <authors>
    <author>Alexander Perea Mena</author>
  </authors>
  <commentList>
    <comment ref="O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
  </authors>
  <commentList>
    <comment ref="C10" authorId="0" shapeId="0">
      <text>
        <r>
          <rPr>
            <sz val="11"/>
            <color theme="1"/>
            <rFont val="Arial"/>
            <family val="2"/>
          </rPr>
          <t>======
ID#AAAAJjBBTBM
Nombre del Indicador    (2020-05-14 21:59:45)
Debe coincidir con el indicador,  Es importante que el nombre del indicador sea claro, conciso y corto.</t>
        </r>
      </text>
    </comment>
    <comment ref="C13" authorId="0" shapeId="0">
      <text>
        <r>
          <rPr>
            <sz val="11"/>
            <color theme="1"/>
            <rFont val="Arial"/>
            <family val="2"/>
          </rPr>
          <t>======
ID#AAAAJjBBS8E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ID#AAAAJjBBS6w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T20"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C23"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ID#AAAAJjBBS_4
Carolina Duque P.    (2020-05-14 21:59:44)
Mejorable: Amarillo como mejorable cuando se presenta un leve rezago en el alcance de la meta</t>
        </r>
      </text>
    </comment>
    <comment ref="X30" authorId="0" shapeId="0">
      <text>
        <r>
          <rPr>
            <sz val="11"/>
            <color theme="1"/>
            <rFont val="Arial"/>
            <family val="2"/>
          </rPr>
          <t>======
ID#AAAAJjBBS-E
Carolina Duque P.    (2020-05-14 21:59:44)
Apropiado: Verde como apropiado cuando el resultado del indicador es igual o superior la meta establecida</t>
        </r>
      </text>
    </comment>
    <comment ref="C35" authorId="0" shapeId="0">
      <text>
        <r>
          <rPr>
            <sz val="11"/>
            <color theme="1"/>
            <rFont val="Arial"/>
            <family val="2"/>
          </rPr>
          <t>======
ID#AAAAJjBBS94
Natalia Norato Mora    (2020-05-14 21:59:44)
Mensual
trimestral
semetral:</t>
        </r>
      </text>
    </comment>
    <comment ref="H35" authorId="0" shapeId="0">
      <text>
        <r>
          <rPr>
            <sz val="11"/>
            <color theme="1"/>
            <rFont val="Arial"/>
            <family val="2"/>
          </rPr>
          <t>======
ID#AAAAJjBBTBs
Alexander Perea Mena    (2020-05-14 21:59:45)
Variable 1: Numerador, registrar el nombre del numerador de la formula del indicador.</t>
        </r>
      </text>
    </comment>
    <comment ref="I35" authorId="0" shapeId="0">
      <text>
        <r>
          <rPr>
            <sz val="11"/>
            <color theme="1"/>
            <rFont val="Arial"/>
            <family val="2"/>
          </rPr>
          <t>======
ID#AAAAJjBBS9s
Alexander Perea Mena    (2020-05-14 21:59:44)
Variable 1: Numerador, registrar el nombre del numerador de la formula del indicador.</t>
        </r>
      </text>
    </comment>
    <comment ref="J35" authorId="0" shapeId="0">
      <text>
        <r>
          <rPr>
            <sz val="11"/>
            <color theme="1"/>
            <rFont val="Arial"/>
            <family val="2"/>
          </rPr>
          <t>======
ID#AAAAJjBBS_A
Reultado    (2020-05-14 21:59:44)
Producto de la operación</t>
        </r>
      </text>
    </comment>
    <comment ref="K35"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ID#AAAAJjBBS8A
Alexander Perea Mena    (2020-05-14 21:59:44)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Martha Rodriguez</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4" authorId="3" shapeId="0">
      <text>
        <r>
          <rPr>
            <b/>
            <sz val="9"/>
            <color indexed="81"/>
            <rFont val="Tahoma"/>
            <family val="2"/>
          </rPr>
          <t>Martha Rodriguez:</t>
        </r>
        <r>
          <rPr>
            <sz val="9"/>
            <color indexed="81"/>
            <rFont val="Tahoma"/>
            <family val="2"/>
          </rPr>
          <t xml:space="preserve">
en el 2019 se media trimestral</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Ana Milena Cely Saidiza</author>
    <author>Alexander Perea Mena</author>
    <author>Natalia Norato Mora</author>
  </authors>
  <commentList>
    <comment ref="H3" authorId="0" shapeId="0">
      <text>
        <r>
          <rPr>
            <b/>
            <sz val="9"/>
            <color indexed="81"/>
            <rFont val="Tahoma"/>
            <family val="2"/>
          </rPr>
          <t>Ana Milena Cely Saidiza:</t>
        </r>
        <r>
          <rPr>
            <sz val="9"/>
            <color indexed="81"/>
            <rFont val="Tahoma"/>
            <family val="2"/>
          </rPr>
          <t xml:space="preserve">
¿Cuál sería la decodificiación?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6" authorId="2" shapeId="0">
      <text>
        <r>
          <rPr>
            <b/>
            <sz val="9"/>
            <color indexed="81"/>
            <rFont val="Tahoma"/>
            <family val="2"/>
          </rPr>
          <t>Mensual
trimestral
semetral:</t>
        </r>
        <r>
          <rPr>
            <sz val="9"/>
            <color indexed="81"/>
            <rFont val="Tahoma"/>
            <family val="2"/>
          </rPr>
          <t xml:space="preserve">
</t>
        </r>
      </text>
    </comment>
    <comment ref="H36"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1" shapeId="0">
      <text>
        <r>
          <rPr>
            <b/>
            <sz val="9"/>
            <color indexed="81"/>
            <rFont val="Tahoma"/>
            <family val="2"/>
          </rPr>
          <t>Reultado:</t>
        </r>
        <r>
          <rPr>
            <sz val="9"/>
            <color indexed="81"/>
            <rFont val="Tahoma"/>
            <family val="2"/>
          </rPr>
          <t xml:space="preserve">
 Producto de la operación </t>
        </r>
      </text>
    </comment>
    <comment ref="K36"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6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8.xml><?xml version="1.0" encoding="utf-8"?>
<comments xmlns="http://schemas.openxmlformats.org/spreadsheetml/2006/main">
  <authors>
    <author>Alexander Perea Mena</author>
    <author>Carolina Duque P.</author>
    <author>Natalia Norato Mora</author>
  </authors>
  <commentList>
    <comment ref="AF7"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7"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H7" authorId="0" shapeId="0">
      <text>
        <r>
          <rPr>
            <b/>
            <sz val="9"/>
            <color indexed="81"/>
            <rFont val="Tahoma"/>
            <family val="2"/>
          </rPr>
          <t>Reultado:</t>
        </r>
        <r>
          <rPr>
            <sz val="9"/>
            <color indexed="81"/>
            <rFont val="Tahoma"/>
            <family val="2"/>
          </rPr>
          <t xml:space="preserve">
 Producto de la operación </t>
        </r>
      </text>
    </commen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0.xml><?xml version="1.0" encoding="utf-8"?>
<comments xmlns="http://schemas.openxmlformats.org/spreadsheetml/2006/main">
  <authors>
    <author>Natalia Norato Mora</author>
    <author>Alexander Perea Mena</author>
  </authors>
  <commentList>
    <comment ref="AE3" authorId="0" shapeId="0">
      <text>
        <r>
          <rPr>
            <b/>
            <sz val="9"/>
            <color indexed="81"/>
            <rFont val="Tahoma"/>
            <family val="2"/>
          </rPr>
          <t>Mensual
trimestral
semetral:</t>
        </r>
        <r>
          <rPr>
            <sz val="9"/>
            <color indexed="81"/>
            <rFont val="Tahoma"/>
            <family val="2"/>
          </rPr>
          <t xml:space="preserve">
</t>
        </r>
      </text>
    </comment>
    <comment ref="AF3"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3"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AH3" authorId="1" shapeId="0">
      <text>
        <r>
          <rPr>
            <b/>
            <sz val="9"/>
            <color indexed="81"/>
            <rFont val="Tahoma"/>
            <family val="2"/>
          </rPr>
          <t>Reultado:</t>
        </r>
        <r>
          <rPr>
            <sz val="9"/>
            <color indexed="81"/>
            <rFont val="Tahoma"/>
            <family val="2"/>
          </rPr>
          <t xml:space="preserve">
 Producto de la operación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L23" authorId="1"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T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0" shapeId="0">
      <text>
        <r>
          <rPr>
            <b/>
            <sz val="9"/>
            <color indexed="81"/>
            <rFont val="Tahoma"/>
            <family val="2"/>
          </rPr>
          <t>Mensual
trimestral
semetral:</t>
        </r>
        <r>
          <rPr>
            <sz val="9"/>
            <color indexed="81"/>
            <rFont val="Tahoma"/>
            <family val="2"/>
          </rPr>
          <t xml:space="preserve">
</t>
        </r>
      </text>
    </comment>
    <comment ref="K32"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L32"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M32" authorId="1" shapeId="0">
      <text>
        <r>
          <rPr>
            <b/>
            <sz val="9"/>
            <color indexed="81"/>
            <rFont val="Tahoma"/>
            <family val="2"/>
          </rPr>
          <t>Reultado:</t>
        </r>
        <r>
          <rPr>
            <sz val="9"/>
            <color indexed="81"/>
            <rFont val="Tahoma"/>
            <family val="2"/>
          </rPr>
          <t xml:space="preserve">
 Producto de la operación </t>
        </r>
      </text>
    </comment>
    <comment ref="N32"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X9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<sst xmlns="http://schemas.openxmlformats.org/spreadsheetml/2006/main" count="5647" uniqueCount="1282">
  <si>
    <t>FORMATO INDICADOR DE GESTIÓN</t>
  </si>
  <si>
    <t>CÓDIGO: DESI-FM-007</t>
  </si>
  <si>
    <t>PROCESO:</t>
  </si>
  <si>
    <t>NOMBRE DEL INDICADOR:</t>
  </si>
  <si>
    <t xml:space="preserve">CÓDIGO </t>
  </si>
  <si>
    <t xml:space="preserve"> VERSIÓN:</t>
  </si>
  <si>
    <t>APIC-IND-001</t>
  </si>
  <si>
    <t>META:</t>
  </si>
  <si>
    <t>MANTENER EN UN 0% LAS PQRSFD CON TÉRMINOS DE 10 DÍAS HÁBILES RESPONDIDAS FUERA DE TÉRMINOS LEGALES</t>
  </si>
  <si>
    <t xml:space="preserve">TIPO DE INDICADOR: </t>
  </si>
  <si>
    <t>EFICACIA</t>
  </si>
  <si>
    <t xml:space="preserve">OBJETIVO: </t>
  </si>
  <si>
    <t xml:space="preserve">DESCRICIÓN </t>
  </si>
  <si>
    <r>
      <rPr>
        <b/>
        <sz val="11"/>
        <rFont val="Arial"/>
        <family val="2"/>
      </rPr>
      <t>Fecha de Actualización:</t>
    </r>
    <r>
      <rPr>
        <sz val="11"/>
        <rFont val="Arial"/>
        <family val="2"/>
      </rPr>
      <t xml:space="preserve"> </t>
    </r>
  </si>
  <si>
    <t>Frecuencia:</t>
  </si>
  <si>
    <t>Unidad de Medida:</t>
  </si>
  <si>
    <t xml:space="preserve">TRIMESTRAL </t>
  </si>
  <si>
    <t>PORCENTAJE</t>
  </si>
  <si>
    <t>Fuente de Información:</t>
  </si>
  <si>
    <t>Proceso(s) generador(es)  de la información:</t>
  </si>
  <si>
    <t xml:space="preserve">Responsable del Indicador: </t>
  </si>
  <si>
    <t xml:space="preserve">Forma de Cálculo: </t>
  </si>
  <si>
    <t>(N. de peticiones con término de respuesta de 10 días hábiles respondidas fuera de términos/ No. de PQRSFD con término de respuesta de 10 días hábiles en el periodo) * 100</t>
  </si>
  <si>
    <t>LINEA BASE</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</si>
  <si>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</si>
  <si>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</si>
  <si>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</si>
  <si>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</si>
  <si>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</si>
  <si>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</si>
  <si>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</si>
  <si>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</si>
  <si>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</si>
  <si>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</si>
  <si>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</si>
  <si>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TOTAL</t>
  </si>
  <si>
    <t>REPRESENTACIÓN GRÁFICA</t>
  </si>
  <si>
    <t>RESULTADOS
VIGENCIA ANTERIOR</t>
  </si>
  <si>
    <t xml:space="preserve">RESULTADOS 
VIGENCIA ACTUAL </t>
  </si>
  <si>
    <t>ANÁLISIS DE LA DESVIACIÓN</t>
  </si>
  <si>
    <t>ACCIÓN DE MEJORA</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</si>
  <si>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</si>
  <si>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</si>
  <si>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</si>
  <si>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</si>
  <si>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</si>
  <si>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</si>
  <si>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</si>
  <si>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</si>
  <si>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</si>
  <si>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</si>
  <si>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</si>
  <si>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(Σ de las respuestas con calificación "Bueno" y "Excelente" / Total de respuestas ciudadanas)</t>
  </si>
  <si>
    <t>APIC-IND-003</t>
  </si>
  <si>
    <t xml:space="preserve">EFICACIA </t>
  </si>
  <si>
    <t>ESTRATEGIA Y GOBIERNO DE TI</t>
  </si>
  <si>
    <t>CUMPLIMIENTO DE LAS ACCIONES DEL PLAN ESTRATÉGICO DE TECNOLOGÍAS DE LA INFORMACIÓN</t>
  </si>
  <si>
    <t>EGTI-IND-001</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</si>
  <si>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</si>
  <si>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</si>
  <si>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(N. de actividades ejecutadas / N. de actividades programadas ) *100</t>
  </si>
  <si>
    <t>EFICIENCIA</t>
  </si>
  <si>
    <t>Trimestral</t>
  </si>
  <si>
    <t>VARIABLE 1</t>
  </si>
  <si>
    <t>VARIABLE 2</t>
  </si>
  <si>
    <t>Trimestre I</t>
  </si>
  <si>
    <t>Trimestre II</t>
  </si>
  <si>
    <t>Trimestre III</t>
  </si>
  <si>
    <t>Trimestre IV</t>
  </si>
  <si>
    <t>Porcentaje</t>
  </si>
  <si>
    <t xml:space="preserve">Incluir la gráfica de barra acorde con el indicador que contenga minimo las variables propias de la medicón y el resultado  </t>
  </si>
  <si>
    <t>APIC</t>
  </si>
  <si>
    <t>El indicador pretende medir las actividades ejecutadas del Plan de acción de Responsabilidad Social, dirigidas a las partes interesadas en el periodo.</t>
  </si>
  <si>
    <t>APIC-IND-005</t>
  </si>
  <si>
    <t>Integrar a las partes interesadas de la entidad en el desarrollo de las actividades de responsabilidad social.</t>
  </si>
  <si>
    <t>APIC-IND-006</t>
  </si>
  <si>
    <t>Alcanzar el 70% de calificaciones positivas de las personas evaluadas en los talleres de responsabilidad social.</t>
  </si>
  <si>
    <t>Determinar la comprensión que tienen las personas en temas de Resonsabilidad Social, a partir de la aplicación del formato de aprehesión del conocimiento en cada taller.</t>
  </si>
  <si>
    <t>El indicador prentende medir  la comprensión que tienen las personas en los temas de Responsabilidad Social mediante la aplicación de talleres. Se entenederá como calificación positiva aquella que supere los tres (3) puntos en una escala de 1 a 5.</t>
  </si>
  <si>
    <t>Número de personas con calificación positiva / Número de personas evaluadas</t>
  </si>
  <si>
    <t>DESI-IND-001</t>
  </si>
  <si>
    <t>Direccionamiento Estratégico e Innovación</t>
  </si>
  <si>
    <t>Jefe Oficina Asesora de Planeación</t>
  </si>
  <si>
    <t>DIRECCIONAMIENTO ESTRATÉGICO E INNOVACIÓN</t>
  </si>
  <si>
    <t>#</t>
  </si>
  <si>
    <t>NOMBRE DEL INDICADOR</t>
  </si>
  <si>
    <t>VERSIÓN</t>
  </si>
  <si>
    <t>ATENCIÓN A PARTES INTERESADAS Y COMUNICACIONES</t>
  </si>
  <si>
    <t xml:space="preserve">EICACIA </t>
  </si>
  <si>
    <t xml:space="preserve">EFECTIVIDAD </t>
  </si>
  <si>
    <t>Publicar todos los productos generados y reportados en este indicador. Por otro lado, los productos deberán realizarse conforme a lo pactado enel acta de concertación con la jefe de la OAP.</t>
  </si>
  <si>
    <t>N.A</t>
  </si>
  <si>
    <t>(Número de productos entregados en los términos de tiempos establecidos / Número de productos definidos para el periodo)</t>
  </si>
  <si>
    <t xml:space="preserve">Lista de productos establecidos para el periodo con tiempos de entrega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</si>
  <si>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</si>
  <si>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Realizar seguimiento al nivel porcentual de cumplimiento en la elaboración de los productos de Direccionamiento Estratégico que sean competencia de la Oficina Asesora de Planeación durante el periodo y en los tiempos establecidos.</t>
  </si>
  <si>
    <t>LOGRAR UN NIVEL DE CUMPLIMIENTO DEL 90%  DE LOS  PRODUCTOS DE DIRECCIONAMIENTO ESTRATÉGICO ESTABLECIDOS PARA EL PERIODO</t>
  </si>
  <si>
    <t>CUMPLIMIENTO DE LOS PRODUCTOS DE DIRECCIONAMIENTO ESTRATÉGICO</t>
  </si>
  <si>
    <t xml:space="preserve"> (N. de actividades ejecutadas / N. de actividades programadas ) *100</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</si>
  <si>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</si>
  <si>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Realizar seguimiento al  cumplimiento de las actividades que buscan fomentar el uso y apropiación de las herramientas tecnológicas con que cuenta la entidad.</t>
  </si>
  <si>
    <t>Cumplir con el 80% de las actividades propuestas para fomentar el uso y apropiación de las herramientas tecnológicas de la entidad.</t>
  </si>
  <si>
    <t>EGTI-IND-002</t>
  </si>
  <si>
    <t>CUMPLIMIENTO  DE LAS ACTIVIDADES  PARA FOMENTAR EL USO Y APROPIACIÓN DE LAS HERRAMIENTAS TECNOLÓGICAS DE LA ENTIDAD.</t>
  </si>
  <si>
    <t>PPMQ-IND-001</t>
  </si>
  <si>
    <t>PPMQ-IND-002</t>
  </si>
  <si>
    <t>PPMQ-IND-003</t>
  </si>
  <si>
    <t>PPMQ-IND-004</t>
  </si>
  <si>
    <t># Km carril de impacto programados</t>
  </si>
  <si>
    <t># Km carril de impacto intervenido</t>
  </si>
  <si>
    <t>(Km carril de impacto intervenido en rehabilitación+ Km carril de impacto intervenido en mantenimiento) / (km carril de impacto programadas) * 100</t>
  </si>
  <si>
    <t>Verificar el cumplimiento de la meta de intervenciones de la malla vial programada por la Gerencia de intervención en el periodo de análisis.</t>
  </si>
  <si>
    <t>CUMPLIR CON EL 100% DE INTERVENCIÓN DE KILOMETROS CARRIL PROGRAMADOS POR LA GERENCIA DE INTERVENCIÓN  PARA EL CUMPLIMIENTO DE LA META DISTRITAL DE LA VIGENCIA</t>
  </si>
  <si>
    <t>IMVI-IND-001</t>
  </si>
  <si>
    <t>CUMPLIMIENTO DE METAS DE INTERVENCIÓN DE VIAS</t>
  </si>
  <si>
    <t xml:space="preserve">INTERVENCIÓN DE LA MALLA VIAL </t>
  </si>
  <si>
    <t>TIRI</t>
  </si>
  <si>
    <t>CIRI</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</si>
  <si>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</si>
  <si>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</si>
  <si>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Visualizar el nivel de cumplimiento a los acuerdos de niveles de servicio establecidos para la mesa de ayuda con el ánimo de mejorar los tiempos de atención e incrementar la satisfacción de los usuarios de TI.</t>
  </si>
  <si>
    <t>ALCANZAR COMO MÍNIMO UN 60% DE CUMPLIMIENTO EN LA ATENCIÓN DE LOS REQUERIMIENTOS E INCIDENCIAS REPORTADOS A TRAVÉS DE MESA DE AYUDA, DE ACUERDO CON LOS NÍVELES DE SERVICIOS DEFINIDOS PARA LOS PROCESOS INTERNOS.</t>
  </si>
  <si>
    <t>GSIT-IND-001</t>
  </si>
  <si>
    <t>OPORTUNIDAD EN LA ATENCIÓN DE LA MESA DE AYUDA PARA PROCESOS INTERNOS</t>
  </si>
  <si>
    <t>GESTIÓN DE SERVICIOS E INFRAESTRUCTURA TECNOLÓGICA</t>
  </si>
  <si>
    <t>No. de solicitudes recibidas en el periodo</t>
  </si>
  <si>
    <t>DÍAS</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</si>
  <si>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entrega de recursos físicos atendidas en un término mayor a dos días hábiles, con respecto al total de peticiones atendidas por la entidad. </t>
  </si>
  <si>
    <t>GREF-IND-001</t>
  </si>
  <si>
    <t>GESTIÓN DE RECURSOS FÍSICOS</t>
  </si>
  <si>
    <t>Total contratos liquidados en el periodo</t>
  </si>
  <si>
    <t>GCON-IND-001</t>
  </si>
  <si>
    <t>GCON-IND-002</t>
  </si>
  <si>
    <t>(Valor ejecutado (compromisos) del presupuesto / Valor total de presupuesto asignado) *100</t>
  </si>
  <si>
    <t>GESTIÓN FINANCIERA</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</si>
  <si>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</si>
  <si>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Realizar seguimiento de la ejecución de los recursos asignados a la entidad con el fin de lograr la máxima eficiencia presupuestal.</t>
  </si>
  <si>
    <t>VERSIÓN: 8</t>
  </si>
  <si>
    <t>GEFI-IND-002</t>
  </si>
  <si>
    <t>EJECUCIÓN PRESUPUESTAL</t>
  </si>
  <si>
    <t>(Ejecución de pagos en el periodo / Presupuesto programado para el periodo)*100</t>
  </si>
  <si>
    <t>Este indicador mide el porcentaje de ejecución del PAC, es decir el porcentaje de cumplimiento en la programación de los pagos a realizar en el período contra los realmente efectuados en el período establecido</t>
  </si>
  <si>
    <t>Realizar seguimiento al porcentaje de pago de las obligaciones ejecutadas por la Unidad, de conformidad con la programación establecida por las áreas responsables</t>
  </si>
  <si>
    <t>GEFI-IND-003</t>
  </si>
  <si>
    <t>EJECUCIÓN DEL PAC (PLAN ANUALIZADO DE CAJA)</t>
  </si>
  <si>
    <t>(Valor de la ejecución de pasivos exigibles/ Presupuesto total de Pasivos Exigibles)*100</t>
  </si>
  <si>
    <t>El presente indicador permite realizar el seguimiento de la ejecución de los pasivos exigibles programados para ser ejecutados en la presente vigencia, en razón de la importancia de realizar los pagos de las obligaciones contraidas en vigencias anteriores.</t>
  </si>
  <si>
    <t>Llevar el seguimiento de la gestión efectiva en la ejecución de los Pasivos exigibles apropiados en cada proyecto de inversión y que deben ejecutar las gerencias de proyectos.</t>
  </si>
  <si>
    <t>GEFI-IND-004</t>
  </si>
  <si>
    <t>EJECUCIÓN PRESUPUESTAL PASIVOS EXIGIBLES</t>
  </si>
  <si>
    <t>(Valor de la ejecución de reservas/ Presupuesto total de reservas)*100</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</si>
  <si>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</si>
  <si>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Realizar seguimiento de la ejecución de las reservas presupuestales asignadas con el fin de lograr el cumplimiento del 98% de la ejecución del presupuesto de reservas de la Unidad.</t>
  </si>
  <si>
    <t>GEFI-IND-005</t>
  </si>
  <si>
    <t>EJECUCIÓN DE RESERVAS PRESUPUESTALES</t>
  </si>
  <si>
    <t>(Numero total de ensayos realizados a las materias primas /  Numero total de ensayos solicitados)*100</t>
  </si>
  <si>
    <t>BIMESTRAL</t>
  </si>
  <si>
    <t>El indicador mide el grado de cumpliento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</si>
  <si>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Hacer seguimiento a la ejecución de los ensayos solicitados por los clientes (gerencia de producción y gerencia de intervencion),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cumpliento de la solicitudes recibidas en el laboratorio.</t>
  </si>
  <si>
    <t>GLAB-IND-001</t>
  </si>
  <si>
    <t>SEGUIMIENTO A LAS SOLICITUDES DE ENSAYOS A LAS MATERIAS PRIMAS</t>
  </si>
  <si>
    <t>GESTIÓN DE LABORATORIO</t>
  </si>
  <si>
    <t>GLAB-IND-002</t>
  </si>
  <si>
    <t>Hacer seguimiento a la ejecución de los ensayos solicitados por los clientes (gerencia de producción y gerencia de intervención), los cuales son necesarios para el control de calidad de los productos (mezcla asfáltica en frio y caliente y concreto hidráulica) y las diferentes capas de la estructura de pavimento, durante el proceso constructivo y para el producto terminado, con el fin de medir el grado de cumplimiento de la solicitudes recibidas en el laboratorio.</t>
  </si>
  <si>
    <t>El indicador mide el grado de cumplimento de las solicitudes recibidas en el laboratorio, cuyos resultados son utilizados como herramienta para el control de calidad a los productos (mezcla asfáltica en frío y caliente, y concreto hidráulica) y las diferentes capas de la estructura de pavimento.</t>
  </si>
  <si>
    <t>GLAB-IND-003</t>
  </si>
  <si>
    <t>Hacer seguimiento a la ejecución de apiques y entrega de resultados, con el fin de garantizar entregas periódicas definidas, aportando al cumplimiento de las metas de la UMV.</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</si>
  <si>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</si>
  <si>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</si>
  <si>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</si>
  <si>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</si>
  <si>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</si>
  <si>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</si>
  <si>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 xml:space="preserve">UNIDAD  </t>
  </si>
  <si>
    <t>(Número de días de incapacidad por accidente de trabajo en el mes + número de días cargados en el mes) / (número de trabajadores en el mes) * 100</t>
  </si>
  <si>
    <t>CUMPLIMIENTO DEL PLAN INSTITUCIONAL DE FORMACIÓN Y CAPACITACIÓN - PIFC.</t>
  </si>
  <si>
    <t>GTHU-IND-003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</si>
  <si>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</si>
  <si>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</si>
  <si>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</si>
  <si>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</si>
  <si>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GTHU-IND-004</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</si>
  <si>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</si>
  <si>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</si>
  <si>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CUMPLIMIENTO DEL PLAN DE BIENESTAR E INCENTIVOS</t>
  </si>
  <si>
    <t>GTHU-IND-005</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</si>
  <si>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</si>
  <si>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</si>
  <si>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</si>
  <si>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</si>
  <si>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</si>
  <si>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</si>
  <si>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</si>
  <si>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(número de accidentes de trabajo que se presentaron en el mes / número de trabajadores en el mes) *100</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</si>
  <si>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</si>
  <si>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</si>
  <si>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</si>
  <si>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</si>
  <si>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</si>
  <si>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</si>
  <si>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GAM-IND-001</t>
  </si>
  <si>
    <t>GAM-IND-003</t>
  </si>
  <si>
    <t>Número de sentencias decididas a favor de la entidad en el periodo</t>
  </si>
  <si>
    <t>Conocer el porcentaje de éxito que tuvo la entidad en los procesos judiciales de los que hace parte.</t>
  </si>
  <si>
    <t>Medir el porcentaje de favorabilidad de las sentencias proferidas en primera, segunda o única instancia de la UAERMV por los despachos judiciales en procesos Administrativos, Laborales, Civiles y acciones constitucionales.</t>
  </si>
  <si>
    <t>GJUR-IND-001</t>
  </si>
  <si>
    <t>GESTIÓN JURÍDICA</t>
  </si>
  <si>
    <t>(N° de expedientes tramitados  dentro de términos legales / N° de expedientes tramitados en el periodo)*100</t>
  </si>
  <si>
    <t>CONTROL DISCIPLINARIO INTERNO</t>
  </si>
  <si>
    <t>Realizar seguimiento al número de expedientes trámitados dentro de los términos establecidos por la Ley.</t>
  </si>
  <si>
    <t>CODI-IND-001</t>
  </si>
  <si>
    <t>CUMPLIMIENTO DE LOS TÉRMINOS PROCESALES</t>
  </si>
  <si>
    <t xml:space="preserve">El resultado del indicador permite conocer cada trimestre el cumplimiento en la ejecución de plan </t>
  </si>
  <si>
    <t>CEM-IND-001</t>
  </si>
  <si>
    <t>EJECUCIÓN DE PLAN ANUAL DE AUDITORÍAS</t>
  </si>
  <si>
    <t>CONTROL, EVALUACIÓN Y MEJORA DE LA GESTIÓN</t>
  </si>
  <si>
    <t>DESI</t>
  </si>
  <si>
    <t>DESI-IND-001V1</t>
  </si>
  <si>
    <t>Número de productos entregados en los términos de tiempos establecidos</t>
  </si>
  <si>
    <t>Número de productos definidos para el periodo</t>
  </si>
  <si>
    <t>EGTI</t>
  </si>
  <si>
    <t>PPMQ</t>
  </si>
  <si>
    <t xml:space="preserve"> PRODUCCIÓN DE MEZCLA Y PROVISIONAMIENTO DE MAQUINARIA Y EQUIPOS</t>
  </si>
  <si>
    <t>IMVI</t>
  </si>
  <si>
    <t>&gt;</t>
  </si>
  <si>
    <t>NIVEL PROMEDIO DE SATISFACCIÓN (BENEFICIARIOS DIRECTOS)</t>
  </si>
  <si>
    <t>IMVI-IND-003</t>
  </si>
  <si>
    <t xml:space="preserve">MENSUAL </t>
  </si>
  <si>
    <t xml:space="preserve">POBLACIÓN SATISFECHA </t>
  </si>
  <si>
    <t>IMVI-IND-002</t>
  </si>
  <si>
    <t xml:space="preserve">Medir el porcentaje de las partes interesadas de la UAERMV (población beneficiaria directa) que se encuentra satisfecha con las intervneciones  </t>
  </si>
  <si>
    <t>(# de ciudadanos satisfechos / # de encuestas aplicadas) *100</t>
  </si>
  <si>
    <t># de ciudadanos satisfechos</t>
  </si>
  <si>
    <t># Encuestas aplicadas</t>
  </si>
  <si>
    <t>LOGRAR QUE EL 80% DE LA POBLACIÓN CALIFIQUE LAS INTERVENCIONES DE LA ENTIDAD COMO SATISFACTORIA</t>
  </si>
  <si>
    <t>(( Total de kms/carril de impacto priorizados/Meta  programada anual para priorización) *100)</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</si>
  <si>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</si>
  <si>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PIV-IND-001</t>
  </si>
  <si>
    <t>INTERVENCIONES PRIORIZADAS PARA MISIONALIDAD</t>
  </si>
  <si>
    <t>PLANIFICACIÓN DE LA INTERVENCIÓN VIAL</t>
  </si>
  <si>
    <t>COMO PARTE DE LA IMPLEMENTACIÓN DE UN SISTEMA DE GESTIÓN DE PAVIMENTOS, SE DEBE REALIZAR EL SEGUIMIENTO A LAS INTERVENCIONES REALIZADAS POR LA UAERMV QUE FUERON EJECUTADAS CON INTERVENCIÓN DE REHABILITACIÓN Y/O CAMBIO DE CARPETA.</t>
  </si>
  <si>
    <t>PIV-IND-002</t>
  </si>
  <si>
    <t>SEGUIMIENTO A INTERVENCIONES  EJECUTADAS</t>
  </si>
  <si>
    <t xml:space="preserve">PRIORIZAR  100% DE LA META PROGRAMADA ANUAL  PARA CONSERVACION DE LA MALLA VIAL RURAL . </t>
  </si>
  <si>
    <t>PIV-IND-003</t>
  </si>
  <si>
    <t>INTERVENCIONES PRIORIZADAS EN LA MALLA VIAL RURAL</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</si>
  <si>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kilometros lineales priorizados por esta dependencia a la Subdirección Técnica de Producción e Intervención.</t>
  </si>
  <si>
    <t>PRIORIZAR  100% DE LA META PROGRAMADA ANUAL  PARA CICLORUTAS</t>
  </si>
  <si>
    <t>PIV-IND-004</t>
  </si>
  <si>
    <t>INTERVENCIONES PRIORIZADAS DE CICLORUTAS</t>
  </si>
  <si>
    <t>ASISTENCIA TÉCNICA A LOCALIDADES</t>
  </si>
  <si>
    <t>PIV-IND-005</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</si>
  <si>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</si>
  <si>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</si>
  <si>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PROYECTOS DE INVESTIGACIÓN</t>
  </si>
  <si>
    <t>PIV-IND-006</t>
  </si>
  <si>
    <t>Teniendo en cuenta las funciones asignadas a la SMVL, se generó por parte de esta Subdirección un indicador que midiera el avance de lo anteriormente descrito. En ese orden de ideas se estableció medir trimestralmente el avance en el desarrollo de los proyectos de investigación estratégica para la adopción y adaptación de nuevas tecnologías para la conservación de la malla vial local.</t>
  </si>
  <si>
    <t>DIAGNÓSTICOS REALIZADOS</t>
  </si>
  <si>
    <t>PIV-IND-007</t>
  </si>
  <si>
    <t>GESTIÓN DOCUMENTAL</t>
  </si>
  <si>
    <t>Realizar seguimiento a la ejecución de las actividades registradas en el Programa de Gestión Documental.</t>
  </si>
  <si>
    <t>GDOC-IND-001</t>
  </si>
  <si>
    <t>(Σ del tiempo empleado en la atención de consultas documentales del archivo central / Total de consultas documentales del archivo central realizadas)</t>
  </si>
  <si>
    <t>GDOC-IND-002</t>
  </si>
  <si>
    <t>SEGUIMIENTO A LA ENTREGA OPORTUNA DE INFORMES DE ENSAYO</t>
  </si>
  <si>
    <t>GLAB-IND-005</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</si>
  <si>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</si>
  <si>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t>(Número total de informes entregados oportunamente en el trimestre /  Número total de informes entregados en el trimestre)*100</t>
  </si>
  <si>
    <t>GSIT</t>
  </si>
  <si>
    <t>GREF</t>
  </si>
  <si>
    <t>GCON</t>
  </si>
  <si>
    <t>GEFI</t>
  </si>
  <si>
    <t>GLAB</t>
  </si>
  <si>
    <t>(Número total de informes de apiques entregados  en el trimestre /  Número total de apiques solicitados en el trimestre)*100
Nota: El total de apiques a ejecutar en  el trimestre corresponde a máximo 15 apiques por semana (según capacidad operativa del laboratorio).</t>
  </si>
  <si>
    <t>GTHU</t>
  </si>
  <si>
    <t>número de trabajadores en el mes</t>
  </si>
  <si>
    <t>Número de días de incapacidad por accidente de trabajo en el mes + número de días cargados en el mes</t>
  </si>
  <si>
    <t>No. De Actividades del plan ejecutadas en el periodo</t>
  </si>
  <si>
    <t xml:space="preserve">o. De actividades del plan programadas para el periodo </t>
  </si>
  <si>
    <t xml:space="preserve"> No. De actividades del plan programadas para el periodo </t>
  </si>
  <si>
    <t xml:space="preserve"> No. De actividades del plan programadas para el periodo</t>
  </si>
  <si>
    <t>número de accidentes de trabajo que se presentaron en el mes</t>
  </si>
  <si>
    <t>Número de días de ausencia por incapacidad laboral o común en el mes</t>
  </si>
  <si>
    <t>Número de días de trabajo programados en el mes</t>
  </si>
  <si>
    <t>GAM</t>
  </si>
  <si>
    <t>KILOVATIOS HORA</t>
  </si>
  <si>
    <t>GDOC</t>
  </si>
  <si>
    <t>GJUR</t>
  </si>
  <si>
    <t>CODI</t>
  </si>
  <si>
    <t xml:space="preserve">N° de expedientes tramitados  dentro de términos legales </t>
  </si>
  <si>
    <t xml:space="preserve"> N° de expedientes tramitados en el periodo</t>
  </si>
  <si>
    <t>CEM</t>
  </si>
  <si>
    <t># actividades del plan anual de auditorías ejecutadas en el trimestre</t>
  </si>
  <si>
    <t># actividades del plan anual de auditorías programadas en el trimestre</t>
  </si>
  <si>
    <t>PIV</t>
  </si>
  <si>
    <t>Total de kms/carril de impacto priorizados</t>
  </si>
  <si>
    <t>Meta  programada anual para priorización</t>
  </si>
  <si>
    <t>GESTIÓN CONTRACTUAL</t>
  </si>
  <si>
    <t>GESTIÓN AMBIENTAL</t>
  </si>
  <si>
    <t>Mesad de trabajo ejecutadas</t>
  </si>
  <si>
    <t>Mesad de trabajo programadas</t>
  </si>
  <si>
    <t>Realizar el pago de por lo menos el  90%  las obligaciones programadas en el  PAC</t>
  </si>
  <si>
    <t xml:space="preserve">Ejecutar los pasivos exigibles en un porcentaje superior al  55% </t>
  </si>
  <si>
    <t xml:space="preserve">Ejecurar las reservas en un porcentaje superior al  98% </t>
  </si>
  <si>
    <t xml:space="preserve">Cumplir en un  95% las solicitudes de servicios </t>
  </si>
  <si>
    <t xml:space="preserve">N° total de ensayos realizados a las materias primas </t>
  </si>
  <si>
    <t xml:space="preserve">N° total de ensayos solicitados </t>
  </si>
  <si>
    <t xml:space="preserve">Cumplir en un 95% las solicitudes de servicios </t>
  </si>
  <si>
    <t>Cumplir con el  100% de la ejecución y entrega de los resultados de apiques solicitados</t>
  </si>
  <si>
    <t>N° total de informes de apiques entregados</t>
  </si>
  <si>
    <t>N° total de apiques solicitados</t>
  </si>
  <si>
    <t xml:space="preserve">Eejecurar al  100%  el plan institucional de formación y capacitación </t>
  </si>
  <si>
    <t>Ejecutar al 100% el plan de seguridad y salud en el trabajo</t>
  </si>
  <si>
    <t>Ejecutar al  100% el plan de bienestar e incentivos</t>
  </si>
  <si>
    <t>Sustanciar (llevar a cabo) el 100% de los expedientes disciplinarios, propendiendo por el cumplimiento de los términos procesales establecidos por la ley</t>
  </si>
  <si>
    <t>Trabajar por cumplir con la totalidad de productos programados en el periodo. Para eso se incluiran estas actividade so productos dentro del plan de trabajo interno del proceso DESI.</t>
  </si>
  <si>
    <t xml:space="preserve">Para el II trimestre se tenian programados la entrega de 11 productos, de las cuales 10 se realizaron dentro de las fechas estipuladas, y gran parte de estos se encuentran publicados en transparencia en la página web, sección 6. Planeación. Es importante mencionar que 1 no se realizó (consolidados de Reporte de Politicas publicas) considerando que es importante recibir lineamientos externos, y durante el periodo no se cuenta con un reporte oficial para este instrumento (el reporte estaba para abril del 2020), no obstante, en el mes de junio la OAP ha realizado algunos reportes y se espera finalizar en julio la totalidad de estos. Con repecto al producto (Informe de monitoreo a Riesgos),este se realizó dentro de los plazos establecidos, sin embargo, este fue publicado después de la fecha programada. </t>
  </si>
  <si>
    <t>Teniendo en cuenta los productos concertados con la Jefe de la Oficina Asesora de Planeación, para el primer trimestre se tenian 12 productos por reportar, de los cuales se realizaron 12. Es importate mencionar que gran parte de estos productos corresponden a productos con corte a 31 de didimbre de 2019.Como anexo se encuentran los productos concertados con la Jefe OAP el día 08 de abril del 2020.</t>
  </si>
  <si>
    <t>Max</t>
  </si>
  <si>
    <t>Min</t>
  </si>
  <si>
    <t>Apropiado</t>
  </si>
  <si>
    <t>Mejorable</t>
  </si>
  <si>
    <t>Deficiente</t>
  </si>
  <si>
    <t>Rangos de gestión</t>
  </si>
  <si>
    <t>Junio del 2020</t>
  </si>
  <si>
    <t xml:space="preserve">PRODUCTOS DE DIRECCIONAMIENTO ESTRATÉGICO CUMPLIDOS </t>
  </si>
  <si>
    <t>FECHA DE APLICACIÓN: MAYO 2020</t>
  </si>
  <si>
    <t>TRIMESTRE 4</t>
  </si>
  <si>
    <t>TRIMESTRE 3</t>
  </si>
  <si>
    <t>NO APLICA</t>
  </si>
  <si>
    <t>La vigencia anterior se concentro la priorización en tres trimestre este año se distribuira en 4</t>
  </si>
  <si>
    <t>TRIMESTRE 2</t>
  </si>
  <si>
    <t>TRIMESTRE 1</t>
  </si>
  <si>
    <t>TRIM4</t>
  </si>
  <si>
    <t>TRIM3</t>
  </si>
  <si>
    <t>TRIM2</t>
  </si>
  <si>
    <t>TRIM1</t>
  </si>
  <si>
    <t>META (km-carril)</t>
  </si>
  <si>
    <t>ACUMULADO (km-carril)</t>
  </si>
  <si>
    <t>AVANCE DEL TRIM (km-carril)</t>
  </si>
  <si>
    <t>TRIMESTRE</t>
  </si>
  <si>
    <t>TRIM 4</t>
  </si>
  <si>
    <t>TRIM 3</t>
  </si>
  <si>
    <r>
      <t xml:space="preserve">Se priorizaron </t>
    </r>
    <r>
      <rPr>
        <b/>
        <sz val="11"/>
        <rFont val="Arial"/>
        <family val="2"/>
      </rPr>
      <t>61 PK</t>
    </r>
    <r>
      <rPr>
        <sz val="11"/>
        <rFont val="Arial"/>
        <family val="2"/>
      </rPr>
      <t xml:space="preserve"> en </t>
    </r>
    <r>
      <rPr>
        <b/>
        <sz val="11"/>
        <rFont val="Arial"/>
        <family val="2"/>
      </rPr>
      <t>57 CIV</t>
    </r>
    <r>
      <rPr>
        <sz val="11"/>
        <rFont val="Arial"/>
        <family val="2"/>
      </rPr>
      <t xml:space="preserve"> Correspondientes a </t>
    </r>
    <r>
      <rPr>
        <b/>
        <sz val="11"/>
        <rFont val="Arial"/>
        <family val="2"/>
      </rPr>
      <t>10,06 Kilometros Carril</t>
    </r>
    <r>
      <rPr>
        <sz val="11"/>
        <rFont val="Arial"/>
        <family val="2"/>
      </rPr>
      <t xml:space="preserve">, Adicionalmente la Gerencia de intervención incluyó por el Procedimiento 003 y de los segmentos de seguimiento </t>
    </r>
    <r>
      <rPr>
        <b/>
        <sz val="11"/>
        <rFont val="Arial"/>
        <family val="2"/>
      </rPr>
      <t>24,92 Kilometros carril,</t>
    </r>
    <r>
      <rPr>
        <sz val="11"/>
        <rFont val="Arial"/>
        <family val="2"/>
      </rPr>
      <t xml:space="preserve"> para un total de </t>
    </r>
    <r>
      <rPr>
        <b/>
        <sz val="11"/>
        <rFont val="Arial"/>
        <family val="2"/>
      </rPr>
      <t>34,98 Kilometros carri</t>
    </r>
    <r>
      <rPr>
        <sz val="11"/>
        <rFont val="Arial"/>
        <family val="2"/>
      </rPr>
      <t xml:space="preserve">l, este reporte se realiza con corte al 15 de junio. </t>
    </r>
  </si>
  <si>
    <t>TRIM 2</t>
  </si>
  <si>
    <r>
      <t xml:space="preserve">Se priorizaron </t>
    </r>
    <r>
      <rPr>
        <b/>
        <sz val="11"/>
        <rFont val="Arial"/>
        <family val="2"/>
      </rPr>
      <t>236 PK</t>
    </r>
    <r>
      <rPr>
        <sz val="11"/>
        <rFont val="Arial"/>
        <family val="2"/>
      </rPr>
      <t xml:space="preserve"> en </t>
    </r>
    <r>
      <rPr>
        <b/>
        <sz val="11"/>
        <rFont val="Arial"/>
        <family val="2"/>
      </rPr>
      <t>232 CIV</t>
    </r>
    <r>
      <rPr>
        <sz val="11"/>
        <rFont val="Arial"/>
        <family val="2"/>
      </rPr>
      <t xml:space="preserve"> Correspondientes a </t>
    </r>
    <r>
      <rPr>
        <b/>
        <sz val="11"/>
        <rFont val="Arial"/>
        <family val="2"/>
      </rPr>
      <t>39,87 Kilometros Carril</t>
    </r>
    <r>
      <rPr>
        <sz val="11"/>
        <rFont val="Arial"/>
        <family val="2"/>
      </rPr>
      <t xml:space="preserve">, Adicionalmente la Gerencia de intervención incluyó por el Procedimiento 003 y de los segmentos de seguimiento </t>
    </r>
    <r>
      <rPr>
        <b/>
        <sz val="11"/>
        <rFont val="Arial"/>
        <family val="2"/>
      </rPr>
      <t>38,47 Kilometros carril</t>
    </r>
    <r>
      <rPr>
        <sz val="11"/>
        <rFont val="Arial"/>
        <family val="2"/>
      </rPr>
      <t xml:space="preserve">, para un total de </t>
    </r>
    <r>
      <rPr>
        <b/>
        <sz val="11"/>
        <rFont val="Arial"/>
        <family val="2"/>
      </rPr>
      <t>78,34 Kilometros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 Por otra parte, el dato reportado de km carril de la GI se había realizado hasta el 15 de marzo, por lo cual al reportar este dato hasta el 30 de marzo, se modifica para este reporte.</t>
    </r>
  </si>
  <si>
    <t>TRIM 1</t>
  </si>
  <si>
    <t>de Meta  programada anual para priorización</t>
  </si>
  <si>
    <t>km/carril de impacto priorizados</t>
  </si>
  <si>
    <t>Subdirección de Mejoramiento de la Malla Vial</t>
  </si>
  <si>
    <t>Planificación de la Intervención Vial</t>
  </si>
  <si>
    <t>SIGMA</t>
  </si>
  <si>
    <t>TRIMESTRAL</t>
  </si>
  <si>
    <t>MAYO 2020</t>
  </si>
  <si>
    <t>Medir el avance en las vias priorizadas, con el fin de garantizar que la UAERMV a través de la SPI tenga segmentos para ejecutar y dé cumplimiento a la meta de intervención de la Entidad.</t>
  </si>
  <si>
    <t>PRIORIZAR 100% DE LA META PROGRAMADA ANUAL PARA PRIORIZACIÒN</t>
  </si>
  <si>
    <t>VERSIÓN: 7</t>
  </si>
  <si>
    <t>Cuarto Trimestre</t>
  </si>
  <si>
    <t>Tercer Trimestre</t>
  </si>
  <si>
    <t>Realizar un control de cambios al PERI con base en las eliminación y los avances esperados para este años. Con base en el nuevo Plan de Desarrollo “Un nuevo contrato social y ambiental para la Bogotá del Siglo XXI 2020-2024”. Esta actividad se tiene prevista para el ultimo trimestre del año.</t>
  </si>
  <si>
    <t>Las desviaciones se encontraron en los proyectos relacionadas a continuación:
1. Sigma-Desarrollo implementación Sistema de Información Georreferenciada Misional: Es importante resaltar que durante el periodo de evaluación del indicador del PETI la Fabrica solicito dos suspensiones de doce y dieciséis días (Tercera y cuarta suspensión respectivamente), debido a la emergencia sanitaria presentada por el COVID 19 y adicionalmente se concedió una prórroga por cinco (5) meses y veinticinco (25) días que actualizó la fecha de finalización al 15/11/2020. Con la aprobación de estar prorroga se actualiza la nueva línea base.
El proyecto se reactivó y se generó nuevo cronograma el cual quedo aprobado en el mes de mayo de 2020, a la fecha las actividades programadas tienen 3% de retraso. Se avanzó con la aprobación de la documentación y la aceptación de paquete 1 y 2, así mismo en la verificación de los incidentes del paquete 2. También se avanzó en el proceso de migración en un ambiente diferente a pruebas y en las pruebas del paquete 3. 
2. Adquisición e Implementación del sistema de mantenimiento de maquinaria: La Gerencia de Producción esta revisando la viabilidad de actualizar Motorsystem a la versión web. 
3. Implementación Seguridad de la Información - Fase 1: El avance se encuentra en el cronograma GODI-III en los siguientes tres ítems: Se presenta una deviación en el cronograma frente a las siguientes actividades: Implementación de políticas de Seguridad de la información con un 11%, La Implementación de los procesos de gestión de Activos y Accesos en la UMV con un avance del 26% y la Generación del Plan de Tratamiento de Riesgos en la UMV, para iniciar esta actividad se debe finalizar  la gestión de activos de información.
4. Renovación Tecnológica UMV - Fase 1: Con respecto a Switch Core se requiere la adjudicación del nuevo contrato de alquiler de la sede principal, se reprograma para el tercer trimestre. Entregaron el servidor objeto del contrato 517-2019 el cual presenta falla de compatibilidad, el fabricante está realizando pruebas técnicas para verificar el estado del equipo.</t>
  </si>
  <si>
    <t>Segundo Trimestre</t>
  </si>
  <si>
    <t>1. Realizar seguimiento a la a planeación del proyecto SICAPITAL.
2. SIGMA realizar un control de cambios al cronograma con base en las suspensiones.
3 y 4. Actualizar el cronograma de la gestión de activos. 
5. No requiere acción correctiva el servidor ya esta para entrega desde 20 de marzo pero por la situación de emergencia sanitaria no ha sido posible recibirlo.</t>
  </si>
  <si>
    <t>Las desviaciones se encontraron en los proyectos relacionadas a continuación:
1. SiCapital: Hubo inconvenientes con la contratación de los especialistas, el proceso de encontrar unos nuevos especialistas y realizar de nuevo el proceso precontractual tardo un (1) mes y (20) días aproximadamente lo que retardo la etapa de planeación del proyecto. Por lo que se da como incumplido.
2. Sigma-Desarrollo implementación Sistema de Información Georreferenciada Misional: El proveedor solicito una suspensión del 9 de febrero al 8 de marzo y después del 11 de marzo al 25 de marzo, por lo que las actividades del cronograma no se han cumplido con base en los establecido. Por lo que se da como incumplido.
3. Implementación Seguridad de la Información, Fase 1: El proyecto de gestión de activos aun no se ha terminado. Por lo que se da como incumplido.
4. Implementación de Seguridad de la Información - Fase 2: El proyecto de gestión de activos aún no se ha terminado. Por lo que se da como incumplido.
5. Renovación Tecnológica UMV - Fase 1: esta actividad incumplió debido a que el proveedor del contrato 517-2019 aun no entregado el servidor que es el elemento clave para la solución del backups planeada para esta fase. Con la entrega del este elemento esta fase se cerraría al 100%. Por lo que se da como incumplido.</t>
  </si>
  <si>
    <t>Primer Trimestre</t>
  </si>
  <si>
    <t xml:space="preserve">Incluir la gráfica de barra acorde con el indicador que contenga mínimo las variables propias de la medición y el resultado  </t>
  </si>
  <si>
    <t>El avance del segundo trimestre se de en un 81.82% realizando 18 actividades de las 22 propuestas, pero durante el desarrollo del trimestre se realizo una actividad que había quedao sin cumplir en el trimestre pasado lo que aumento el porcentaje de cumplimiento en un 86.36%, a continuación, se describirá el estado del proyecto y las actividades que se realizaron:
1.	Plan de comunicación: Se realiza una nueva versión del plan de comunicaciones, tomando con base los cambios que se deben realizar por el nuevo Plan de desarrollo “Un nuevo contrato social y ambiental para la Bogotá del Siglo XXI 2020-2024”.
2.	GODI-Implementación y fortalecimiento de metodología de gestión de proyectos de TI: El avance es de 48%, las actividades se realizaron con base en lo programado para este trimestre. 
3.	Implementación de políticas y procesos de TI - esquema de Gobierno de TI - Fase 2: Se adelanta las actividades programadas para el plan de continuidad del negocio.
4.	Implementación Uso y Apropiación Fase 1: Se realiza una nueva versión del plan de Uso y Apropiación, tomando con base los cambios que se deben realizar por el nuevo Plan de desarrollo “Un nuevo contrato social y ambiental para la Bogotá del Siglo XXI 2020-2024”. Se elabora el cronograma de capacitaciones, se llevan a cabo de dos capacitaciones de las propuestas y se aplica la encuesta de satisfacción de los servicios de TI. 
5.	Orfeo-Fase II: Se realizan las últimas pruebas de validación y se da por finalizado el proyecto. 
6.	Orfeo-Fase III: Durante el trimestre se realizan las actividades propuestas en el cronograma vigente tales como Cambio de versión PHP, capacitación con el archivo Distrital, Validación Firma electrónica externa y Nuevos desarrollos de firma electrónica en PDF. A la fecha el proyecto no presenta retraso.
7.	Si Capital: Durante el trimestre se realizan las actividades propuestas en el cronograma vigente tales el desarrollo de nuevas funcionalidades, según necesidades de la Unidad, integraciones con BOGDATA y el mantenimiento de sus módulos.
8.	SIGEP-Adquisición   e Implementación del sistema de Gestión de Talento Humano: se culmina la etapa de estabilización por lo que se da como finalizado este proyecto, es importante resaltar que durante la etapa de estabilización no se presentaron errores bloqueantes o que no permitiera el correcto funcionamiento del aplicativo.
9.	PES-Implementación Solución Planeación Estratégica: Se realiza el cronograma de trabajo, el organigrama con la dedicación de los recursos y se realiza la presentación del proyecto al líder funcional (OAP), el cual quedo aprobado y se da la aceptación para el inicio. 
10.	Implementación solución Calíope: El avance de este proyecto es del 99% el paso a producción y cierre se realizará en julio de 2020. 
11.	Adquisición e implementación solución para gestión de costos: Se realizan las siguientes actividades en el marco del proyecto: la contratación del líder del proyecto de costros a través del contrato 376 del 2020, la reunión de inicio del proyecto 19/06/2020, la elaboración cronograma de actividades y seguimiento al proyecto, el levantamiento de información  básica de producción para diagnóstico, se realizan reuniones con el personal de producción, báscula, almacén planta y contabilidad, se realiza la exploración aplicativo Si Capital referente a las cuentas que maneja, se realizan socialización básica en información de costos y Se está desarrollando desarrollo del modelo para el status cubo.
12.	Implementación de Seguridad de la Información - Fase 2: Se realiza un control de cambios al cronograma de implementación de la fase III del proyecto GODI que es el proyecto que marca esta fase y se realizan las siguientes actividades: avances de una 20 en las siguientes actividades: diseño e implementación de políticas y procedimientos respecto a seguridad Física Ambiental y Operativa y al diseño e Implementación de políticas y procedimientos para la seguridad de la información en la relación con los proveedores y  avance del 36 en el cumplimiento del diseño e implementación de proceso de adquisición, seguridad, cifrado y mantenimiento de sistemas de información. No se registrar retrasos en las actividades propuestas para este proyecto.
13.	Renovación Tecnológica UMV - Fase 2: Se inicia con este proyecto con la realizan del plan de trabajo.
14.	Implementación del catálogo de componentes de información y definir la política de intercambio de información: Se realizan las siguientes actividades en el marco del proyecto GODI: Actualización a la publicación de los servicios de intercambio de componentes de información al 100%, Actualización acuerdos de intercambio de Información al 100% y Actualización Catálogo de los componentes de información avance 17%.
15.	Actualización portales de la UAERMV: Desarrollos de la página web, intranet: se encuentra con los ajustes según las solicitudes de las áreas como estados financieros, normograma, control interno por vigencia entre otros. Respecto al cambio de la imagen institucional se encuentra al 100% y Diseño e Implementación chat virtual: Atención al ciudadano debe construir el insumo para desarrollar las categorías principales requeridas por los usuarios para incorporar en el chat para iniciar la implementación.
16.	GODI-Fortalecimiento y mantenimiento de la Arquitectura Empresarial: en el marco del proyecto se realizan las siguientes actividades: Generación evaluación de Madurez de AE, elaboración del instructivo PETI, Socializaciones Modelo de AE y buenas prácticas, Actualización repositorio documental
17.	Normalización: El sistema ya está en producción, actualmente se encuentra en etapa de estabilización. La etapa de estabilización consiste en realizar seguimiento durante dos meses a las operaciones realizadas por los usuarios y verificar el comportamiento del sistema, a la fecha de este reporte no se ha presentado ningún tipo de inconvenientes con el sistema. 
18.	Implementación de IPV6 en la UAERMV: se realiza una contratación mediante OPS para PRESTAR SERVICIOS PROFESIONALES ESPECIALIZADOS PARA REALIZAR ACTIVIDADES QUE CONTRIBUYAN A IMPLEMENTACIÓN DEL PROTOCOLO DE INTERNET VERSIÓN 6 -IPV6- DE UAERMV, se realiza el plan de trabajo y cronograma. Con respecto a la adquisición del Pool el encuentran lista la documentación de prepliegos: Ficha técnica, formulación del sector y estudio del sector, el avance se reporta según cronograma 47%
Cumplimiento de los proyectos rezagados
Si Capital: Durante el trimestre se realizan las actividades retrasadas en cuento a desarrollo de nuevas funcionalidades y el mantenimiento de sus módulos, lo que deja a este proyecto cumplido para el primer trimestre.</t>
  </si>
  <si>
    <t>El Plan Estratégico de Tecnologías de la Información estableció que para el primer trimestre del año 2020 se debía realizar seguimiento a veinte (20) proyectos y sus respectivos avances.
Al realizar dicho seguimiento se determina que el cumplimiento del PETI es del 75% (Esto corresponde a 15 proyectos) de cumplimiento a los establecido, los cuales se describen a continuación:
1. Plan de comunicaciones, Gestiona para creación de las piezas y divulgación de la definición del PETI y sus objetivos.
2. GODI-Implementación y fortalecimiento de metodología de gestión de proyectos de TI, se desarrolla el modelo de gestión de proyectos.
3. Implementación de políticas y procesos de TI: Elaboración del plan de disponibilidad y continuidad.
4. Implementación de uso y apropiación, Fase I: Se establece el plan de uso y apropiación y se actualiza el plan de formación con base en lo aprobado por la dirección general.
5. Proyecto ORFEO, Fase II, En proceso de formalización del cierre del proyecto.
6. Proyecto ORFEO, Fase III, Se termino el ejercicio de planeación del 2020.
7. Adquisición e implementación de sistema de mantenimiento de maquinaria, El usuario solicitó pausar el proyecto mientras establecen los requerimientos funcionales. El proyecto no presenta incumplimiento alguno.
8. SIGEP-Adquisición   e Implementación del sistema de Gestión de Talento Humano, En proceso de contratación las horas de mantenimiento y soporte. El proyecto no presenta incumplimiento alguno.
9. Implementación de soluciones en el aplicativo Calíope, El desarrollo del aplicativo Calíope-Contratos quedo al 100%, Se tiene presupuestado iniciar con la prueba pilo a partir del primero de abril sin embargo se está evaluando debido a la emergencia sanitaria.
10. Renovación Tecnológica UMV, Fase 2: Esta fase cumple debido a que ya se realizaron las fichas técnicas, las formulaciones de estudio del sector y fueron enviadas al proceso de contratos para seguir con el trámite.  
11. Implementación del catálogo de componentes de información y definir la política de intercambio de información: Se actualiza el catálogo de los componentes de información, se actualiza la publicación de los servicios de intercambio de componentes de información y los acuerdos de intercambio de Información, por lo que se determina que cumple.
12. Actualización portales de la UAERMV: El portal web tiene avance del 95% de avance en la transición y actualización de los nuevos lineamientos de la Alcaldía de Bogotá para el sector movilidad.
13. GODI-Fortalecimiento y mantenimiento de la Arquitectura Empresaria: El avance del 8% en cual se revisan la estrategia de gestión de conocimiento de OAP, el procedimiento de gestión de ideas de mejora, la circular 002 de la OAP, con base en esto se elabora la una propuesta de metodología de gestión de proyectos en la cual se articula la gestión de proyectos.
14. Normalización: El desarrollo del aplicativo Calíope-normalización quedo al 100%, Se tiene presupuestado iniciar con la prueba pilo después de terminada la emergencia sanitaria. 
15. Implementación de IPV6 en la UAERMV: Se proyecta la ficha técnica y la formulación de estudio del sector para la adquisición del Pool, estas se remiten a contratos para continuar con el trámite precontractual. En paralelo se están realizando la contratación del especialista que quien configurar el Pool y realizara todas actividades necesarias para la implementación al 100% del protocolo.</t>
  </si>
  <si>
    <t>ACTIVIDADES PROGRAMADAS</t>
  </si>
  <si>
    <t>ACTIVIDADES EJECUTADAS</t>
  </si>
  <si>
    <t>SECRETARÍA GENERAL</t>
  </si>
  <si>
    <t>Estrategia y Gobierno de TI</t>
  </si>
  <si>
    <t>Cronogramas implementación PETI</t>
  </si>
  <si>
    <t xml:space="preserve">Porcentaje </t>
  </si>
  <si>
    <t>Mayo del 2020</t>
  </si>
  <si>
    <t>Eficiencia</t>
  </si>
  <si>
    <t>Cumplir con el 83% de las actividades propuestas en el Plan Estratégico de Tecnologías de la Información - PETI</t>
  </si>
  <si>
    <t>Cuarto
Trimestre</t>
  </si>
  <si>
    <t>Tercer
Trimestre</t>
  </si>
  <si>
    <t>Para este periodo de evaluación no se requiere acción de mejora debido que no se presentaron desviaciones.</t>
  </si>
  <si>
    <t xml:space="preserve">En el periodo de evaluación no se presentaron deviaciones. </t>
  </si>
  <si>
    <t>Segundo
Trimestre</t>
  </si>
  <si>
    <t>Primer
Trimestre</t>
  </si>
  <si>
    <t>Se realiza una nueva versión del plan de Uso y Apropiación, tomando con base los cambios que se deben realizar por el nuevo Plan de desarrollo “Un nuevo contrato social y ambiental para la Bogotá del Siglo XXI 2020-2024” y con base en la nueva normalidad, que para UAERMV fue pasar de la presencialidad a la virtualidad. Durante el segundo trimestre se realizan las siguientes actividades de planeación del para vigencia 2020-2021:
- El cronograma de captaciones de TI.
- Se realiza en la cuenta de satisfacción de los servicios de TI.
- Genera el indicado de uso y apropiación del segundo trimestre.</t>
  </si>
  <si>
    <t xml:space="preserve">Durante el primer trimestre se realizan las siguientes actividades de planeación del para vigencia 2020-2021:
- Se Revisa el plan de formación propuesto por TI y el aprobado por la dirección al proceso de Talento Humano.
- Se actualiza el plan de formación de TI, para la vigencia 2020.
- Genera el indicado de uso y apropiación del primer trimestre.  </t>
  </si>
  <si>
    <t>Cronograma de actividades para fomentar el uso y apropiación de las herramientas tecnológicas con que cuenta la entidad.</t>
  </si>
  <si>
    <t>Trimestre</t>
  </si>
  <si>
    <t>Mayo  del 2020</t>
  </si>
  <si>
    <t>Cumplir con el 80 % de las actividades propuestas para fomentar el uso y apropiación de las herramientas tecnológicas de la entidad.</t>
  </si>
  <si>
    <t>No aplica.</t>
  </si>
  <si>
    <t>Las visitas de seguimiento se programan y se ejecutan teniendo en cuenta la fecha de ejecución de los segmentos, por tanto no existe una relación entre vigencias para analizar una desviación.</t>
  </si>
  <si>
    <t>META</t>
  </si>
  <si>
    <t>ACUMULADO</t>
  </si>
  <si>
    <t xml:space="preserve">AVANCE DEL TRIM </t>
  </si>
  <si>
    <t>Las visitas de seguimiento se programan y se ejecutan teniendo en cuenta la fecha de ejecución de los segmentos. Para el segundo periodo se realizó el 97% de las visitas de seguimiento programadas.</t>
  </si>
  <si>
    <t>Las visitas de seguimiento se programan y se ejecutan teniendo en cuenta la fecha de ejecución de los segmentos. Para este periodo se realizó el 100% de las visitas de seguimiento programadas.</t>
  </si>
  <si>
    <t># de Elementos PK_ID programados para seguimiento</t>
  </si>
  <si>
    <t># de Elementos PK_ID con visita de  seguimiento</t>
  </si>
  <si>
    <t xml:space="preserve">(# Elementos PK_ID con visita de  seguimiento (CC y RH)/# Elementos PK_ID programados para seguimiento) *100 </t>
  </si>
  <si>
    <t>Subdirección de Mejoramiento de la Malla Vial Local</t>
  </si>
  <si>
    <t>Subdirecciòn Tècnica de Producciòn e Intervenciòn.</t>
  </si>
  <si>
    <t>Reporte de Km/Carril priorizados de la SMVL ejecutados con cambio de carpeta y rehabilitación</t>
  </si>
  <si>
    <t>REALIZAR SEGUIMIENTO A LOS SEGMENTOS VIALES EJECUTADOS POR LA UAERMV CON ACTIVIDADES DE CAMBIO DE CARPETA Y REHABILITACIÓN CON EL FIN DE VERIFICAR SU COMPORTAMIENTO EN EL TIEMPO.</t>
  </si>
  <si>
    <t xml:space="preserve">REALIZAR 100% DE VISITAS A LAS VÍAS PROGRAMADAS PARA SEGUIMIENTO (INTERVENCION DE CAMBIO DE CARPETA Y REHABILITACION) EN LA VIGENCIA. </t>
  </si>
  <si>
    <t>VERSIÓN: 5</t>
  </si>
  <si>
    <t>Trimestre 4</t>
  </si>
  <si>
    <t>Trimestre 3</t>
  </si>
  <si>
    <t>Se concentro el 91% de la meta del año en el primer trimestre (tronacal bolivariana)</t>
  </si>
  <si>
    <t>Trimestre 2</t>
  </si>
  <si>
    <t>En la vigencia anterior para este periodo no hubo priorización de ruralidad.</t>
  </si>
  <si>
    <t>Trimestre 1</t>
  </si>
  <si>
    <t>No se generaron priorizaciones para este Trimestre. Sin embargo el indicador se nivela teniendo en cuenta que el trimestre pasado se priorizao 117% de la meta</t>
  </si>
  <si>
    <t>Para la vigencia 2020 se fijo meta para ruralidad de 15 Kilometros carril, sin embargo la Gerencia de intervención tuvo un rezago de segmentos sin ejecutar en 2019 de 11,57 Kilometros-Carril los cuales se dejaron como meta de priorización del 1er trimestre, sin embargo se priorizaron 2,02 Kilometros carril adicionales por solicitud de la Subdirección de producción e intervención para la vereda la Requilina, para un total de 13,59 Kilometros Carril.</t>
  </si>
  <si>
    <t>Reporte de kms/carril de obra de vias priorizadas y evaluadas por la SMVL</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</si>
  <si>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kilometros carril priorizados de obra por esta dependencia a la Subdirección Técnica de Producción e Intervención.</t>
  </si>
  <si>
    <t xml:space="preserve">Medir el avance en las vias priorizadas en la malla vial rural, con el fin de garantizar que la UAERMV a través de la SPI cuente con los segmentos viales para dar cumplimiento a la meta de intervención de la Entidad en la vigencia. </t>
  </si>
  <si>
    <t>VERSIÓN: 3</t>
  </si>
  <si>
    <t>En el primer trimestre se priorizó el 71% de la meta anual</t>
  </si>
  <si>
    <t>La meta planteada por la UAERMV entre vigencias es diferente.</t>
  </si>
  <si>
    <t>No generaron priorizaciones para el segundo trimestre de 2020. Sin embargo el indicador se nivela debido a que en el primer trimestre se priorizó el 71% de la meta anual,</t>
  </si>
  <si>
    <r>
      <t xml:space="preserve">Se priorizaron </t>
    </r>
    <r>
      <rPr>
        <b/>
        <sz val="11"/>
        <rFont val="Arial"/>
        <family val="2"/>
      </rPr>
      <t>34 PK</t>
    </r>
    <r>
      <rPr>
        <sz val="11"/>
        <rFont val="Arial"/>
        <family val="2"/>
      </rPr>
      <t xml:space="preserve"> en </t>
    </r>
    <r>
      <rPr>
        <b/>
        <sz val="11"/>
        <rFont val="Arial"/>
        <family val="2"/>
      </rPr>
      <t>32 CIV</t>
    </r>
    <r>
      <rPr>
        <sz val="11"/>
        <rFont val="Arial"/>
        <family val="2"/>
      </rPr>
      <t xml:space="preserve"> Correspondientes a </t>
    </r>
    <r>
      <rPr>
        <b/>
        <sz val="11"/>
        <rFont val="Arial"/>
        <family val="2"/>
      </rPr>
      <t xml:space="preserve">4,27 Kilometros Carril </t>
    </r>
    <r>
      <rPr>
        <sz val="11"/>
        <rFont val="Arial"/>
        <family val="2"/>
      </rPr>
      <t xml:space="preserve">por solicitud del Instituto de Desarrollo Urbano., Cabe resaltar que se tenia un rezago sin ejecutar de 2019 de </t>
    </r>
    <r>
      <rPr>
        <b/>
        <sz val="11"/>
        <rFont val="Arial"/>
        <family val="2"/>
      </rPr>
      <t>1,57 Kilometros carril.</t>
    </r>
  </si>
  <si>
    <t>Km priorizados</t>
  </si>
  <si>
    <t>(( Total de Km priorizados/Meta  programada anual para priorización) *100)</t>
  </si>
  <si>
    <t xml:space="preserve">Medir el avance en las vias priorizadas, con el fin de garantizar que la UAERMV a través de la SPI cuente con las vías necesarias de ciclorutas y dé cumplimiento a la meta de intervención de la Entidad. </t>
  </si>
  <si>
    <t>VERSIÓN: 4</t>
  </si>
  <si>
    <t>Replantear el indicador cuando pase la emergencia sanitaria</t>
  </si>
  <si>
    <t>No aplica</t>
  </si>
  <si>
    <t>Se realizaron más mesas de trabajo por solicitud de las alcaldías locales.</t>
  </si>
  <si>
    <t>META (# de mesas)</t>
  </si>
  <si>
    <t>ACUMULADO (# de mesas)</t>
  </si>
  <si>
    <t>AVANCE DEL TRIM (# de mesas)</t>
  </si>
  <si>
    <t>4 TRIMESTRE</t>
  </si>
  <si>
    <t>3 TRIMESTRE</t>
  </si>
  <si>
    <t>Se realizó lo programado, sin embargo como en el primer trimestre se realizaron mas mesas de trabajp de las programadas, en este segundo trimestre se completo la meta anual por tanto se replanteará el indicador.</t>
  </si>
  <si>
    <t>2 TRIMESTRE</t>
  </si>
  <si>
    <t>Se realizó las reuniones de asistencia técnica a localidades que se tenian programadas, con las alcaldías locales, sin embargo dado que dichas entidades solicitaron reuniones adicionales, la meta se superó aun cuando no se terminaron las reuniones solicitadas debido a la emergencia del país a causa del COVID 19. Una vez superado el estado de emergencia se terminaran las reuniones faltantes y se replanteará la meta para este indicador.</t>
  </si>
  <si>
    <t>1 TRIMESTRE</t>
  </si>
  <si>
    <t>MESAS DE TRABAJO EJECUTADAS</t>
  </si>
  <si>
    <t>MESAS DE TRABAJO PROGRAMADAS</t>
  </si>
  <si>
    <t>Actas de las reuniones de asistencia técnica a localidades y coordinación interinstitucional.</t>
  </si>
  <si>
    <t>REALIZAR 100% DE LAS MESAS PROPUESTAS DE ASISTENCIA TÉCNICA Y COORDINACIÓN INTERINSTITUCIONAL CON LAS ALCALDÍAS LOCALES EN LA VIGENCIA.</t>
  </si>
  <si>
    <t>En la vigencia anterior no había indicador para este trimestre.</t>
  </si>
  <si>
    <t>En reunión con la secretaría general y la Oficina Asesora Juridica se decidío que no era viable el proyecto del sena. Adicionalmente la OAP recomienda no tener este indicador por lo que se solicitará su anulación.</t>
  </si>
  <si>
    <t>Se realizó propuestas de proyecto para realizar el diagnóstico en el 100% de la Malla Vial Local, con el uso de inteligancia artificial o con covenio con pasantes del SENA. La propuesta fue enviada a la Dirección de la UMV mediante correo electónico.</t>
  </si>
  <si>
    <t xml:space="preserve">% DE DE PROYECTO PROGRAMADO </t>
  </si>
  <si>
    <t>% DE AVANCE DE PROYECTOS DE INVESTIGACIÓN EJECUTADO</t>
  </si>
  <si>
    <t>(( % Avance de proyecto de investigación ejecutado / %Proyecto programado) *100)</t>
  </si>
  <si>
    <t xml:space="preserve">Subdirección de Mejoramiento de la Malla Vial </t>
  </si>
  <si>
    <t>Informes mensuales del convenio o contrato que se suscriba para tal fin.</t>
  </si>
  <si>
    <t xml:space="preserve">Medir el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 </t>
  </si>
  <si>
    <t>REALIZAR EL 100% DE LOS PROYECTOS PROPUESTOS DE INVESTIGACIÓN ESTRATÉGICA PARA LA ADOPCIÓN Y ADAPTACIÓN DE NUEVAS TECNOLOGÍAS PARA LA CONSERVACIÓN DE LA MALLA VIAL LOCAL EN LA VIGENCIA.</t>
  </si>
  <si>
    <t>El indicador no existia para este periodo en la vigencia anterior.</t>
  </si>
  <si>
    <r>
      <t xml:space="preserve">Se realizó visitas de diagnóstico a </t>
    </r>
    <r>
      <rPr>
        <b/>
        <sz val="10"/>
        <rFont val="Arial"/>
        <family val="2"/>
      </rPr>
      <t>4424</t>
    </r>
    <r>
      <rPr>
        <sz val="10"/>
        <rFont val="Arial"/>
        <family val="2"/>
      </rPr>
      <t xml:space="preserve"> PK en 4256 CIV equivalentes a 590,21 Kilometros carril. </t>
    </r>
  </si>
  <si>
    <r>
      <t xml:space="preserve">Se realizó visitas de diagnóstico a </t>
    </r>
    <r>
      <rPr>
        <b/>
        <sz val="10"/>
        <rFont val="Arial"/>
        <family val="2"/>
      </rPr>
      <t>3576</t>
    </r>
    <r>
      <rPr>
        <sz val="10"/>
        <rFont val="Arial"/>
        <family val="2"/>
      </rPr>
      <t xml:space="preserve"> PK en 3795 CIV equivalentes a 449,72 Kilometros carril.</t>
    </r>
  </si>
  <si>
    <t>ELEMENTOS PK_ID PROGRAMADOS</t>
  </si>
  <si>
    <t>ELEMENTOS PK_ID DIAGNOSTICADOS</t>
  </si>
  <si>
    <t>((Elementos PK_ID diagnosticados /Elementos PK_ID programados en la Vigencia) *100)</t>
  </si>
  <si>
    <t>Base de datos del SIGMA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</si>
  <si>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</si>
  <si>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Medir el avance en el desarrollo de la actividad de diagnóstico que realiza la Subdirección Técnica de Mejoramiento de la Malla Vial Local con el fin de asegurar el cumplimiento de la meta de diagnóstico propuesta para la vigencia.</t>
  </si>
  <si>
    <t xml:space="preserve">REALIZAR 100% DE LA META DE DIAGNÓSTICO PROPUESTA A TRAVES DEL APLICATIVO SIGMA A ELEMENTOS (PK_ID) EN LA VIGENCIA. </t>
  </si>
  <si>
    <t>II Trimiestre</t>
  </si>
  <si>
    <t>Junio</t>
  </si>
  <si>
    <t>Mayo</t>
  </si>
  <si>
    <t xml:space="preserve">Se reforzará la ejecución de los parcheos ,sellos de fisuras y cambios de losas acordes con la disponibilidad de insumos equipos, maquinaria y mezcla </t>
  </si>
  <si>
    <t>Abril</t>
  </si>
  <si>
    <t>I Trimestre</t>
  </si>
  <si>
    <t>Marzo</t>
  </si>
  <si>
    <t xml:space="preserve">Febrero </t>
  </si>
  <si>
    <t>La Entidad ajustará la programación teniendo en cuenta la disponibilidad de insumos y acorde con la nueva meta, una vez esté regulada la emergencia sanitaria que se presenta a nivel nacional (COVID - 19)</t>
  </si>
  <si>
    <t>Enero</t>
  </si>
  <si>
    <t>Meta Misional de la Entidad</t>
  </si>
  <si>
    <t>Diciembre</t>
  </si>
  <si>
    <t>Noviembre</t>
  </si>
  <si>
    <t>Octubre</t>
  </si>
  <si>
    <t>Septiembre</t>
  </si>
  <si>
    <t>Agosto</t>
  </si>
  <si>
    <t>Julio</t>
  </si>
  <si>
    <t xml:space="preserve">El avance de ejucución en el segundo trimestre con corte a 30 de junio del 2020, fue de 51,75 Km-carril (ejecutados y terminados) de  los 46,44  programados ( 111% de lo proyectado) , que corresponde a un 17,64% de los 293,33  km-carril de la meta misional de la Entidad para el año 2020.
Así mismo en ejecución a 30 de junio quedaron 8,02 km-carril; los cuales podran ser ejecutados en su totalidad en el mes de julio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35,64 de 27,24       131% de lo proyectado
• Km/carril ejecutado CC: 4,43 de 6,52      68% de lo proyectado
• Km/carril ejecutado SF: 7,89 de 9,56        83% de lo proyectado
• Km/carril ejecutado RH: 2,68 de 0,67          
• Km/carril ejecutado CL: 0,48 de 1,41          34% de lo proyectado
• Km/carril ejecutado RH R: 0,63 de 1,04      61% de lo proyectado
</t>
  </si>
  <si>
    <t>Febrero</t>
  </si>
  <si>
    <t>El avance de ejucución en el primer trimestre con corte a 15 de marzo del 2020, fue de 61,60 Km-carril de  los  67,51  programados ( 91% de lo proyectado) , que corresponde a un 20,53% de los 300,05  km-carril de la meta misional de la Entidad para el año 2020.
Con respecto a la ejecución de meta por tipo de intervención, se tiene el siguiente avance:
• Km/carril ejecutado PA: 27,29 de 31,50       87% de lo proyectado
• Km/carril ejecutado CC: 11,69 de 12,00      97% de lo proyectado
• Km/carril ejecutado SF: 18,16 de 18,00      101% de lo proyectado
• Km/carril ejecutado RH: 1,06 de 2,05          52% de lo proyectado
• Km/carril ejecutado CL: 3,10 de 3,11          100% de lo proyectado
• Km/carril ejecutado RH R: 0,30 de 0,85      35% de lo proyectado
• Total Km/carril ejecutado: 61,60 de 67,51   91% de lo proyectado
   Total Km/carril  en ejecución:  8.18
Durante los meses de Enero y Febrero se evidencia un cumplimiento en las metas en cuanto a las intervenciones de PA - CC - SF -CL - RH. En el de Marzo se llego a un 52% de ejecución, aun con la emergencia sanitaria que se presenta a nivel nacional (COVID - 19) y todas las restricciones que esta con lleva para la ejecución de todo tipo de actividades, se djaron de trabajar siete días hábiles lo que representó también dejar varios segmentos en ejecución</t>
  </si>
  <si>
    <t>% de intervención acumulado para el cumplimiento</t>
  </si>
  <si>
    <t>% de intervención mensual para el cumplimiento</t>
  </si>
  <si>
    <t xml:space="preserve">100% Cumplimiento </t>
  </si>
  <si>
    <t>Gerencia de Intervención</t>
  </si>
  <si>
    <t>Intervención de la Malla Vial</t>
  </si>
  <si>
    <t>Informe Consolidado Diario de Trabajo Realizado</t>
  </si>
  <si>
    <t>Mensual</t>
  </si>
  <si>
    <t>Mayo de 2020</t>
  </si>
  <si>
    <t xml:space="preserve"> El indicador permite revisar el avance periodico de las intervenciones que realiza la UAERMV,  con el fin de dar cumplimiento a las metas establecidas para la Misionalidad de la Entidad y establecer si se requieren ajustes</t>
  </si>
  <si>
    <t xml:space="preserve">DESCRIPCIÓN </t>
  </si>
  <si>
    <t xml:space="preserve">No se documenta o realiza acción de mejora al respecto por cuanto se evidencia que el indicador  ascendio </t>
  </si>
  <si>
    <t>2do Trimestre 2020
94%</t>
  </si>
  <si>
    <t xml:space="preserve">1 Semestre 2019
83%
</t>
  </si>
  <si>
    <t xml:space="preserve">No se documenta o realiza acción de mejora al respecto por cuanto se evidencia que el indicador se mantiene igual. </t>
  </si>
  <si>
    <t>1er  Trimestre 2020 83,69%</t>
  </si>
  <si>
    <t>4to Trimestre 2019                                                                                                                                                                                                                                                                                                                               83;62%</t>
  </si>
  <si>
    <t xml:space="preserve">ANÁLISIS DE LA DESVIACIÓN </t>
  </si>
  <si>
    <t>Incluir la gráfica acorde con el indicador</t>
  </si>
  <si>
    <r>
      <rPr>
        <sz val="8"/>
        <rFont val="Arial"/>
        <family val="2"/>
      </rPr>
      <t xml:space="preserve">En el segundo trimestre del año 2020; se encuestaron en campo </t>
    </r>
    <r>
      <rPr>
        <b/>
        <sz val="8"/>
        <rFont val="Arial"/>
        <family val="2"/>
      </rPr>
      <t>147</t>
    </r>
    <r>
      <rPr>
        <sz val="8"/>
        <rFont val="Arial"/>
        <family val="2"/>
      </rPr>
      <t xml:space="preserve"> ciudadanos usuarios/beneficiarios directos de las obras a través del formato IMVI-FM-018 "Formato de encuesta de satisfaccion de partes interesadas" de los cuales: </t>
    </r>
    <r>
      <rPr>
        <sz val="11"/>
        <rFont val="Arial"/>
        <family val="2"/>
      </rPr>
      <t xml:space="preserve"> 
 </t>
    </r>
    <r>
      <rPr>
        <sz val="8"/>
        <rFont val="Arial"/>
        <family val="2"/>
      </rPr>
      <t xml:space="preserve">                                                                                                                                                                                                                                                                                         *147 ciudadanos (94%) se encuentran satisfechos con las intervenciones.                                                                                                                                                                                                                                           *5 ciudadanos(3,4%) se encuentran insatisfechos con las intervenciones.                                                                                                                                                                                                                                                 *4 ciudadanos (2,72%) no contestaron a la pregunta. 
 El nivel de satisfaccion ciudadana para el segundo trimestre del año es del 94%, frente a las intervenciones desarrolladas por la Entidad. Ante la coyuntura que ha presentado la pandemia durante el trimestre, la Entidad ha continuado con las intervenciones las cuales continuan teniendo una muy  buena aceptacion dentro de la ciudadania, </t>
    </r>
    <r>
      <rPr>
        <sz val="11"/>
        <rFont val="Arial"/>
        <family val="2"/>
      </rPr>
      <t xml:space="preserve">
                        </t>
    </r>
  </si>
  <si>
    <r>
      <t xml:space="preserve">En el primer trimestre del año 2020; se encuestaron en campo </t>
    </r>
    <r>
      <rPr>
        <b/>
        <sz val="8"/>
        <rFont val="Arial"/>
        <family val="2"/>
      </rPr>
      <t>975</t>
    </r>
    <r>
      <rPr>
        <sz val="8"/>
        <rFont val="Arial"/>
        <family val="2"/>
      </rPr>
      <t xml:space="preserve"> ciudadanos usuarios/beneficiarios directos de las obras a través del formato IMVI-FM-018 "Formato de encuesta de satisfaccion de partes interesadas" de los cuales:  
                                                                                                                                                                                                                                                                                          * 816 ciudadanos (84%) se encuentran satisfechos con las intervenciones.                                                                                                                                                                                                                                           *18 ciudadanos(2%) se encuentran insatisfechos con las intervenciones.                                                                                                                                                                                                                                                 *141 ciudadanos (14%) no contestaron a la pregunta. 
                                                                                                                                                                                                                                                                                                                                                                          El nivel de satisfacción ciudadano para el primer trimestre del año es del  84% frente a las intervenciones desarrolladas por la Entidad, lo que nos afirma que el nivel de satisfacción se mantiene en el mismo rango; y que las intervenciones en su mayoría tienen buena aceptación dentro de la ciudadanía.                                            </t>
    </r>
  </si>
  <si>
    <t>% de población satisfecha</t>
  </si>
  <si>
    <t>Subdirección de Producción e Intervención - Gerencia GASA</t>
  </si>
  <si>
    <t xml:space="preserve">Gerencia GASA - INTERVENCIÓN
Oficina Asesora de Planeación </t>
  </si>
  <si>
    <t>Registro: Gestión Social  - Formato Encuesta de satisfacción partes interesadas</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</si>
  <si>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de Partes interesadas IMVI-FM-018), en la cual se plantea la pregunta de si el usuario se encuentra SI o NO satisfecho con la intervención.</t>
  </si>
  <si>
    <t xml:space="preserve">NA </t>
  </si>
  <si>
    <t>No se puede realizar comparacion debido a que la  formula del indicador se modificó y el resultado se expresa en promedio.</t>
  </si>
  <si>
    <t xml:space="preserve">NA (No aplica, teniendo en cuenta que </t>
  </si>
  <si>
    <r>
      <t>En el segundo trimestre del año 2020; se encuestaron en campo</t>
    </r>
    <r>
      <rPr>
        <b/>
        <sz val="10"/>
        <color theme="1"/>
        <rFont val="Arial"/>
        <family val="2"/>
      </rPr>
      <t xml:space="preserve"> 147</t>
    </r>
    <r>
      <rPr>
        <sz val="10"/>
        <color theme="1"/>
        <rFont val="Arial"/>
        <family val="2"/>
      </rPr>
      <t xml:space="preserve"> ciudadanos usuarios/beneficiarios directos de las obras a través del formato IMVI-FM-018 "Formato de encuesta de satisfaccion de partes interesadas" en donde:
*La calificación máxima  es 5.
*Se obtuvo un promedio de calificación de 4,4, cumpliendo asi la meta propuesta en el indicador, lo cual refleja que la mayoria de los ciudadanos encuestados califican las intervenciones de la Entidad como muy buenas y/o excelentes. 
</t>
    </r>
  </si>
  <si>
    <r>
      <t xml:space="preserve">En el primer trimestre del año 2020; se encuestaron en campo 975 ciudadanos usuarios/beneficiarios directos de las obras a través del formato IMVI-FM-018 "Formato de encuesta de satisfaccion de partes interesadas" en donde:
*La calificación máxima que es 5, equivale al 100%.
*Se obtuvo un promedio de calificación de 4,50 el cual equivale al 90%.
El nivel promedio de satisfacción de la población encuestada es del 90% puesto que los ciudadanos califican las intervenciones con un puntaje superior a 4, donde el mayor puntaje esperado es 5, lo que refleja un alto porcentaje de ciudadanos que reconocen las intervenciones como buenas y excelentes.
</t>
    </r>
    <r>
      <rPr>
        <b/>
        <i/>
        <sz val="10"/>
        <rFont val="Arial"/>
        <family val="2"/>
      </rPr>
      <t xml:space="preserve"> Nota: Para el segundo trimestre del año el indicador se mofidifico respecto a la forma de calculo, por lo cual se relacionan nuevos items (columnas) en el cuadro de segumiento, que no aplicaron para el primer trismestre del año. </t>
    </r>
    <r>
      <rPr>
        <sz val="10"/>
        <rFont val="Arial"/>
        <family val="2"/>
      </rPr>
      <t xml:space="preserve">
</t>
    </r>
  </si>
  <si>
    <t xml:space="preserve"> Nivel  promedio de satisfacción</t>
  </si>
  <si>
    <t xml:space="preserve"># Total de encuestados </t>
  </si>
  <si>
    <t>∑ Calificaciones de los encuestados</t>
  </si>
  <si>
    <t>5.00</t>
  </si>
  <si>
    <t>4.00</t>
  </si>
  <si>
    <t>3.90</t>
  </si>
  <si>
    <t>3.00</t>
  </si>
  <si>
    <t>2.00</t>
  </si>
  <si>
    <t>1.00</t>
  </si>
  <si>
    <t>x</t>
  </si>
  <si>
    <t xml:space="preserve">∑ Calificaciones de los encuestados
# Total de encuestados </t>
  </si>
  <si>
    <t xml:space="preserve">Gerencia GASA
Oficina Asesora de Planeación </t>
  </si>
  <si>
    <t>NÚMERICA</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</si>
  <si>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  </t>
  </si>
  <si>
    <t xml:space="preserve">Medir la calificación del nivel de satisfacción de los usuarios beneficarios directos, respecto a las intervenciones que realiza la UAERMV. </t>
  </si>
  <si>
    <t xml:space="preserve">EFICIENCIA </t>
  </si>
  <si>
    <t xml:space="preserve">LOGRAR QUE EL NIVEL PROMEDIO DE SATISFACCION  DE LOS BENEFICIARIOS DIRECTOS DE LAS INTERVENCIONES SEA MAYOR O IGUAL A 4.00 </t>
  </si>
  <si>
    <t>N/A</t>
  </si>
  <si>
    <t xml:space="preserve">"Para el mes de abril se recibieron 196 solicitudes , de las cuales fueron entregadas en su totalidad teniendo un cumplimiento del 100%. Para el mes de mayo se recibieron 251 solicitudes entregando el 100% de los equipos. Y para el mes de junio se recibieron 80 solicitudes de las cuales fueron entregadas 77, con un cumplimeinto del 96.25%. Asi las cosas para el segudno trimestre se cumplio con la meta fijada para este indicador. 
Durante los meses de mayo y junio se recibieron actualizaciones a la necesidad de confirmdad con el ajuste de metas para la vigencia 2020. A partir del mes de abril se incluyeron las solicitudes de servicios diarios. 														</t>
  </si>
  <si>
    <t>Para el mes de enero se recibieron 5 solicitudes , de las cuales fueron entregadas 4, teniendo un cumplimiento del 80%. Para el mes de febrero se recibieron 5 solicitudes entregando el 100% de los equipos. Y para el mes de marzo se recibieron 7 solicitudes de las cuales fueron entregadas 7. Asi als cosas para el primer trimestre se cumpluio con la meta fijada para este indicador. 
Durante este trimestre no hubo mayor variación en cuanto a las solicitudes de maquinaria, vehiculos y equipos menores toda vez que no hubo cambios significativos en la programación de actividades, ni en los contratos de apoyo al proceso de provisión de maquinaria que ameritaran realizar solicitudes de equipos.</t>
  </si>
  <si>
    <t>total solicitudes recibidas</t>
  </si>
  <si>
    <t>Sumatoria solicitudes con entregas</t>
  </si>
  <si>
    <t xml:space="preserve"> </t>
  </si>
  <si>
    <t xml:space="preserve">Entregas vehículos+ maquinaria + equipos/ Total solicitudes recibidas </t>
  </si>
  <si>
    <t>Gerencia Producción</t>
  </si>
  <si>
    <t xml:space="preserve">bitacora de asignacion de equipos </t>
  </si>
  <si>
    <t>JUNIO DE 2020</t>
  </si>
  <si>
    <t>Se medirá el numero de vehículos, maquinaria y equipos suministradas para el uso de las actividades a realizar en la misionalidad de la UAERMV, con el objetivo de obtener un control del porcentaje de solicitudes que son atendidas.</t>
  </si>
  <si>
    <t>Identificar el porcentaje de cumplimiento en las entregas de vehiculos, maquinaria, equipos de la UMV.</t>
  </si>
  <si>
    <t>Eficacia</t>
  </si>
  <si>
    <t xml:space="preserve">CUMPLIR CON EL 90% DE LOS REQUERIMIENTOS DE VEHÍCULOS, MAQUINARIA, EQUIPOS  EN LA UMV </t>
  </si>
  <si>
    <t>VERSIÓN: 1.0</t>
  </si>
  <si>
    <t>PORCENTAJE DE CUMPLIMIENTO DE ENTREGAS DE VEHÍCULOS , MAQUINARIA Y EQUIPOS DE LA UMV</t>
  </si>
  <si>
    <t>PRODUCCIÓN DE MEZCLA Y PROVISIONAMIENTO DE MAQUINARIA Y EQUIPOS</t>
  </si>
  <si>
    <t>FECHA DE APLICACIÓN: JULIO  2020</t>
  </si>
  <si>
    <t>(Grafica con una sola barra trimestral)</t>
  </si>
  <si>
    <t>El indicador corresponde al % de cumplimiento de las mezclas en caliente, concreto y mezcla en frio con respecto a lo autorizado por GI.</t>
  </si>
  <si>
    <t>porcentaje cumplimiento esperado</t>
  </si>
  <si>
    <t>sumatoria de cumplimientos productos solicitados/3</t>
  </si>
  <si>
    <t>((% cumplimiento mezcla fria+% cumplimiento mezcla caliente+% cumplimiento concreto hidraulico) /3) /porcentaje de cumplimiento esperado</t>
  </si>
  <si>
    <t>Bitacora produccion.</t>
  </si>
  <si>
    <t>MAYO DE 2020</t>
  </si>
  <si>
    <t>El indicador mide las entregas de lo producido y despachado de  mezcla asfaltica en frio, caliente y concreto hidraulico de la sede de producción, buscando generar el control del cumplimiento a las solicitudes realizadas al proceso de producción.</t>
  </si>
  <si>
    <t>Cumplir con las necesidades de mezcla asfaltica en frio, caliente y concreto hidraulico suministradas por la Gerencia de Producción a las intervenciones de la UMV.</t>
  </si>
  <si>
    <t>CUMPLIR CON EL 80% DE LOS REQUERIMIENTOS ENTREGAS DE MEZCLAS AUTORIZADAS</t>
  </si>
  <si>
    <t>PORCENTAJE DE CUMPLIMIENTO DE ENTREGAS DE MEZCLAS AUTORIZADAS</t>
  </si>
  <si>
    <t>N/A de supera la meta del 85%</t>
  </si>
  <si>
    <t>durante el segundo trimestre de 2020 bajo la ocupacion del parque automotor debido al estado de emergencia</t>
  </si>
  <si>
    <t xml:space="preserve">Para el segundo trimestre del año 2020, se cumple con la meta establecida del 85%  se realizaron actividades de mantenimiento preventivo, correctivo programado y correctivo </t>
  </si>
  <si>
    <t xml:space="preserve">Para el primer trimestre del año 2020, se cumple con la meta establecida del 85%  se realizaron actividades de mantenimiento preventivo, correctivo programado y correctivo </t>
  </si>
  <si>
    <t>porcentaje disponibilidad esperada</t>
  </si>
  <si>
    <t>Sumatoria de disponibilidades</t>
  </si>
  <si>
    <t>((Disponibilidad vehículos*0.2)+ (Disponibilidad maquinaria*0.2) + ((Disponibilidad equipos*0.2) + (Disponibilidad de plantas producción*0.4)) / Porcentaje Disponiblilidad esperada</t>
  </si>
  <si>
    <t>Parque Automotor de la entidad y Planta de producción de la entidad. Planilla de disponibilidad.</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</si>
  <si>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</si>
  <si>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Identificar el estado real de los vehiculos, maquinaria, equipos y planta de producción de la UMV (Disponible - En mantenimiento).</t>
  </si>
  <si>
    <t>TENER DISPONIBILIDAD MÍNIMA DE UN 85% DE VEHÍCULOS, MAQUINARIA, EQUIPOS Y PLANTA DE PRODUCCIÓN DE LA UMV</t>
  </si>
  <si>
    <t>DISPONIBILIDAD DE LOS VEHÍCULOS , MAQUINARIA, EQUIPOS Y PLANTA DE PRODUCCIÓN DE LA UMV</t>
  </si>
  <si>
    <r>
      <t xml:space="preserve">En el segundo trimestre del año 2020, se tomaron un total de 114 muestras de cuales 76 corresponden mezcla asfáltica y 38 a concreto hidraulico, verificaron 3 parámetros de la calidad durante el proceso de producción. De acuerdo a la información analizada y de acuerdo a la tabla anexa:
</t>
    </r>
    <r>
      <rPr>
        <b/>
        <sz val="9"/>
        <color theme="1"/>
        <rFont val="Arial"/>
        <family val="2"/>
      </rPr>
      <t>1.Contenido de asfalto:</t>
    </r>
    <r>
      <rPr>
        <sz val="9"/>
        <color theme="1"/>
        <rFont val="Arial"/>
        <family val="2"/>
      </rPr>
      <t xml:space="preserve"> Se analizaron 76 muestras dee las cuales cumplen 56 muestras, obteniendo un indicador del 73.6%.
</t>
    </r>
    <r>
      <rPr>
        <b/>
        <sz val="9"/>
        <color theme="1"/>
        <rFont val="Arial"/>
        <family val="2"/>
      </rPr>
      <t>2.Gradación:</t>
    </r>
    <r>
      <rPr>
        <sz val="9"/>
        <color theme="1"/>
        <rFont val="Arial"/>
        <family val="2"/>
      </rPr>
      <t xml:space="preserve"> para este indicador se analizo la fracción gruesa dando como resultado 92,4% y para la fraccion fina de 79.7% para obtener un valor promedio de 86,1%
</t>
    </r>
    <r>
      <rPr>
        <b/>
        <sz val="9"/>
        <color theme="1"/>
        <rFont val="Arial"/>
        <family val="2"/>
      </rPr>
      <t xml:space="preserve">3. Asentamiento: la evaluación del indicador con las muestras evaluadas </t>
    </r>
    <r>
      <rPr>
        <sz val="9"/>
        <color theme="1"/>
        <rFont val="Arial"/>
        <family val="2"/>
      </rPr>
      <t xml:space="preserve">para el analisis de asentamiento del 92,10%.
El indicador total de los 3 parametros alcanzo al 81,77%. Se han hecho mesas de trabajo, con el laboratorio: Ya que el control de la calidad de la producción esta a cargo de los dos procesos; y la producción solo si se despacha con el Vo. Bo. de la producción. Así mismo, se incluyen los parámetros donde se realiza la intervención y/o ajuste de los parámetros donde es posible controlar en la producción; adicional las materia primas usadas para la producción son aprobadas para su manejo durante el proceso.
</t>
    </r>
  </si>
  <si>
    <t>Porcentaje esperado de cumplimiento</t>
  </si>
  <si>
    <t>Sumatoria de porcentaje de cumplimiento de indicador 1 y 2</t>
  </si>
  <si>
    <t xml:space="preserve">en construccion </t>
  </si>
  <si>
    <t>Variable 1: (Porcentaje de cumplimiento porcentaje Asfalto+Porcentaje de cumplimiento Granulometria+ Porcentaje de cumplimiento asentamiento)/ 3                                                                                                                                    Variable 2:Porcentaje esperado de cumplimiento
Para el indicador se tiene en cuenta tres (3) parámetros (Granulometria, contenido de asfalto y asentamiento concreto).</t>
  </si>
  <si>
    <t xml:space="preserve"> PPMQ</t>
  </si>
  <si>
    <t>Formato de control de produccion.</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</si>
  <si>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</si>
  <si>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Medir el cumplimiento de los parametros, obtenidos mediante resultados de los ensayos de laboratorio, realizados a la producción de la mezcla asfáltica y concreto para las intervenciones de la UAERMV.</t>
  </si>
  <si>
    <t>CUMPLIR CON EL 80% DE LOS PARAMETROS DE LA PRODUCCIÓN DE MEZCLA ASFALTICA Y CONCRETO  PARA LAS INTERVENCIONES DE LA UAERMV.</t>
  </si>
  <si>
    <t xml:space="preserve"> PORCENTAJE DE CUMPLIMIENTO DE PARAMETROS DE PRODUCCIÓN  DE MEZCLA ASFALTICA Y CONCRETOS.</t>
  </si>
  <si>
    <t>Tercer Trimestres</t>
  </si>
  <si>
    <t xml:space="preserve">Con base en la nueva normalidad se realizaran ajustes a los acuerdos de niveles de servicio. </t>
  </si>
  <si>
    <t>Analizando 48,66%, esto equivale a los 820 tiquetes atendidos fuera de los tiempos establecidos en acuerdos de niveles de servicio ANS se determina que el Pareto de los incumplimientos se encuentra de la siguiente manera: 
• Orfeo con 246 (30,00% de los tiquetes incumplidos) tiquetes en las categorías como: Administración de expedientes, Ajustes y nuevas funcionalidades, Anulación de radicados, Apoyo con una funcionalidad, Capacitación de Orfeo, Corrección de datos, Creación de terceros, Devolución de radicados, Errores técnicos, Gestión de usuarios para usar Orfeo, y privilegios y Temas con plantillas.
• Gestión de usuarios con 174 Tiquetes (21,2%de los tiquetes incumplidos) tiquetes en las categorías como: Actualizar grupos, Apoyo de procesos, Creación de Usuario, Desbloquear usuario, Generar reporte, Inhabilitar/bloquear usuario, Prorrogar vigencia de cuenta y Restablecer contraseña.
• Equipo de cómputo con 134 (16,3%de los tiquetes incumplidos) tiquetes en las categorías como: Configuración, Fallas en el computador, Inconvenientes inicio de sesión, Inconvenientes Windows y Lentitud.
En importante resaltar que cada uno de los tiquetes puesto en la mesa de ayuda fueron atendidas.</t>
  </si>
  <si>
    <t>Segundo trimestre</t>
  </si>
  <si>
    <t>El proceso de TI asumirá la gestión de usuarios del Aplicativo Orfeo. Las demás categorías serán responsabilidad del proceso de Gestión documental.</t>
  </si>
  <si>
    <t>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 En el aplicativo Orfeo los tiquetes no atendidos a tiempo se dieron en las categorías de Creación de los expedientes y Gestión de usuarios. Requiere plan de mejoramiento.
• En los equipos de cómputo los tiquetes no atendidos a tiempo se dieron en las categorías de configuración y fallas en los computadores. No requiere plan de mejoramiento.
• En el correo electrónico los tiquetes no atendidos a tiempo se dieron en la categoría de la configuración del correo electrónico. No se requiere plan de mejoramiento.
• Impresoras y Scanners los tiquetes no atendidos a tiempo se dieron en las categorías de suministro de papel y la instalación y configuración de la impresora. No requiere plan de mejoramiento.
* De los tiquetes incumplidos</t>
  </si>
  <si>
    <t>Primer trimestre</t>
  </si>
  <si>
    <r>
      <t xml:space="preserve">Durante el mes de marzo del año en curso el gobierno nacional emite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Todo este cambio impacto el servicio de la mesa ayuda, ya que los tiquetes aumentaron en un 40% con respecto al periodo anterior y que los tiempos de respuestas aumentaron, como se evidencia a continuación en el cumplimiento de los acuerdos de nivel de  servicios (ANS) durante el trimestre se atendieron 1685 tiquetes de los cuales el 51,34% (esto equivale a 865 tiquetes) fueron atendidos en los tiempos establecidos en los acuerdos de niveles de servicio. 
El cambio a la virtualidad obligo a los procesos de a TI a implementar un plan de choque para no interrumpir la gestión de la Entidad con las siguientes actividades:
- Entregar 116* equipos de computo a los colaboradores en su lugar de trabajo en casa.
- Presentar los servicios de mesa de ayuda el lugar de trabajo en casa de los colaboradores. 
- Atender las sedes en cuento a infraestructura tecnológica. 
- Creación de 75 Redes privadas virtual (VPNs).
- Uso y apropiación de las herramientas colaborativas de Office 365. 
Analizando 48,66%, esto equivale a los 820 tiquetes atendidos fuera de los tiempos establecidos en acuerdos de niveles de servicio ANS se determina que el Pareto de los incumplimientos se encuentra de la siguiente manera: 
• Orfeo con 246 tiquetes lo que equivale al 30,00% de los tiquetes incumplidos.
• Gestión de usuarios con 174 tiquetes lo que equivale al 21,2%de los tiquetes incumplidos
• Equipo de cómputo con 134 tiquetes lo que equivale al 16,3%de los tiquetes incumplidos.
En importante resaltar que cada uno de los tiquetes puesto en la mesa de ayuda fueron atendidas.
</t>
    </r>
    <r>
      <rPr>
        <sz val="7"/>
        <rFont val="Arial"/>
        <family val="2"/>
      </rPr>
      <t>* Esto a corte de 07/07/2020</t>
    </r>
  </si>
  <si>
    <t>Durante el primer trimestre del año la mesa de ayuda recibió 1206 tiquetes de los cuales el 77,45% (esto equivale a 934 tiquetes) fueron atendidos en los tiempos establecidos en los acuerdos de niveles de servicio. 
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En importante resaltar que cada una de las mesa de ayuda fueron atendidas .</t>
  </si>
  <si>
    <t>Secretaría General</t>
  </si>
  <si>
    <t>Gestión de servicios de infraestructura tecnológica</t>
  </si>
  <si>
    <t>Reportes sistema GLPI Proporcionado por la mesa de ayuda</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</si>
  <si>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</si>
  <si>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El proceso revisa y ajusta el indicador definiendo los rangos de gestión del proceso para establecer cuales son los niveles aceptables de ejecución del indicador. Unido a esto por la situación de la pandemia, el proceso ha tenido que implementar acciones que le permitan operar con un menor número de trabajadores en sitio (recepción de solicitudes por Orfeo, asignación de un único operario por bodega para la preparación de los elementos), de modo que no se afecte la entrega de elementos para la prestación de la misionalidad de la Entidad.</t>
  </si>
  <si>
    <t xml:space="preserve">El proceso actualizó la forma de cálculo del indicador, para hacer más restrictivo la meta, con referencia a la oportunidad en la entrega de los elementos solicitados al Almacén General, en la vigencia anterior el indicador se media con razón al tiempo de atención en días. </t>
  </si>
  <si>
    <t>1.06 días</t>
  </si>
  <si>
    <t>2do trimestre</t>
  </si>
  <si>
    <t>Ajuste del indicador para hacer más restrictiva la meta, cambiando la forma de medición a las entregas que superen los dos días hábiles en la atención</t>
  </si>
  <si>
    <t>1.5 días</t>
  </si>
  <si>
    <t>1er trimestre</t>
  </si>
  <si>
    <t>En el segundo trimestre del año el proceso registra una medición del indicador de 11%, que se encuentra fuera de los rangos de gestión establecidos, originado que 23 de las 217 solicitudes recibidas en el período en estudio, se atendieron en un tiempo superior a 2 días; situación ocasionada por la contingencia de salud pública vigente, por lo que el proceso ha debido asignar personal con vulnerabilidad para trabajar en casa, disminuyendo el personal habilitado en sitio para realizar el alistamiento y entrega de los elementos, disminuyendo de 6 personas asignadas a las tareas de alistamiento en bodega a 3 operarios y de 3 administrativos a 1 persona, y que además, el número de las solicitudes atendidas en el trimestre evaluado disminuyo en un porcentaje menor a 42% con relación a las solicitudes atendidas en el período anterior.</t>
  </si>
  <si>
    <t xml:space="preserve">El proceso actualiza la medición del indicador inicialmente presentado, reportado al 10 de abril de 2020 con un resultado de 2%, teniendo en cuenta la situación de contingencia presentada en el país y la coyuntura por el período de contratación, por lo cual se presentó un avance en la medición. En la medición para el primer trimestre de 2020 se puede definir que el proceso atendió 379 solicitudes en las bodegas de la sede Operativa y de Producción, de las cuales sólo 10 de ellas sobrepasaron el tiempo de atención de dos días, por lo cual se establece que se cumple con la meta del indicador ya que el resultado del período en medición no sobrepasa el 3%. </t>
  </si>
  <si>
    <t>Nro. de solicitudes recibidas en el periodo</t>
  </si>
  <si>
    <t xml:space="preserve">Nro. de solicitudes de recursos físicos atendidas en un tiempo mayor a dos días hábiles </t>
  </si>
  <si>
    <t>(Nro. de solicitudes de recursos físicos atendidas en un tiempo mayor a dos días hábiles /  Nro. de solicitudes recibidas en el periodo) * 100</t>
  </si>
  <si>
    <t>Secretaria General</t>
  </si>
  <si>
    <t>Gestión de Recursos Físicos</t>
  </si>
  <si>
    <t>Comprobantes de Egreso</t>
  </si>
  <si>
    <t>El presente indicador busca medir la oportunidad en la atención de las solicitudes de entrega de recursos físicos realizadas por el Almacén General de la Entidad, siempre y cuando se cuente con existencias confirmadas de los elementos solicitados.</t>
  </si>
  <si>
    <t>Medir la oportunidad en la atención de solicitudes de entrega de recursos físicos a las diferentes áreas de la entidad.</t>
  </si>
  <si>
    <t>Mantener un porcentaje igual o menor al 5% de solicitudes de entrega de recursos físicos a las diferentes áreas de la Entidad que sobrepasen los 2 días hábiles en su atención, siempre y cuando las existencias de los bienes o elementos solicitados estén confirmadas en Almacén.</t>
  </si>
  <si>
    <t>SOLICITUDES DE RECURSOS FÍSICOS NO ATENDIDAS OPORTUNAMENTE</t>
  </si>
  <si>
    <t>SEGUIMIENTO REALIZADO A LAS SOLICITUDES DE ENSAYOS A LAS MATERIAS PRIMAS</t>
  </si>
  <si>
    <t>CUMPLIR EN UN 95% LAS SOLICITUDES DE SERVICIOS</t>
  </si>
  <si>
    <t>Hacer seguimiento a la ejecución de los ensayos solicitados por los clientes (gerencia de producción y gerencia de intervención),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cumplimiento de la solicitudes recibidas en el laboratorio.</t>
  </si>
  <si>
    <t>El indicador mide el grado de cumplimiento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</si>
  <si>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Consolidado de ensayos del mes</t>
  </si>
  <si>
    <t>Gestión de laboratorio</t>
  </si>
  <si>
    <t>Subdirección Técnica de Producción e Intervención</t>
  </si>
  <si>
    <t>N° TOTAL DE ENSAYOS REALIZADOS A LAS MATERIAS PRIMAS</t>
  </si>
  <si>
    <t xml:space="preserve">N° TOTAL DE ENSAYOS SOLICITADOS A LAS MATERIAS PRIMAS </t>
  </si>
  <si>
    <t>% DE ENSAYOS REALIZADOS DE ACUERDO A LAS SOLICITUDES DE LOS SERVICIOS</t>
  </si>
  <si>
    <t>BIMESTRE 1</t>
  </si>
  <si>
    <t>En los meses de enero y febrero se ensayaron 412 muestras de las materias primas recibidas para la ejecucion de las intervenciones a las cuales se le realizaron 1071 ensayos de los 1071 solicitados,para un porcentaje de cumplimiento del 100% de los servicios solicitados.</t>
  </si>
  <si>
    <t>BIMESTRE 2</t>
  </si>
  <si>
    <t>En los meses de marzo y abril se ensayaron 202 muestras de las materias primas recibidas para la ejecucion de las intervenciones a las cuales se le realizaron 601 ensayos de los 601 solicitados,para un porcentaje de cumplimiento del 100% de los servicios solicitados.</t>
  </si>
  <si>
    <t>BIMESTRE 3</t>
  </si>
  <si>
    <t>En los meses de mayo y junio se ensayaron 182 muestras de las materias primas recibidas para la ejecucion de las intervenciones a las cuales se le realizaron 817 ensayos de los 817 solicitados,para un porcentaje de cumplimiento del 100% de los servicios solicitados.</t>
  </si>
  <si>
    <t>BIMESTRE 4</t>
  </si>
  <si>
    <t>BIMESTRE 5</t>
  </si>
  <si>
    <t>BIMESTRE 6</t>
  </si>
  <si>
    <t>ANALISIS DE LA DESVIACIÓN</t>
  </si>
  <si>
    <t>Se evidencia un mejoramiento en el presente indicador ya que la vigencia anterior se alcanzo un porcentaje de cumplimiento de 94,4% y en este año se alcanza el 100% para este bimestre.</t>
  </si>
  <si>
    <t>No requiere acción de mejoramiento</t>
  </si>
  <si>
    <t>Se evidencia un mejoramiento en el presente indicador ya que la vigencia anterior se alcanzo un porcentaje de cumplimiento de 98% y en este año se alcanza el 100% para este bimestre.</t>
  </si>
  <si>
    <t>Se alcanza un cumplimiento del 100% del indicador</t>
  </si>
  <si>
    <t>SEGUIMIENTOS REALIZADOS A LAS SOLICITUDES DE ENSAYOS A LOS PRODUCTOS Y A LAS CAPAS DE LA ESTRUCTURA DE PAVIMENTO</t>
  </si>
  <si>
    <t>N° TOTAL DE ENSAYOS REALIZADOS</t>
  </si>
  <si>
    <t xml:space="preserve">N° TOTAL DE ENSAYOS SOLICITADOS </t>
  </si>
  <si>
    <t>En los mese de enero y febrero, se ensayaron 2076 muestras de las mezclas producidas y a las capas de la estructura de pavimento a las cuales se le realizaron 5786 ensayos de los 5792 solicitados, lo cual nos da un cumplimiento del 99,9 % de los servicios.</t>
  </si>
  <si>
    <t>En los mese de marzo y abril, se ensayaron 810 muestras de las mezclas producidas y a las capas de la estructura de pavimento a las cuales se le realizaron 5786 ensayos de los 5792 solicitados, lo cual nos da un cumplimiento del 99,9 % de los servicios.</t>
  </si>
  <si>
    <t>En los mese de mayo y junio, se ensayaron 1301 muestras de las mezclas producidas y a las capas de la estructura de pavimento a las cuales se le realizaron 3885 ensayos de los 3885 solicitados, lo cual nos da un cumplimiento del 100 % de los servicios.</t>
  </si>
  <si>
    <t>El 0.1% de incumplimiento se dio por falta de coordinación con la gerencia de producción para la realización del ensayo de masas unitarias a las mezclas.</t>
  </si>
  <si>
    <t>Coordinar con la Gerencia de producción para la realización del ensayo de masas unitarias para las mezclas producidas.</t>
  </si>
  <si>
    <t>Se alcanza el 100% del cumplimiento del indicador evidenciando mejora</t>
  </si>
  <si>
    <t>No se require plan de mejormiento</t>
  </si>
  <si>
    <t>SEGUIMIENTO REALIZADO A LA EJECUCIÓN Y ENTREGA DE RESULTADOS DE APIQUES</t>
  </si>
  <si>
    <t>CUMPLIR CON EL 100% DE LA EJECUCIÓN Y ENTREGA DE LOS RESULTADOS DE APIQUES SOLICITADOS</t>
  </si>
  <si>
    <r>
      <t xml:space="preserve">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t>
    </r>
    <r>
      <rPr>
        <b/>
        <sz val="11"/>
        <color theme="1"/>
        <rFont val="Arial"/>
        <family val="2"/>
      </rPr>
      <t>Nota</t>
    </r>
    <r>
      <rPr>
        <sz val="11"/>
        <color theme="1"/>
        <rFont val="Arial"/>
        <family val="2"/>
      </rPr>
      <t>: El total de apiques a ejecutar en  el trimestre corresponde a máximo 15 apiques por semana (de acuerdo a la capacidad operativa del laboratorio).</t>
    </r>
  </si>
  <si>
    <t>Matriz de trazabilidad de los ensayos del laboratorio</t>
  </si>
  <si>
    <t xml:space="preserve">N° TOTAL DE DE INFORMES DE APIQUES ENTREGADOS </t>
  </si>
  <si>
    <t>N° TOTAL  DE APIQUES SOLICITADOS</t>
  </si>
  <si>
    <t>% DE CUMPLIMIENTO DE LO EJECUTADOS VS LO SOLICITADO</t>
  </si>
  <si>
    <t>En este trimestre realizaron apiques a 7 CIV, 12 apiques y 181 ensayos, la totalidad de apiques solicitados fueron realizados, lo que nos indica un porcentaje de cumplimiento del 100%.</t>
  </si>
  <si>
    <t>En este trimestre realizaron apiques a 90 CIV, 132 apiques y 1942 ensayos, la totalidad de apiques solicitados fueron realizados, lo que nos indica un porcentaje de cumplimiento del 100%.</t>
  </si>
  <si>
    <t>Se da cumplimiento a la entrega de los resultados de acuerdo a lo estipulado</t>
  </si>
  <si>
    <t>No se requiere acción de mejora</t>
  </si>
  <si>
    <t>VERIFICACIÓN DE LA CALIDAD DE LA EJECUCIÓN DE LOS MÉTODOS DE ENSAYO</t>
  </si>
  <si>
    <t>GLAB-IND-004</t>
  </si>
  <si>
    <t xml:space="preserve"> CUMPLIR CON EL 100% DE LA PRECISIÓN DE LOS MÉTODOS DE ENSAYO</t>
  </si>
  <si>
    <t>Verificar el cumplimiento de la precisión en la ejecución de los métodos de ensayo, con el fin de garantizar confiabilidad en los resultados de los ensayos realizados en el laboratorio.</t>
  </si>
  <si>
    <r>
      <t xml:space="preserve">Los resultados de los ensayos son utilizados como insumo en los procesos misionales para la toma de decisiones, por ende es indispensable verificar la calidad de los resultados, mediante el cumplimiento de la precisión de los métodos de ensayo.
</t>
    </r>
    <r>
      <rPr>
        <b/>
        <sz val="11"/>
        <rFont val="Arial"/>
        <family val="2"/>
      </rPr>
      <t>Nota:</t>
    </r>
    <r>
      <rPr>
        <sz val="11"/>
        <rFont val="Arial"/>
        <family val="2"/>
      </rPr>
      <t xml:space="preserve"> La evaluación de la presión se realiza a los ensayos objeto de la acreditación.</t>
    </r>
  </si>
  <si>
    <t>Resultados de repetibilidad y reproducibilidad de los métodos de ensayo verificados</t>
  </si>
  <si>
    <t xml:space="preserve">Subdirección Técnica de Producción e Intervención </t>
  </si>
  <si>
    <t xml:space="preserve">constante o Independiente </t>
  </si>
  <si>
    <t>Descendente</t>
  </si>
  <si>
    <t>NUMERO DE METODOS DE ENSAYOS QUE CUMPLIERON CON LA PRECISION DE LA NORMA</t>
  </si>
  <si>
    <t>NUMERO TOTAL DE METODOS DE ENSAYO CON EVALUACIÓN DE LA PRECISIÓN DE LA NORMA</t>
  </si>
  <si>
    <t>% DE ENSAYOS QUE CUMPLEN LA PRECISIÓN DEL METODO</t>
  </si>
  <si>
    <t>Se realiza la verificación de la precisión para los ensayos de acreditación encontrando que estos cumplen de acuerdo a el analisis de repetibilida realizado, a continuación se muestran los datos obtenidos para los meses de enero, febrero y marzo de la precisión por cada norma de ensayo:</t>
  </si>
  <si>
    <t>Se realiza la verificación de la precisión para los ensayos de acreditación encontrando que estos cumplen de acuerdo a el analisis de repetibilida realizado, a continuación se muestran los datos obtenidos para los meses de abril, mayo y junio de la precisión por cada norma de ensayo:</t>
  </si>
  <si>
    <t>Se encuentran todos los ensayos dentro de los rangos permitidos de precisión.</t>
  </si>
  <si>
    <t>De acuerdo a los resultados obtenidos no es necesario establecer acciones de mejora.</t>
  </si>
  <si>
    <t>CUMPLIR CON EL 90% DE LA ENTREGA OPORTUNA DE LOS INFORMES DE ENSAYO</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</si>
  <si>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</si>
  <si>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</si>
  <si>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 xml:space="preserve">N° TOTAL DE  INFORMES  ENTREGADOS OPORTUNAMENTE </t>
  </si>
  <si>
    <t>N° TOTAL  DE INFORMES ENTREGADOS</t>
  </si>
  <si>
    <t>% DE CUMPLIMIENTO DE LA ENTREGA DE LOS INFORMES</t>
  </si>
  <si>
    <t xml:space="preserve">En los mese de enero, febrero y marzo se entregaron un total de 2426 informes de ensayo de los cuales 2614 se entregaron oportunamente lo que da un porcentaje de cumplimiento del 92,8 %.
</t>
  </si>
  <si>
    <t xml:space="preserve">En los mese de abril, mayo y junio se entregaron un total de 1530 informes de ensayo de los cuales 1523 se entregaron oportunamente lo que da un porcentaje de cumplimiento del 99,5 %.
</t>
  </si>
  <si>
    <t>El resultado obtenido se debe a los informes que se entregaron inoportunamente que corresponden a las muestras que se encontraban en proceso en el inicio de la cuarentena.</t>
  </si>
  <si>
    <t>No se presentan acciones de mejora debido a que el resultado depende de una situación imprevista y este sigue estando dentro de los parametros apropiados para este indicador</t>
  </si>
  <si>
    <t>Se evidencia mejora en la entrega oportuna de resultados con respecto al primer trimestre</t>
  </si>
  <si>
    <t>No se requiere de acciones de mejora.</t>
  </si>
  <si>
    <t>Gestión Contractual</t>
  </si>
  <si>
    <t>CONTRATOS O CONVENIOS LIQUIDADOS POR MUTUO ACUERDO</t>
  </si>
  <si>
    <t>Liquidar por mutuo acuerdo como mínimo el 80% de los contratos o convenios en un plazo no mayor a 6 meses siguientes a la feha de radicación del proyecto de acta por parte del supervisor o interventor</t>
  </si>
  <si>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</si>
  <si>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</si>
  <si>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Semestral</t>
  </si>
  <si>
    <t>Base de datos contratación</t>
  </si>
  <si>
    <t>(N. de contratos liquidados en el periodo en un tiempo menor o igual a seis meses / N. de contratos liquidados en el periodo) *100</t>
  </si>
  <si>
    <t>PROCESO DE LIQUIDACIÓN MENOR A 180 DIAS</t>
  </si>
  <si>
    <t>CONTRATOS RADICADOS PARA PROCESO DE LIQUIDACIÓN</t>
  </si>
  <si>
    <t>SEMESTRE 1</t>
  </si>
  <si>
    <t>Se recibieron 30 contratos para tramitar las respectivas liquidaciones, 29 se tienen dentro de los términos establecidos, 1 se sustanció por fuera del tiempo de 180 días</t>
  </si>
  <si>
    <t>SEMESTRE I - 2020</t>
  </si>
  <si>
    <t>La aplicación del indicador inició en el presente período, su aprobación se efectuó el 02 de enero de 2020 por tanto, no se tiene valor de comparación con la vigencia anterior.</t>
  </si>
  <si>
    <t xml:space="preserve">Revisar la meta y la descripción del indicador para establecer el momento en que debe medir el cumplimiento en el plazo para la liquidación de un contrato por mutuo acuerdo.     </t>
  </si>
  <si>
    <t>GESTION CONTRACTUAL</t>
  </si>
  <si>
    <t>CUMPLIMIENTO EN LA PUBLICACIÓN DE PROCESOS DEL PLAN ANUAL DE ADQISICIONES</t>
  </si>
  <si>
    <t>PUBLICAR MÍNIMO EL 95% DE LOS PROCESOS CONTRACTUALES PROGRAMADOS EN EL PAA DURANTE EL PERIODO PROGRAMADO</t>
  </si>
  <si>
    <t>Hacer seguimiento a la publicación de los procesos de adquisiciones Institucionales de acuerdo a la programación establecida.</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</si>
  <si>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</si>
  <si>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Plan Anual de Adquisiciones
Base de datos contratación</t>
  </si>
  <si>
    <t>(Número de procesos contractuales publicados en el SECOP en el periodo/Número de procesos contractuales programados en el Plan de Adquisiciones para el periodo) * 100</t>
  </si>
  <si>
    <t>NÚMERO DE PROCESOS CONTRACTUALES PUBLICADOS EN EL SECOP EN EL PERÍODO</t>
  </si>
  <si>
    <t>NÚMERO DE PROCESOS CONTRACTUALES PROGRAMADOS EN EL PLAN DE ADQUISICIONES PARA EL PERÍODO) * 100</t>
  </si>
  <si>
    <t>En el plan Anual de Adquisiciones para el primer trimestre del año se programaron 17 procesos contractuales, los cuales se iniciaron en el mismo período de tiempo, es decir fueron publicados en la plataforma SECOP en su totalidad, con la suscripción de 10, entre los que se incluyen las bolsas de personal de prestación de servicios profesionales y de apoyo a la gestión o el paquete de seguros de la Entidad para salvaguardar los bienes, las actuaciones de los servidores y la integridad de los trabajadores oficiales.  
Así mismo, se evidencia que 7 procesos contractuales se encuentran en proceso de suscrición para iniciar en el segundo trimestre de 2020.</t>
  </si>
  <si>
    <t>Para el segundo trimestre de 2020, en el Plan Anual de Adquisiciones estaban previstos 29 procesos contractuales, los cuales fueron publicados en su totalidad en la plataforma de Secop II, suscribiendo así 25 contratos, quedando en estado de publicación: suministro de productos y materiales asfalticos; implementación de señalización horizontal; interventoría técnica, administrativa , financiera, contable y jurídica al contrato cuyo objeto consiste en implementación de señalización horizontal; diseño conceptual y básico de un sistema de detección, alarma y extinción contra incendios en la sede de producción.</t>
  </si>
  <si>
    <t>1er Trimestre</t>
  </si>
  <si>
    <t>El proceso en el período en estudio con el apoyo de los procesos de la Unidad, mejoró la eficacia en la planeación de sus adquisiciones y la definición del Plan Anual de Adquisiciones, lo que permitió alcanzar el restante 67% que no se logro completar en la vigencia anterior.</t>
  </si>
  <si>
    <t xml:space="preserve">Continuar con el seguimiento bimestral de la ejecución del plan anual de adquisiciones y el seguimiento de los procesos contractuales desde que se realiza la radicación del proceso precontractual  por el grupo de estructuración hasta la suscripción y ejecución contractual. </t>
  </si>
  <si>
    <t>2o. Trimestre</t>
  </si>
  <si>
    <t>El proceso en el período en estudio con el apoyo de los procesos de la Unidad, mantuvo la eficacia en la planeación de sus adquisiciones y la definición del Plan Anual de Adquisiciones, aportando a la transparencia de la entidad</t>
  </si>
  <si>
    <t xml:space="preserve">Dar continuIdad al seguimiento bimestral de la ejecución del plan anual de adquisiciones y el seguimiento de los procesos contractuales desde que se realiza la radicación del proceso precontractual  por el grupo de estructuración hasta la suscripción y ejecución contractual. </t>
  </si>
  <si>
    <t>3o. Trimestre</t>
  </si>
  <si>
    <t>4o. Trimestre</t>
  </si>
  <si>
    <t>GESTION AMBIENTAL</t>
  </si>
  <si>
    <t>Gestión adecuada a los residuos suceptibles de Aprovechamiento.</t>
  </si>
  <si>
    <t>VERSIÓN 2</t>
  </si>
  <si>
    <t>Gestión adecuada al 100% de los residuos generados por la Entidad con material potencial de aprovechamiento</t>
  </si>
  <si>
    <t>Controlar el impacto ambiental negativo por la disposición final de residuos aprovechables en relleno sanitario</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</si>
  <si>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</si>
  <si>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Mayo 2020 </t>
  </si>
  <si>
    <t>Formato de generación diaria de residuos no peligrosos
Certificaciones de aprovechamiento por parte del gestor externo</t>
  </si>
  <si>
    <t>Gestión ambiental</t>
  </si>
  <si>
    <t>Gerencia Ambiental, Social y Atención al Usuario</t>
  </si>
  <si>
    <t>kg de residuos aprovechables gestionados /kg de residuos aprovechables generados *100</t>
  </si>
  <si>
    <t>kg de residuos aprovechbales gestionados</t>
  </si>
  <si>
    <t>kg de residuos aprovechables generados</t>
  </si>
  <si>
    <t>En lo corrido del I trimestre de 2020, se realizó la gestión ambiental adecuada al 100% de los residuos con potencial de aprovechamiento generados en la Entidad.</t>
  </si>
  <si>
    <t>Durante el II trimestre de 2020, se realizó la gestión ambiental adecuada al 100% de los residuos con potencial de aprovechamiento generados en la Entidad.</t>
  </si>
  <si>
    <t>El indicador fue creado en diciembre de 2019, por lo tanto no es posible comparar con el periodo de la vigencia anterior ni establecer acciones de mejora aún.</t>
  </si>
  <si>
    <t>El indicador fue creado en enero 2020, por lo tanto no es posible comparar con el periodo de la vigencia anterior ni establecer acciones de mejora aún.</t>
  </si>
  <si>
    <t>EFICIENCIA EN EL CONSUMO DE AGUA EN LA ENTIDAD</t>
  </si>
  <si>
    <t>GAM-IND-002</t>
  </si>
  <si>
    <t>Mantener el consumo per cápita de agua menor o igual a 1 m3/mes en promedio</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</si>
  <si>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</si>
  <si>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seguimiento y vigilar su comportamiento para tomar medidas de control.</t>
  </si>
  <si>
    <t>Metros cúbicos</t>
  </si>
  <si>
    <t xml:space="preserve">Facturación por la prestación del servicio
</t>
  </si>
  <si>
    <t>Gestión ambiental
Gestión de recursos físicos
Gestión financiera</t>
  </si>
  <si>
    <t xml:space="preserve">Promedio de M3 consumidos al mes /Promedio de colaboradores presentes en las sedes de la Entidad -mes </t>
  </si>
  <si>
    <t>1 m3</t>
  </si>
  <si>
    <t>Promedio de M3 consumidos al mes</t>
  </si>
  <si>
    <t>Número de colaboradores presentes en las sedes de la Entidad en promedio-mes</t>
  </si>
  <si>
    <t>Semestre I</t>
  </si>
  <si>
    <t>En el I semestre de 2020 se observa un consumo percapita  de 0.13 metros cúbicos</t>
  </si>
  <si>
    <t>Semestre II</t>
  </si>
  <si>
    <t>NA</t>
  </si>
  <si>
    <t>Eficiencia en el consumo de energia eléctrica en la Entidad</t>
  </si>
  <si>
    <t>Mantener el consumo per cápita de energía eléctrica menor o igual a 20 Kw-h/mes en promedio</t>
  </si>
  <si>
    <t>Este indicador se establece con el fin de controlar el impacto ambiental negativo que se pudiera generar por el consumo de energía eléctrica en las diferentes actividades realizadas en la UMV</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</si>
  <si>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</si>
  <si>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</si>
  <si>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 xml:space="preserve">Promedio deKw-hora consumidos al mes / Promedio de colaboradores presentes en las sedes de la Entidad </t>
  </si>
  <si>
    <t>20 kw</t>
  </si>
  <si>
    <t>Promedio deKw-hora consumidos al mes</t>
  </si>
  <si>
    <t>Promedio de colaboradores presentes en las sedes de la Entidad</t>
  </si>
  <si>
    <t>Para este periodo de medición se refejó un consumo percapita de 10.91 KV-Hora con lo cual no se presentan desviaciones en la Meta propuesta</t>
  </si>
  <si>
    <t>Para este periodo de medición se reflejó un consumo percapita de 25.15 KV-Hora con lo cual se presentan desviaciones en la Meta propuesta lo anterior, se debe a un menor numero de colaboradores presentes en la Entidad y a que la Meta se estabaleció en condiciones diferentes a las actuales por la nueva sede operativa</t>
  </si>
  <si>
    <t>CONTRATOS SUSCRITOS CON CLÁUSULAS DE SOSTENIBILIDAD</t>
  </si>
  <si>
    <t>GAM-IND-004</t>
  </si>
  <si>
    <t>Incluir cláusulas de sostenibilidad al 75% de los contratos suscritos en la Entidad en el año</t>
  </si>
  <si>
    <t>Este indicador se establece con el fin de controlar impactos ambientales negativos generados por las adquisiciones de bienes o servicios realizadas por la Entidad.</t>
  </si>
  <si>
    <r>
      <t xml:space="preserve">De conformidad al objetivo No.12 de los Objetivos de Desarrollo Sostenible " </t>
    </r>
    <r>
      <rPr>
        <i/>
        <sz val="9"/>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 proveedores de bienes y servicios) que redunden en beneficios no solo para la Entidad si no para la ciudad -región</t>
    </r>
  </si>
  <si>
    <t>Matriz de contratación 
SECOP I y II</t>
  </si>
  <si>
    <t>Gestión Contractual
Gestión Ambiental</t>
  </si>
  <si>
    <t>No. de contratos suscritos con criterios de sostenibilidad en el periodo /Total de contratos suscritos en el periodo  *100</t>
  </si>
  <si>
    <t>No. de contratos suscritos con criterios de sostenibilidad en el periodo</t>
  </si>
  <si>
    <t>Total de contratos suscritos en el periodo</t>
  </si>
  <si>
    <t>Durante el I semestre de 2020 se suscribieron 395 contratos de los cuales 380 tuvieron criterio ambiental ( 352 ordenes de prestación de servicios y 28 de adquisición de bienes o servicios) obteniendo un 96% de contratación con criterios ambientales en la Entidad</t>
  </si>
  <si>
    <t xml:space="preserve">SENTENCIAS  FALLADAS A FAVOR DE LA ENTIDAD </t>
  </si>
  <si>
    <t>LOGRAR QUE EL 70% DEL TOTAL DE LAS SENTENCIAS EN LA VIGENCIA SEAN FAVORABLES PARA LA ENTIDAD</t>
  </si>
  <si>
    <t>Mayo 2020</t>
  </si>
  <si>
    <t>Registro: Sistema de Información de Procesos Judiciales del D.C. (SIPROJ)</t>
  </si>
  <si>
    <t>Gestón Jurídica</t>
  </si>
  <si>
    <t>Oficina Asesora Jurídica</t>
  </si>
  <si>
    <t>Número de sentencias decididas a favor de la entidad en el periodo /Número total de sentencias proferidas en el periodo.</t>
  </si>
  <si>
    <t>Número total de sentencias proferidas en el periodo</t>
  </si>
  <si>
    <t>Estas sentencias a favor equivalen a 360,5 millones de pesos a favor de la Entidad en pretensiones.</t>
  </si>
  <si>
    <t xml:space="preserve">2do Trimestre </t>
  </si>
  <si>
    <t>Estas sentencias a favor equivalen a 16,2 millones de pesos a favor de la Entidad en pretensiones.</t>
  </si>
  <si>
    <t>3er Trimestre</t>
  </si>
  <si>
    <t>4to Trimestre</t>
  </si>
  <si>
    <t>01/01/2019 a 31/03/2019</t>
  </si>
  <si>
    <t xml:space="preserve">No se hizo medicion trimestral  en la vigencias 2019, porque el indicador era anual </t>
  </si>
  <si>
    <t>No es necesaria accion de mejora porque el indicador cumplio con el rango de ser superior al 70%</t>
  </si>
  <si>
    <t>01/04/2019 a 30/06/2019</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</si>
  <si>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</si>
  <si>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</si>
  <si>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</si>
  <si>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</si>
  <si>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</si>
  <si>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Junio 2020</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</si>
  <si>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</si>
  <si>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</si>
  <si>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</si>
  <si>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</si>
  <si>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11 solicitudes remitidas a estudio por el Comité de Conciliacion se estudiaron 11 tomando la decision de conciliar.</t>
  </si>
  <si>
    <t xml:space="preserve">2do Semestre </t>
  </si>
  <si>
    <t>01/01/2019 al 30/06/2019</t>
  </si>
  <si>
    <t>No se requiere puesto que la medición fue APROPIADA</t>
  </si>
  <si>
    <t>SUSTANCIAR (LLEVAR A CABO) EL 100% DE LOS EXPEDIENTES DISCIPLINARIOS, PROPENDIENDO POR EL CUMPLIMIENTO DE LOS TÉRMINOS PROCESALES ESTABLECIDOS POR LA LEY</t>
  </si>
  <si>
    <t xml:space="preserve">El indicador tiene como fin establecer el número de expedientes tramitados dentro los términos establecidos por ley sobre el número de expedientes activos, con el fin de mantener control sobre los terminos estipulados por ley respecto al tramite de cada proceso. </t>
  </si>
  <si>
    <t xml:space="preserve">Trimestral </t>
  </si>
  <si>
    <t>Expedientes Disciplinarios</t>
  </si>
  <si>
    <t>N° de expedientes tramitados  dentro de términos legales</t>
  </si>
  <si>
    <t>N° de expedientes tramitados en el periodo</t>
  </si>
  <si>
    <t xml:space="preserve">1er Trimestre </t>
  </si>
  <si>
    <t>Para el primer trimestre el número de expedientes tramitados fueron 69 todos estos dentro de los términos legales alcanza una ejecución del 100%.</t>
  </si>
  <si>
    <t>En este lapso, los términos procesales se encuentran suspendidos (Resolución No.094-20) desde el 01-04-2020. Todos los procesos que se están adelantdando están en términos de ley.</t>
  </si>
  <si>
    <t xml:space="preserve">3er Trimestre </t>
  </si>
  <si>
    <t xml:space="preserve">4to Trimestre </t>
  </si>
  <si>
    <r>
      <t>95%  de cumplimiento</t>
    </r>
    <r>
      <rPr>
        <sz val="11"/>
        <color rgb="FF00B050"/>
        <rFont val="Arial"/>
        <family val="2"/>
      </rPr>
      <t xml:space="preserve"> </t>
    </r>
    <r>
      <rPr>
        <sz val="11"/>
        <rFont val="Arial"/>
        <family val="2"/>
      </rPr>
      <t>en la vigencia</t>
    </r>
  </si>
  <si>
    <r>
      <t xml:space="preserve">Medir el cumplimiento en la ejecución del plan anual de auditorías,  aprobado </t>
    </r>
    <r>
      <rPr>
        <sz val="11"/>
        <color theme="9" tint="-0.249977111117893"/>
        <rFont val="Arial"/>
        <family val="2"/>
      </rPr>
      <t>para la vigencia</t>
    </r>
    <r>
      <rPr>
        <sz val="11"/>
        <rFont val="Arial"/>
        <family val="2"/>
      </rPr>
      <t>, por el Comité Institucional de Control Interno - CICCI.</t>
    </r>
  </si>
  <si>
    <t>Plan de auditorías aprobado</t>
  </si>
  <si>
    <t>Control, evaluación y mejora de la gestión</t>
  </si>
  <si>
    <t xml:space="preserve">Jefe de Oficina de Control Interno </t>
  </si>
  <si>
    <t xml:space="preserve">  (# actividades del plan anual de auditorías ejecutadas en el trimestre / # actividades del plan anual de auditorías programadas en el trimestre) * 100</t>
  </si>
  <si>
    <t>(# actividades del plan anual de auditorías ejecutadas en el trimestre</t>
  </si>
  <si>
    <t>% Ejecución</t>
  </si>
  <si>
    <r>
      <t xml:space="preserve">Las actividades programadas y ejecutadas se distribuyen en cinco roles, los cuales se refleja su cumplimiento al 1er trimestre 2020, en los siguientes términos:
</t>
    </r>
    <r>
      <rPr>
        <b/>
        <sz val="11"/>
        <rFont val="Arial"/>
        <family val="2"/>
      </rPr>
      <t xml:space="preserve">Evaluación y seguimiento. </t>
    </r>
    <r>
      <rPr>
        <sz val="11"/>
        <rFont val="Arial"/>
        <family val="2"/>
      </rPr>
      <t xml:space="preserve">Cumplimiento en el: 57,14%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72.72%
</t>
    </r>
    <r>
      <rPr>
        <b/>
        <sz val="11"/>
        <rFont val="Arial"/>
        <family val="2"/>
      </rPr>
      <t xml:space="preserve">Enfoque hacia la prevención. </t>
    </r>
    <r>
      <rPr>
        <sz val="11"/>
        <rFont val="Arial"/>
        <family val="2"/>
      </rPr>
      <t xml:space="preserve">Cumplimiento en el: 80%
</t>
    </r>
    <r>
      <rPr>
        <b/>
        <sz val="11"/>
        <rFont val="Arial"/>
        <family val="2"/>
      </rPr>
      <t>Relación con entes de control.</t>
    </r>
    <r>
      <rPr>
        <sz val="11"/>
        <rFont val="Arial"/>
        <family val="2"/>
      </rPr>
      <t xml:space="preserve"> Cumplimiento en el: 100%
Se anexa hoja (enero-marzo) que describe el detalle del cumplimiento por cada Rol.</t>
    </r>
  </si>
  <si>
    <r>
      <t xml:space="preserve">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comites.
Las actividades programadas y ejecutadas se distribuyen en cinco roles, los cuales se refleja su cumplimiento al 2do trimestre 2020, en los siguientes términos:
</t>
    </r>
    <r>
      <rPr>
        <b/>
        <sz val="11"/>
        <rFont val="Arial"/>
        <family val="2"/>
      </rPr>
      <t>Evaluación y seguimiento</t>
    </r>
    <r>
      <rPr>
        <sz val="11"/>
        <rFont val="Arial"/>
        <family val="2"/>
      </rPr>
      <t xml:space="preserve">. Cumplimiento en el: 82,86%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83.33%
</t>
    </r>
    <r>
      <rPr>
        <b/>
        <sz val="11"/>
        <rFont val="Arial"/>
        <family val="2"/>
      </rPr>
      <t>Enfoque hacia la prevención.</t>
    </r>
    <r>
      <rPr>
        <sz val="11"/>
        <rFont val="Arial"/>
        <family val="2"/>
      </rPr>
      <t xml:space="preserve"> Cumplimiento en el: 91,67%
</t>
    </r>
    <r>
      <rPr>
        <b/>
        <sz val="11"/>
        <rFont val="Arial"/>
        <family val="2"/>
      </rPr>
      <t>Relación con entes de control.</t>
    </r>
    <r>
      <rPr>
        <sz val="11"/>
        <rFont val="Arial"/>
        <family val="2"/>
      </rPr>
      <t xml:space="preserve"> Cumplimiento en el: 100%
Se anexa hoja (abril-junio) que describe el detalle del cumplimiento por cada Rol.
Finalmente, las actividades del rol de liderazgo estratégico (4) y enfoque hacia la preveción (1) pendientes por  culminar o falta de reporte correspondientes al primer trimestre de 2020, fueron incorporadas en el reporte del segundo trimestre de la vigencia; Así mismo, en el rol de evaluación y seguimiento, las cuatro (4) auditorías en ejecución, se reporta el avance obtenido entre abril y junio de 2020.</t>
    </r>
  </si>
  <si>
    <t>Disminuyó el cumplimiento, dado que no se reportaron y/o realizaron 6  actividades relacionadas en el anexo (enero-marzo), roles liderazgo estratégico y enfoque hacía la prevención.</t>
  </si>
  <si>
    <t>Dar cumplimiento a las actividades programadas por cada uno de los responsables descritos en el Plan Anual de Auditorías 2020, teniendo en cuenta los recursos disponibles en la contingencia del Covid-19.
En dado caso de continuar con el no reporte o elaboración de las actividades, se informará al Comité Institucional de Coordinación de Control Interno  - CICCI para modificar el PAA-2020, versión 1.</t>
  </si>
  <si>
    <t>Disminuyó el cumplimiento, dado que el rol de evaluación y seguimiento se cálculo a partir del avance obtenido de las auditorías a los procesos; no obstante, los tiempos de programación y terminación se incumplen y por ende el resultado del indicador no es óptimo.</t>
  </si>
  <si>
    <t>Manifestar al equipo OCI en reunión interna OCI respecto del impacto que genera la variable el rol de evaluación y seguimiento en los resultados del indicador, por la no terminación oportuna de las auditorias a procesos; lo anterior, con el fin de tomar desiciones.</t>
  </si>
  <si>
    <t>FECHA DE APLICACIÓN: 30 DE JUNIO  2020</t>
  </si>
  <si>
    <t>CONTROLES DE MAPAS DE RIESGOS EVALUADOS</t>
  </si>
  <si>
    <t>CEM-IND-002</t>
  </si>
  <si>
    <t>90%  de los controles diseñados por los procesos para riesgos inherentes con nivel de exposición alto y extremo y de todos los riesgos de corrupción evaluados.</t>
  </si>
  <si>
    <t>Asegurar que los controles de los mapas de riesgos con nivel de exposición alto y extremo, y de corrupción sean efectivos, le apunten al riesgo y se estén aplicando en forma adecuada.</t>
  </si>
  <si>
    <t xml:space="preserve">Permite conocer cada semestre el resultado de la evaluación de la efectividad de los controles diseñados por cada proceso y registrados en los mapas de riesgos (en riesgos inherentes de gestión y seguridad digital) con nivel de exposición alto y extremo, y de todos los riesgos de corrupción, conforme a la guía o metodología de riesgos vigente, aplicada en la entidad </t>
  </si>
  <si>
    <t>SEMESTRAL</t>
  </si>
  <si>
    <t>* Mapas de Riesgos por procesos 
* Monitoreo de Mapa de Riesgos (OAP)</t>
  </si>
  <si>
    <t>CEM- Control, evaluación y mejora de la gestión</t>
  </si>
  <si>
    <t xml:space="preserve">   (# controles evaluados de riesgos inherente en nivel alto, extremo y de corrupción  / # Total controles de riesgo inherente en nivel alto, extremo y de corrupción)*100</t>
  </si>
  <si>
    <t>Controles evaluados  de  Riesgos Altos, Extremos y de Corrupción</t>
  </si>
  <si>
    <t>Total Controles de Riesgos Altos, Extremos y de Corrupción</t>
  </si>
  <si>
    <t xml:space="preserve">% Ejecución </t>
  </si>
  <si>
    <t>Semestre 1 
(corte 30 junio)</t>
  </si>
  <si>
    <t xml:space="preserve">Se evaluaron 100 controles que corresponden al 100% de los controles identificados en Altos, Extremos y de Corrupción, en los 17 procesos de la entidad; La OCI realizo la evaluación en base a la información recibida de  la OAP en el Monitoreo de Riesgos, con las cuales se evaluaron 3 aspectos: 1. Riesgos significativos; 2. Diseño de control; y 3. Ejecución del control. Se realizo la evaluación de los 100 controles no obstante, 72  son adecuados y los 28 restantes  no fue posible verificar la aplicación  por falta de evidencia.  </t>
  </si>
  <si>
    <t>Semestre 2 
(corte 31 diciembre)</t>
  </si>
  <si>
    <t xml:space="preserve">Ver anexo  </t>
  </si>
  <si>
    <t>La vigencia anterior fue cuatrimestral</t>
  </si>
  <si>
    <t>SEMESTRE 2</t>
  </si>
  <si>
    <t xml:space="preserve">Acciones Correctivas Cerradas </t>
  </si>
  <si>
    <t>Acciones Correctivas Programadas</t>
  </si>
  <si>
    <t>FECHA DE APLICACIÓN: JUNIO 2019</t>
  </si>
  <si>
    <t>Cuatrimestre 1 
(corte 30 abril)</t>
  </si>
  <si>
    <t>Cuatrimestre 2
 (corte 31 agosto)</t>
  </si>
  <si>
    <t>Cuatrimestre 3 
(corte 31 diciembre)</t>
  </si>
  <si>
    <t>EJECUCIÓN DE ACCIONES CORRECTIVAS</t>
  </si>
  <si>
    <t>CEM-IND-003</t>
  </si>
  <si>
    <t>100%  de cumplimiento de las acciones correctivas ejecutadas por los procesos</t>
  </si>
  <si>
    <t>Medir el cumplimiento en la ejecución de las acciones correctivas formuladas por los procesos en los planes de mejoramiento</t>
  </si>
  <si>
    <t xml:space="preserve">Conocer cada cuatrimestre el cumplimiento en la ejecución de las acciones correctivas de los planes de mejoramiento vigentes de los procesos, acorde con el cierre que efectúa la OCI </t>
  </si>
  <si>
    <r>
      <rPr>
        <b/>
        <sz val="10"/>
        <rFont val="Arial"/>
        <family val="2"/>
      </rPr>
      <t>Fecha de Actualización:</t>
    </r>
    <r>
      <rPr>
        <sz val="10"/>
        <rFont val="Arial"/>
        <family val="2"/>
      </rPr>
      <t xml:space="preserve"> </t>
    </r>
  </si>
  <si>
    <t>NOVIEMBRE DE 2019</t>
  </si>
  <si>
    <t>CUATRIMESTRAL</t>
  </si>
  <si>
    <t>Planes de mejoramiento vigentes y evidencias aportadas por los procesos</t>
  </si>
  <si>
    <t>Control, Evaluación y Mejora de la Gestión</t>
  </si>
  <si>
    <t xml:space="preserve">  (# Acciones Correctivas Cerradas  por los procesos / # Acciones Correctivas Programadas para cumplir) * 100</t>
  </si>
  <si>
    <t>Ascedente</t>
  </si>
  <si>
    <t>Constante o Independiente</t>
  </si>
  <si>
    <t>PROCESO</t>
  </si>
  <si>
    <t>Acciones Correctivas Abiertas</t>
  </si>
  <si>
    <t>Acciones Correctivas Incumplidas</t>
  </si>
  <si>
    <r>
      <t xml:space="preserve">Cuatrimestre 1 </t>
    </r>
    <r>
      <rPr>
        <sz val="8"/>
        <rFont val="Arial"/>
        <family val="2"/>
      </rPr>
      <t>(corte 30 abril)</t>
    </r>
  </si>
  <si>
    <r>
      <t>1. ACCIONES PROGRAMADAS PARA CUMPLIR: 27 acciones  en 6 procesos (DESI, PIV, IMVI, GREF, GTHU, GDOC).</t>
    </r>
    <r>
      <rPr>
        <sz val="7"/>
        <color rgb="FFFF0000"/>
        <rFont val="Arial"/>
        <family val="2"/>
      </rPr>
      <t xml:space="preserve">
</t>
    </r>
    <r>
      <rPr>
        <sz val="7"/>
        <rFont val="Arial"/>
        <family val="2"/>
      </rPr>
      <t>1.1 ACCIONES PROGRAMADAS Y CERRADAS EN OCI: se cerraron 17 acciones (63%) en los 4 procesos:  DESI, PIV, IMVI, GTHU</t>
    </r>
    <r>
      <rPr>
        <sz val="7"/>
        <color rgb="FFFF0000"/>
        <rFont val="Arial"/>
        <family val="2"/>
      </rPr>
      <t xml:space="preserve">; </t>
    </r>
    <r>
      <rPr>
        <sz val="7"/>
        <rFont val="Arial"/>
        <family val="2"/>
      </rPr>
      <t xml:space="preserve"> los 2 procesos restantes obtuvo 0% de ejecución (GREF y GDOC), no lograron el cierre en OCI con corte a abril 2020.</t>
    </r>
    <r>
      <rPr>
        <sz val="7"/>
        <color rgb="FFFF0000"/>
        <rFont val="Arial"/>
        <family val="2"/>
      </rPr>
      <t xml:space="preserve"> 
</t>
    </r>
    <r>
      <rPr>
        <sz val="7"/>
        <rFont val="Arial"/>
        <family val="2"/>
      </rPr>
      <t xml:space="preserve">1.2 ACCIONES PROGRAMADAS QUE SE VENCIERON DURANTE EL PERIODO: 10 (GREF:3 y GDOC: 7).
2. ACCIONES VENCIDAS DE PERIODOS ANTERIORES AL 31 DE DICIEMBRE DE 2019 CON SEGUIMIENTO EN OCI QUE NO APORTAN AL INDICADOR.  Al 31/12/2019 se registraban 25 acciones vencidas distribuidas en 9 procesos, así: FIN:2; SIT:4; THU:5; ABI:6; ACI:1; GDO:2; JUR:2; PESV:2; DESI:1
3. ACCIONES VENCIDAS CERRADAS EN PERIODO: se cerraron 4 acciones (16%) en los siguientes procesos:  SIT: 1; DESI: 1  y THU: 2. </t>
    </r>
    <r>
      <rPr>
        <sz val="7"/>
        <color rgb="FFFF0000"/>
        <rFont val="Arial"/>
        <family val="2"/>
      </rPr>
      <t xml:space="preserve">
</t>
    </r>
    <r>
      <rPr>
        <sz val="7"/>
        <rFont val="Arial"/>
        <family val="2"/>
      </rPr>
      <t>4. TOTAL DE ACCIONES VENCIDAS AL 30 DE ABRIL: 10 + 21 = 31</t>
    </r>
    <r>
      <rPr>
        <sz val="7"/>
        <color rgb="FFFF0000"/>
        <rFont val="Arial"/>
        <family val="2"/>
      </rPr>
      <t xml:space="preserve">
</t>
    </r>
    <r>
      <rPr>
        <sz val="7"/>
        <rFont val="Arial"/>
        <family val="2"/>
      </rPr>
      <t>Al 30 de abril de 2020 se tienen 31 acciones vencidas distribuidas en 8 procesos, así: GSIT:3; GTHU:3; GFIN:2; GDO:9; JUR:2; APIC:1; GREF:9; PESV:2. 
NOTA: Las siglas a que se hace referencia identifican los procesos a los cuales se les realizó la auditoria interna en su momento.</t>
    </r>
  </si>
  <si>
    <t>TOTALES</t>
  </si>
  <si>
    <r>
      <t xml:space="preserve">Cuatrimestre 2 </t>
    </r>
    <r>
      <rPr>
        <sz val="8"/>
        <rFont val="Arial"/>
        <family val="2"/>
      </rPr>
      <t>(corte 31 agosto)</t>
    </r>
  </si>
  <si>
    <t>[Nota: La Sumatoria de Acciones Correctivas: Abiertas + Incumplidas + Cerradas, debe ser el mismo número de Acciones Correctivas Programadas]</t>
  </si>
  <si>
    <t>GFIN</t>
  </si>
  <si>
    <r>
      <t>Cuatrimestre 3</t>
    </r>
    <r>
      <rPr>
        <sz val="8"/>
        <rFont val="Arial"/>
        <family val="2"/>
      </rPr>
      <t xml:space="preserve"> (corte 31 diciembre)</t>
    </r>
  </si>
  <si>
    <t>CUATRIMESTRE 1</t>
  </si>
  <si>
    <t>Se observa incremento en la medición del reporte respecto al mismo preriodo de la vigencia anterior</t>
  </si>
  <si>
    <t xml:space="preserve">1. Continuar retroalimentando a los enlaces de los procesosel seguimiento producto del análisis realizado por la OCI.
2. Recordar la importancia de solicitar ampliación de plazo en el cumplimiento de las acciones con anterioridad debidamente justificado. </t>
  </si>
  <si>
    <t>CUATRIMESTRE 2</t>
  </si>
  <si>
    <t>CUATRIMESTRE 3</t>
  </si>
  <si>
    <t>VERSIÓN: 9</t>
  </si>
  <si>
    <t>COMPROMETER LOS RECURSOS DEL PRESUPUESTO DE GASTOS EN UN PORCENTAJE IGUAL O SUPERIOR AL 90% RESPECTO AL PRESUPUESTO ASIGNADO.</t>
  </si>
  <si>
    <t>Febrero de 2019</t>
  </si>
  <si>
    <t>PREDIS</t>
  </si>
  <si>
    <t>VALOR COMPROMISOS</t>
  </si>
  <si>
    <t>VALOR PRESUPUESTO VIGENCIA</t>
  </si>
  <si>
    <t>A corte 31 de marzo de 2020, se presenta una ejecución presupuestal del 9,3% con respecto al total del presupuesto asignado para la vigencia 2020, con una ejecución del 16,4% de los gastos de funcionamiento y del 7,9% del presupuesto de inversión.
Dentro de los gastos de funcionamiento la ejecución mas representativa se encuentra en los rubros de gastos de personal, los cuales presentan una ejecución del 15,9% y la adquisición de bienes y servicios con un porcentaje de ejecución del 16,3% sobre el total del presupuesto aprobado.
Para el caso de los proyectos de inversión el rubro con mayor ejecución a la fecha corte es el de Transparencia, gestión pública y atención a
partes interesadas en la UAERMV con un porcentaje del 28,1% y el proyecto con menor ejecución Recuperación, rehabilitación y mantenimiento de la malla vial con un porcentaje del 7,4%.
De lo anterior a la fecha se realiza un seguimiento detallado de los cronogramas de contratación definidos en el plan de adquisiciones de la vigencia 2020, con el fin de optimizar la ejecución de los recursos para el segundo trimestre del año.</t>
  </si>
  <si>
    <t>A corte 30 de junio de 2020, se presenta una ejecución presupuestal del 36% con respecto al total del presupuesto asignado para la vigencia 2020, con una ejecución del 40,5% de los gastos de funcionamiento y del 35% del presupuesto de inversión.
Dentro de los gastos de funcionamiento la ejecución se encuentra en los rubros de gastos de personal, los cuales presentan una ejecución del 36,2% y la adquisición de bienes y servicios con un porcentaje de ejecución del 53,5% sobre el total del presupuesto aprobado.
Para el caso de los proyectos de inversión la ejecución a la fecha corte es el proyecto de Transparencia, gestión pública y atención a
partes interesadas en la UAERMV con un porcentaje del 68,1%  Recuperación, rehabilitación y mantenimiento de la malla vial con un porcentaje del 30,5%.
De lo anterior a la fecha se realiza un seguimiento detallado de los cronogramas de contratación definidos en el plan de adquisiciones de la vigencia 2020, con el fin de optimizar la ejecución de los recursos para el tercer trimestre del año.</t>
  </si>
  <si>
    <t>Con relación a la vigencia anterior es inferior el nivel de ejecución con relación a la programación definida para la vigencia fiscal.</t>
  </si>
  <si>
    <t xml:space="preserve">Se realizará la remisión bimestral por parte de la Secretaría General, de un informe de ejecución presupuestal tanto de los gastos de la vigencia, reserva y pasivos exigibles, con el fin de emitir los controles de advertencia necesarios frente a los resultados en el periodo de tiempo, como insumo para la toma de decisiones. </t>
  </si>
  <si>
    <t>REALIZAR EL PAGO DE POR LO MENOS EL 90% LAS OBLIGACIONES PROGRAMADAS EN EL PAC</t>
  </si>
  <si>
    <t>Bimestral</t>
  </si>
  <si>
    <t>Sistema de información PAC Tesorería Distrital</t>
  </si>
  <si>
    <t>PAC EJECUTADO</t>
  </si>
  <si>
    <t>PAC PROGRAMADO</t>
  </si>
  <si>
    <t>En el primer bimestre(enero-febrero) de 2020 se ejecutaron el 70,71% de los pagos programados para realizar en el período evaluado, evidenciando una  ejecución baja en el presupuesto de reserva,  No obstante, frente a la ejecución de reservas se evidencia que la misma fue el 68% del PAC programado, por lo cual se requiere que los proyectos de inversión y las áreas realicen los ajustes pertinentes en cuanto a programación y radicación de pagos, con el fin de ejecutar la totalidad de la reserva y disminuir la constitución de pasivos exigibles.</t>
  </si>
  <si>
    <t xml:space="preserve">En el segundo bimestre de la vigencia 2020 se observa que hay un aumento en la ejecucion de los pagos programados, sin embargo queda un porcentaje significativo que se va al pac no ejecutado, es de resaltar el esfuerzo en la ejecucion de los pagos debio a la situacion y la emergencia sanitaria por la que atraviesa el país, así como el ajuste en los procedimientos de pago acorde con la circular 12 de 2020, con el fin de procurar el pago de las obligaciones de la Entidad.																</t>
  </si>
  <si>
    <t>En el tercer bimestre de la vigencia 2020 se observa que  aumento  la ejecucion de los pagos programados, sin embargo queda un porcentaje significativo que se va al pac no ejecutado, correspondiente a  $4.060.905.579 cifra significativa ya que son recursos que el distrito no gestiono para otras labores. la ejecucion en cifas frente al bimestre anterior disminuyo considerablemente a pesar que ya se aperturo las obras viales.</t>
  </si>
  <si>
    <t>Con respecto al mismo periodo de la vigencia anterior se evidencia una disminución en el porcentaje de ejecución del PAC</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</si>
  <si>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También se programara una reunión de seguimiento con los supervisores.</t>
  </si>
  <si>
    <t xml:space="preserve">91%	</t>
  </si>
  <si>
    <t xml:space="preserve">Con respecto al mismo periodo de la vigencia anterior se evidencia una disminución en el porcentaje de ejecución del PAC							</t>
  </si>
  <si>
    <t xml:space="preserve">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
  </si>
  <si>
    <t xml:space="preserve">Remitir informe de seguimiento PAC a las áreas, alertando especialmente sobre la programación y ejecución de PAC reservas. Realizar seguimiento lanzando alertas sobre la baja ejecucion y las cuentas pendientes de pago </t>
  </si>
  <si>
    <t xml:space="preserve">EJECUTAR LOS PASIVOS EXIGIBLES EN UN PORCENTAJE SUPERIOR AL 55% </t>
  </si>
  <si>
    <t>VALOR EJECUCIÓN PASIVOS EXIGIBLES</t>
  </si>
  <si>
    <t>PASIVOS EXIGIBLES CONSTITUIDOS</t>
  </si>
  <si>
    <t>A la fecha corte se han realizado giros por valor de $58.105.017 y liberaciones por valor de $73.775.661, de lo anterior se resalta que del total de los pasivos exigibles para la vigencia 2020 $1.877.011.942 corresponden a compromisos que se encuentran en instancia judicial lo cual no es posible adelantar por el momento ni giros ni liberaciones.</t>
  </si>
  <si>
    <t>A la fecha corte se han realizado giros por valor de $ 436.448.593 y liberaciones por valor de $252.070.241, de lo anterior se resalta que del total de los pasivos exigibles para la vigencia 2020 existe un valor de $1.877.011.942 correspondiente a compromisos que se encuentran en instancia judicial lo cual no es posible adelantar por el momento ni giros ni liberaciones.</t>
  </si>
  <si>
    <t>Con relación a la vigencia anterior es inferior el nivel de ejecución presupuestal con relación a la programación definida para la vigencia fiscal.</t>
  </si>
  <si>
    <t xml:space="preserve">EJECUTAR LAS RESERVAS EN UN PORCENTAJE SUPERIOR AL 98% </t>
  </si>
  <si>
    <t>EJECUCIÓN DE RESERVA PRESUPUESTAL</t>
  </si>
  <si>
    <t xml:space="preserve">RESERVA PRESUPUESTAL CONSTITUIDA </t>
  </si>
  <si>
    <t>Al corte 31 de marzo se presenta una ejecución de la reserva presupuestal del 50,64% de los cuales $27,468,718,816. corresponden a los giros realizados y $133,751,361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</si>
  <si>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30 de junio se presenta una ejecución de la reserva presupuestal del 79% de los cuales $42.998.393.402 corresponden a los giros realizados y $181.112.220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</si>
  <si>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Con relación a la vigencia anterior es superior el nivel de ejecución no obstante es inferior el nivel de ejecución presupuestal con relación a la programación definida para la vigencia fiscal.</t>
  </si>
  <si>
    <t>FECHA DE APLICACIÓN: JUNIO 2020</t>
  </si>
  <si>
    <t>VERSIÓN: 2</t>
  </si>
  <si>
    <t>junio de 2020</t>
  </si>
  <si>
    <t xml:space="preserve">Mensual </t>
  </si>
  <si>
    <t>Registro: Estadísticas ARL de la entidad</t>
  </si>
  <si>
    <t>GESTIÓN DEL TALENTO HUMANO - SST</t>
  </si>
  <si>
    <t>Durante el mes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</si>
  <si>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febrero se presentó un accidente de trabajo con funcionario que se encontraba sacando unos repuestos para ser trasladados de un sitio a otro, al momento de mover dichos repuestos ocurre el accidente sufriendo un aplastamiento contra los objetos rodados y el dedo, ocasionando una herida en el pulgar de la mano derecha, cabe resaltar que el trabajador usaba los guantes, como elemento de protección personal.</t>
  </si>
  <si>
    <t>Durante el mes de marzo no se presentaron accidentes laborales.</t>
  </si>
  <si>
    <t>Durante el mes de abril no se presentaron accidentes laborales.</t>
  </si>
  <si>
    <t>El día 27 de mayo de 2020 se presento un accidente de trabajo durante el desarrollo de actividades en un frente de obra, donde un trabajador oficial realizaba el acceso a un vehículo tipo furgón el cual golpea su rodilla izquierda generando dolor y hematoma, ocasionándole dos días de incapacidad.</t>
  </si>
  <si>
    <t>El 24 de junio 2020 Durante las actividades de seguimiento y control la profesional se dirige al área de tanques de almacenamiento de agua de la sede y se tropezó generando caída distinto nivel recibiendo el impacto sobre el costado izquierdo del cuerpo lastimándose mano izquierda y dedos con raspaduras, lo cual no le ocasiono incapacidad laboral, únicamente terapias para su recuperación.</t>
  </si>
  <si>
    <t>Para la vigencia anterior no se estaba midiendo este indicador en el periodo de enero.</t>
  </si>
  <si>
    <t>1. Se solicita el retiro del tablero que se encuentra suelto.
2. Se verifican otras condiciones en la sala de juntas que sean de riesgo.
3. Se informa al personal de la identificación de peligros en áreas de trabajo.</t>
  </si>
  <si>
    <t>Para la vigencia anterior no se estaba midiendo este indicador en el periodo de febrero.</t>
  </si>
  <si>
    <t>1.	Jornada de orden aseo y limpieza en la zona
2.	Realizar jornada de identificación clasificación y señalización de materiales
3.	Realizar inspección a cómo se desarrolla la actividad</t>
  </si>
  <si>
    <t>Para la vigencia anterior no se estaba midiendo este indicador en el periodo de marzo</t>
  </si>
  <si>
    <t>No se presentó Accidentes de Trabajo durante el mes de marzo</t>
  </si>
  <si>
    <t>Para la vigencia anterior no se estaba midiendo este indicador en el periodo de abril</t>
  </si>
  <si>
    <t>No se presentó Accidentes de Trabajo durante el mes de abril</t>
  </si>
  <si>
    <t>Para la vigencia anterior no se estaba midiendo este indicador en el periodo de mayo</t>
  </si>
  <si>
    <t>1. Divulgación de Lección Aprendida.
2. Charla de Auto cuidado e identificación de Peligros.</t>
  </si>
  <si>
    <t>Para la vigencia anterior no se estaba midiendo este indicador en el periodo de Junio</t>
  </si>
  <si>
    <t>1. Se recomienda realizar ajuste de la superficie de acceso al tanque de almacenamiento de agua.
2.Se recomienda realizar a extensión de la llave de suministro de agua a través de los mecanismos disponibles.
3. Se recomienda la reubicación del almacenamiento de agua.
4. Divulgar a todos los colaboradores la forma de realizar una subida y descenso seguro a la recolección de agua.</t>
  </si>
  <si>
    <t>PROPORCION DE ACCIDENTES DE TRABAJO MORTALES EN EL AÑO</t>
  </si>
  <si>
    <t>GTHU-IND-002</t>
  </si>
  <si>
    <t>Mantener en 0% la proporción de accidentes de trabajo mortales en el año.</t>
  </si>
  <si>
    <t xml:space="preserve"> Medir el número de accidentes mortales durante el año, con la finalidad que este indicador siempre sea 0.</t>
  </si>
  <si>
    <t>Este indicador mide el número de accidentes de trabajo mortales que se presentaron en el año.
Su interpretación es: En el año el X % de accidentes de trabajo fueron mortales.</t>
  </si>
  <si>
    <t>(Número de accidentes de trabajo mortales que se presentaron en el año / Total de accidentes de trabajo que se presentaron en el año) * 100</t>
  </si>
  <si>
    <t>Número de accidentes de trabajo mortales que se presentaron en el año</t>
  </si>
  <si>
    <t>Total de accidentes de trabajo que se presentaron en el año</t>
  </si>
  <si>
    <t>Durante el primer semestre de 2020 se han presentado 4 accidentes de trabajo (2 Trabajadores Oficiales y 2 Contratistas).</t>
  </si>
  <si>
    <t>Para la vigencia anterior no se estaba midiendo este indicador en el primer semestre 2019.</t>
  </si>
  <si>
    <t>Mantener el cumplimiento de procedimientos de seguridad y autocuidado.</t>
  </si>
  <si>
    <t xml:space="preserve">EJECUTAR AL 100% EL PLAN INSTITUCIONAL DE FORMACIÓN Y  CAPACITACIÓN </t>
  </si>
  <si>
    <t>Plan Institucional de Formación y Capactación-PIFC</t>
  </si>
  <si>
    <t xml:space="preserve">No. De actividades del plan programadas para el periodo </t>
  </si>
  <si>
    <t>Con relación al Plan Institucional de Formación y Capacitación - PIFC en el mes de febrero se adelantaron por parte del proceso de Gestión Contractual socialización del Manual de Supervisión al proceso de Gestión Financiera y a integrantes de la Subdirección de Producción e Intervención - SPI. Sobre el programa de bilingüismo se está realizando tramite de cotizaciones y su ejecución estaría sujeta a la normalización de la cuarentena que se está cumpliendo, se espera adelantar su ejecución a partir del segundo trimestre de 2020; sobre retención en la fuente se adelantó en el mes de febrero una capacitación a través de la función pública sobre recalcular el porcentaje de retención en la fuente para el personal del área de financiera y secretaria general; La actividad sobre capacitación de reforma tributaria quedaría pendiente para desarrollar durante el segundo trimestre de 2020. Sobre el cumplimiento de estas actividades se alcanzó una ejecución del 50%.</t>
  </si>
  <si>
    <t>Durante el segundo trimestre se adelantaron las siguientes actividades relacionadas con el Plan de Formación y Capacitación: *Estrategias de Gestión del conocimiento. Se adelantaron sesiones virtuales para apropiar el manejo de las herramientas que se encuentran disponibles a través de office 365 como los son Teams, PLaner, entre otros, de la misma forma el proceso de Gestión Documental realizo sesiones donde están indicando las herramientas para el manejo documental desde el trabajo en casa como es el caso de la firma electrónica. *Actualización en Contabilidad Pública: A través de oferta del consejo de Bogotá se adelantó a invitación a dos servidoras públicas del área de Financiera a la inscripción de Diplomado de NICSP el cual inicio en el mes de abril a través de la universidad EAN. * Programa de Bilingüismo: se ha venido adelantando el tramite contractual finalizando el tercer trimestre se encuentra en fase de formalización para inicio de su ejecución a través del contrato 403 de 2020.  * Supervisión de Contratos: Con relación a la actividad de supervisión de contratos se adelantó trámite de inscripción al curso de Supervisión de Contratos Estatales que ofrece la Secretaria General de la Alcaldía Mayor de Bogotá a través de la dirección Distrital de Desarrollo institucional – Subdirección Técnica * Gestión de reuniones eficaces: se adelantó la actividad “Programa trabajadores efectivos en casa”, con el acompañamiento de AXA Colpatria, con tres sesiones realizadas a través de la herramienta TEAMS. * Impuestos distritales: se adelantó la solicitud por medio de correo electrónico con la Secretaria de Hacienda y no se ha recibido respuesta a la fecha, si no se recibe respuesta por hacienda se está adelantando cotizaciones diferentes instituciones de educación superior. *Riesgos Contractuales: no se alcanzó a desarrollar en el mes de junio debido a que no se encontró respuesta por parte de la EAN, se espera para el mes de julio adelantar cotización a diferentes instituciones de educación superior, para empezar los antes posible a ejecutar esta actividad. * Capacitación en Gestión de Talento Humano: no se alcanzó a ejecutar durante el mes de junio se adelantó el trámite de solicitud de cotizaciones, la cual de espera iniciar la actividad durante el mes de julio con la Universidad del Rosario, para los profesionales del proceso de Gestión de Talento Humano. * Inducción y reinducción: se adelantó la actividad de inducción y reinducción en materia de Control Disciplinario a través de la herramienta TEAMS. *Gestión de Proyectos. Se adelantaron charlas sobre el tema con el acompañamiento del proceso d Estrategia y Gobierno de TI. * Curso de Microsoft Excel: Se adelanto charla sobre el tema con el acompañamiento del proceso d Estrategia y Gobierno de TI. Sobre el cumplimiento de estas actividades se alcanzó una ejecución del 78%.</t>
  </si>
  <si>
    <t>1 Trimestre</t>
  </si>
  <si>
    <t>Con relación a la vigencia anterior es positiva la ejecución a pesar de por temas externos no lograr el cumplimiento del 100%.</t>
  </si>
  <si>
    <t>Se espera adelantar las actividades pendientes una vez se normalicen las actividades presenciales en la entidad.</t>
  </si>
  <si>
    <t>2 Trimestre</t>
  </si>
  <si>
    <t xml:space="preserve">
Con relación a la vigencia anterior se es negativa debido a que algunas actividades no se han podido desarrollar con ocasión a la situación actual ocasionada por la cuarentena obligatoria.</t>
  </si>
  <si>
    <t xml:space="preserve">
Se están adelantando actividades y ajustándolas a la realidad en espera de cumplir oportunamente las actividades planeadas.</t>
  </si>
  <si>
    <t>3 Trimestre</t>
  </si>
  <si>
    <t>4 Trimestre</t>
  </si>
  <si>
    <t xml:space="preserve">EJECUTAR AL 100% EL PLAN DE SEGURIDAD Y SALUD EN EL TRABAJO </t>
  </si>
  <si>
    <t>Plan de Seguridad y Salud en el Trabajo</t>
  </si>
  <si>
    <t>Con relación a la ejecución de las actividades programadas en el Plan Anual de Seguridad y Salud en el Trabajo – PASST, se adelantaron las siguientes actividades: 
Se realizan fichas técnicas y los estudio previos para la adquisición de EPP y agua potable; se realizó el trámite mensual para el pago de la seguridad social de los contratistas con riesgo alto, se adelantaron reuniones del COPASST sede administrativa, se adelantó la actualización de las Políticas de SG-SST y Alcohol y Drogas; Se adelanto la formalización de Plan Institucional de Formación y Capacitación – PIFC; revisión y actualización de los objetivos se SG-ST; se formuló el Plan Anual de Seguridad y Salud en el Trabajo – PASST; Se adelanto el trámite para inicio de exámenes médicos a los servidores públicos de la entidad, se adelantaron actividades de seguimiento a los accidentes de trabajo y a los indicadores relacionados con el SG-SST, se adelantaron actividades relacionadas con inspecciones de maquinaria y equipos de la entidad, se adelantaron actividades de inducción de ingreso al personal que visita las sedes producción  y operativa; se elaboró Circular No. 10  protocolo de prevención COVID-19; se adelantó el desarrollo de exámenes médicos a empleados públicos de la UAERMV, durante el mes de marzo, se adelantó proceso de adquisición y recarga de extintores.
Las actividades se cumplieron satisfactoriamente, se trató de adelantar algunas, teniendo en cuenta que no todas se alcanzaban a cumplir por la razón de la cuarentena nacional.</t>
  </si>
  <si>
    <t>Se actualiza cronograma de actividades del PASST durante la vigencia 2020 Por causa de la emergencia sanitaria por la pandemia del Coronavirus COVID-19, donde el Gobierno Nacional decretó el Estado de Emergencia Económica, Social y Ecológica en todo el Territorio Nacional mediante el Decreto 417 del 17 de marzo de 2020.  Como consecuencia de ello, se adoptó el aislamiento preventivo obligatorio de todas las personas habitantes en el Territorio Nacional.
El artículo 24 del Decreto 482 de 2020 establece la necesidad de definir un Protocolo de Bioseguridad, el cual ha sido expedido mediante la Circular Conjunta No. 0000003 del 8 de abril de 2020 proferida por el Ministerio de Salud y Protección Social, Ministerio de Trabajo y el Ministerio de Transporte y para las actividades de la Unidad Administrativa Especial de Rehabilitación y Mantenimiento Vial. 
De igual forma la necesidad de establecer un protocolo de bioseguridad se ratifica en la resolución 000666 de 2020, por medio de la cual se adopta el protocolo general de bioseguridad para todas las actividades económicas, sociales y sectores de la administración pública, contenida en un anexo técnico.
•	Se incluye las actividades de cumplimiento del Protocolo de Bioseguridad.
•	Se ajustan las actividades que requiere ser reprogramadas ya que no es posible realizar reuniones y capacitaciones de forma presencial.
Con relación a las actividades programadas para el segundo trimestre se adelantaron las siguientes actividades: Verificación de la ARL de todos los colaboradores afiliados corresponda la clase de riesgo, funcionamiento COPASST, Inducción SST de ingreso de personal que visita las sedes, elaboración del protocolo de bioseguridad, actualización de matriz de requisitos legales por parte de la ARL, se adelantó la formulación del programa de vigilancia epidemiológica – PVE la cual está pendiente por legalizarse en SISGESTIÓN, seguimiento a los accidente e incidentes de trabajo, análisis de los registros de enfermedades, que hacen parte de los indicadores del SG-SST, inspecciones de seguridad programadas.</t>
  </si>
  <si>
    <t>El avance de las actividades es favorable para esta vigencia debido a su cumplimiento del 100 %.</t>
  </si>
  <si>
    <t>Con relación a la vigencia anterior la desviación es desfavorable, pero esto tiene relación con la situación actual de pandemia que no permite realizar algunas actividades oportunamente.</t>
  </si>
  <si>
    <t>Se actualiza el PASST debido al aislamiento nacional por COVID 19</t>
  </si>
  <si>
    <t>EJECUTAR AL 100% EL PLAN DE BIENESTAR E INCENTIVOS</t>
  </si>
  <si>
    <t xml:space="preserve"> PLAN DE BIENESTAR E INCENTIVOS</t>
  </si>
  <si>
    <t>Con relación a plan de Bienestar e Incentivos durante el mes de febrero se adelantó la convocatoria para la actividad de equipos de trabajo, remitiéndose invitación a través de los correos institucionales de los Empleados Públicos, con relación a la actividad de evaluación del proyecto en el cronograma tuvo una imprecisión en la fecha, la cual es durante el mes de abril según lo dispuesto en el número 7.2.2.4 Inscripción y proceso de los equipos de trabajo, actividad que se espera realizar durante el segundo trimestre de 2020; Sobre la actividad de mejores funcionarios aún no se ha definido este tema en tanto que hay recursos  frente a las evaluaciones de algunos funcionarios. Una vez se hayan surtido estos podría definirse el mejor funcionario. Esto teniendo en cuenta que aún hay un consolidado en firme al respecto.
Con relación al avance de las actividades se logro cumplir el 50 % de las mismas se espera durante el segundo trimestre cumplir las actividades pendientes una vez se normalice la situación del país.</t>
  </si>
  <si>
    <t>Con relación al plan de Bienestar e Incentivos se adelantó sobre: * Actividades culturales por medio de la campaña realizada a través de los correos institucionales promoviéndose la programación ofrecida por medio de la caja de compensación compensar. * Dia de genero esta se realizó con una actividad por medio de compensar en el mes de marzo, se anexa evidencia fotográfica de la actividad. * Evaluación del Proyecto: Se adelanto la citación en el mes de mayo a la actividad de evaluación y sesiones de retroalimentación en el mes de junio con los equipos que se postularon. * Cumpleaños de bienestar: la actividad se encuentra pendiente debido a que la realización del contrato con la Entidad Compensar se encuentra en el proceso contractual.</t>
  </si>
  <si>
    <t>El incumplimiento de la meta programada correspondió a los recursos interpuestos frente a las evaluaciones de algunos funcionarios.</t>
  </si>
  <si>
    <t>Con relación a la vigencia anterior la desviación es desfavorable, el  no cumplimiento al 100 % correspondió a tiempo de tramitología con relación al contrato de bienestar con Compensar.</t>
  </si>
  <si>
    <t>Este indicador mide el número de veces que ocurre un accidente de trabajo en el mes.
Su interpretación es: Por cada cien (100) trabajadores que laboraron en el mes se presentaron X accidentes de trabajo.</t>
  </si>
  <si>
    <t>MENSUAL</t>
  </si>
  <si>
    <t>Durante el mes de enero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</si>
  <si>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marzo no se presentaron accidentes de trabajo en la UAERMV, teniendo en cuenta que en este mes el tiempo de exposición del personal trabajador fue menor debido a la contingencia presentada por el COVID-19 lo cual favoreció este resultado.</t>
  </si>
  <si>
    <t>Para el mes de abril no se presentaron accidentes de trabajo en la UAERMV, teniendo en cuenta que en este mes el tiempo de exposición del personal trabajador fue menor debido a la contingencia presentada por el COVID-19 lo cual favoreció este resultado.</t>
  </si>
  <si>
    <t>1. Se solicita el retiro del tablero que se encuentra suelto.
2. Se verifica otras condiciones en la sala de juntas que sean de riesgo.
3. Se informa al personal de la identificación de peligros en áreas de trabajo.</t>
  </si>
  <si>
    <t>Con relación a la vigencia anterior no se presentaron accidentes de trabajo durante el mes de febrero con relación a esta vigencia hubo un incremento de 0,30% ya que en esta vigencia para el mismo periodo se presento un accidente de trabajo.</t>
  </si>
  <si>
    <t>Con relación a la vigencia anterior en esta si se presento un accidente laboral , en esta  es favorable el resultado, además el tiempo de exposición fue menor debido a la contingencia presentada por el COVID-19 lo cual favoreció este resultado.</t>
  </si>
  <si>
    <t>El resultado es favorable debido a que el tiempo de exposición fue menor debido a la contingencia presentada por el COVID-19 lo cual favoreció este resultado.</t>
  </si>
  <si>
    <t>Con relación a la vigencia anterior 2019, este indicador se media de forma trimestral. Con relación al mes anterior abril 2020 no se presentaron accidentes de trabajo, lo cual es desfavorable ya que aumento el indicador en un 0,20%.</t>
  </si>
  <si>
    <t xml:space="preserve">Con relacion a la vigencia anterior 2019 se presento incremento por un accidente presentado el 26 de junio 2020 </t>
  </si>
  <si>
    <t>PREVALENCIA DE LA ENFERMEDAD LABORAL</t>
  </si>
  <si>
    <t>GTHU-IND-007</t>
  </si>
  <si>
    <t>Mantener la prevalencia de enfermedades laborales en la UAERMV, en una constante menor o igual a 1000</t>
  </si>
  <si>
    <t>Medir el número de casos de enfermedad laboral presentes en un periodo de tiempo.</t>
  </si>
  <si>
    <t>Este indicador mide el número de casos de enfermedad laboral presentes en una población en un periodo de tiempo.
Su interpretación es: Por cada 100.000 trabajadores existen X casos de enfermedad laboral en el periodo Z.</t>
  </si>
  <si>
    <t>CONSTANTE</t>
  </si>
  <si>
    <t>(Número de casos nuevos y antiguos de enfermedad laboral en el periodo Z / Promedio de trabajadores en el periodo Z) * 100.000</t>
  </si>
  <si>
    <t>Número de casos nuevos y antiguos de enfermedad laboral en el periodo Z</t>
  </si>
  <si>
    <t>Promedio de trabajadores en el periodo Z</t>
  </si>
  <si>
    <t>Durante el primer semestre del año 2020 no se presentaron casos nuevos por enfermedad de origen laboral.</t>
  </si>
  <si>
    <t>Mantener el seguimiento de los colaboradores y cumplimiento de estandares de seguridad para prevencion de enfermedades de origen laboral.</t>
  </si>
  <si>
    <t>INCIDENCIA DE LA ENFERMEDAD LABORAL</t>
  </si>
  <si>
    <t>GTHU-IND-008</t>
  </si>
  <si>
    <t>Mantener en una constante igual a 0 la presencia de nuevos casos de enfermedad laboral en la UAERMV.</t>
  </si>
  <si>
    <t>Medir el número de casos de enfermedad laboral presentes en la UAERMV en un periodo de tiempo.</t>
  </si>
  <si>
    <t>Este indicador mide el número de casos de enfermedad laboral presentes en una población en un periodo de tiempo.
Su interpretación es: Por cada 100.000 trabajadores existen X casos nuevos de enfermedad laboral en el periodo Z.</t>
  </si>
  <si>
    <t>(Número de casos nuevos de enfermedad laboral en el periodo Z / Promedio de trabajadores en el periodo Z) * 100.000</t>
  </si>
  <si>
    <t>Número de casos nuevos de enfermedad laboral en el periodo Z</t>
  </si>
  <si>
    <t>Durante el primer semestre del año 2020 No se presentaron casos nuevos por enfermedad de origen laboral.</t>
  </si>
  <si>
    <t>5;6%</t>
  </si>
  <si>
    <t>5;5%</t>
  </si>
  <si>
    <t xml:space="preserve">Número de días de ausencia por incapacidad laboral o común en el mes </t>
  </si>
  <si>
    <t xml:space="preserve"> Número de días de trabajo programados en el mes</t>
  </si>
  <si>
    <t>Durante el mes de enero de 2020 por motivo de incapacidad medica se presentaron en total 61 días de ausencia por enfermedad común.</t>
  </si>
  <si>
    <t>Durante el mes de febrero de 2020 por motivo de incapacidad medica se presentaron en total 152 días de ausencia a laboral tanto por enfermedad común como por enfermedad laboral.</t>
  </si>
  <si>
    <t>Durante el mes de marzo de 2020 por motivo de incapacidad medica se presentaron en total 72 días de ausencia a laboral tanto por enfermedad común como por enfermedad laboral.</t>
  </si>
  <si>
    <t>Durante el mes de abril de 2020 por motivo de incapacidad medica se presentaron en total 34 días de ausencia a laborar tanto por enfermedad común como por enfermedad laboral.</t>
  </si>
  <si>
    <t>Durante el mes de mayo de 2020 por motivo de incapacidad medica se presentaron en total 134 días de ausencia tanto por enfermedad común como por enfermedad laboral. El aumento del valor de la ausencia se evidencia por el aumento de los colaboradores que ya se les formalizo su contrato de prestación de servicios sumado a la planta de servidores públicos que pertenecen a la entidad.</t>
  </si>
  <si>
    <t>Durante el mes de junio de 2020 por motivo de incapacidad medica se presentaron en total 65 días de ausencia tanto por enfermedad común como por enfermedad laboral. La variación del numero de colaboradores no es constante debido al numero de contratistas que puede variar en su numero.</t>
  </si>
  <si>
    <t xml:space="preserve">Enero </t>
  </si>
  <si>
    <t>Por parte del proceso de Gestión de Talento humano – SST se continua con el seguimiento de los casos de enfermedad común.</t>
  </si>
  <si>
    <t>Para la vigencia anterior no se estaba midiendo este indicador en el periodo de marzo.</t>
  </si>
  <si>
    <t>Para la vigencia anterior no se estaba midiendo este indicador en el periodo de junio</t>
  </si>
  <si>
    <t xml:space="preserve">GESTIÓN DOCUMENTAL </t>
  </si>
  <si>
    <t>FINALIZACIÓN DE LOS TRÁMITES EN EL SGDEA - APLICATIVO ORFEO</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</si>
  <si>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</si>
  <si>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</si>
  <si>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</si>
  <si>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Junio de 2020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</si>
  <si>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</si>
  <si>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</si>
  <si>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</si>
  <si>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</si>
  <si>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sin  finalizar en el periodo/ Total de radicados  en el periodo)*100</t>
  </si>
  <si>
    <t>No de  radicados sin  finalizar en el periodo/ Total de radicados  en el periodo</t>
  </si>
  <si>
    <t>No de  radicados anulados en el periodo/ Total de radicados  en el periodo</t>
  </si>
  <si>
    <t>VARIABLNo de  radicados sin  finalizar en el periodo</t>
  </si>
  <si>
    <t>Total de radicados  en el periodo</t>
  </si>
  <si>
    <t>SEGUNDO  TRIMESTRE</t>
  </si>
  <si>
    <t>En relación con el cumplimiento de los trámites sin finalizar en el Sistema de Gestión de Documentos Electrónicos de Archivo ORFEO se tomo como referencia el periodo del 15 al 30 de junio de 2020 debido a que este es un indicador nuevo que fué aprobado durante el mes de junio. Debido a lo corto del periodo evaluado se incrementa el porcentaje de trámites sin finalizar teniendo en cuenta que son trámites muy recientes y algunos tienen tiempo de respuesta de 10, 15 o más días hábiles los cuales por lo corto del periodo evaluado todavia se encuentran dentro de los términos de respuesta.</t>
  </si>
  <si>
    <t>SEGUNDO TRIMESTRE</t>
  </si>
  <si>
    <t>INDICADOR NUEVO</t>
  </si>
  <si>
    <t xml:space="preserve">Teniendo en cuenta que la fecha de aprobación de los indicadores se realizó el dia 17 de junio de 2020,  el periodo de medición del indicador fue de 15 dias, lo cual no hace posible una medición completa sobre  la finalización de los trámites  en ORFEO, toda vez que los tiempos estan en cumplimiento dentro de los terminos enunciados en el Codigo de Procedimiento Administrativo. </t>
  </si>
  <si>
    <t>ATENCIÓN DE CONSULTAS DEL ARCHIVO CENTRAL Y DE GESTIÓN</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</si>
  <si>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</si>
  <si>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</si>
  <si>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</si>
  <si>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Dias</t>
  </si>
  <si>
    <t xml:space="preserve">Base de datos de consultas </t>
  </si>
  <si>
    <t>5 días</t>
  </si>
  <si>
    <t>6 días</t>
  </si>
  <si>
    <t>3 días</t>
  </si>
  <si>
    <t>4 días</t>
  </si>
  <si>
    <t>1 día</t>
  </si>
  <si>
    <t>2 días</t>
  </si>
  <si>
    <t>Σ del tiempo empleado en la atención de consultas documentales del archivo central</t>
  </si>
  <si>
    <t>Total de consultas documentales del archivo central realizadas</t>
  </si>
  <si>
    <t xml:space="preserve">SEGUNDO TRIMESTRE </t>
  </si>
  <si>
    <t>Durante el segundo trimestre vigencia 2020 se realizó la atención a 442 consultas en un tiempo promedio de 2 días. Se observa que para el periodo de reporte el tiempo de atención de las consultas  aumento en cuanto al reporte del mes anterior, sin embargo se ha cumplido con el tiempo establecido en el indicador a pesar de la contingencia presentada durante este periodo.</t>
  </si>
  <si>
    <t>Respecto a los resultados de la vigencia anterior se denota un leve aumento en los tiempos de respuesta, teniendo en cuenta la situación de emergencia sanitaria , la cual ha restringido los desplazamientos al los archivos de gestión y central por parte del personal  designado para esta actividad.</t>
  </si>
  <si>
    <t>Continuar aplicando el procedimiento de consultas y prestamos acorde con los lineamientos establecidos por el proceso.</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</si>
  <si>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</si>
  <si>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</si>
  <si>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</si>
  <si>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</si>
  <si>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</si>
  <si>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</si>
  <si>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</si>
  <si>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</si>
  <si>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</si>
  <si>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Segundo trimestre 2020</t>
  </si>
  <si>
    <t>En el periodo comprendido entre el 15 de junio al 30 de junio  se generó la anulación de un (1) radicado correspondiente al mismo periodo de radicación, sin embargo durante el mismo periodo se anularon 79 radicados  correspondientes a periodos anteriores, de los cuales haciendo un análisis, en su mayoria son radicados de informes de pago de contratistas, debido a que los informes de actividades generados por los usuarios pasaban a esta condición por desconocimiento en el tramite correspondiente, por tal razón en la capacitación brindada durante el mes de junio a todas las dependencias se les informó que se debe dar un alcance a los informes cuando se generen correcciones con el fin de no anular esta documentación y así establecer la acción de mejora para el cumplimiento del indicador.</t>
  </si>
  <si>
    <t>Indicador nuevo , aprobado a mediados del mes junio 2020</t>
  </si>
  <si>
    <t xml:space="preserve">EJECUCIÓN  CRONOGRAMA DE TRANSFERENCIAS PRIMARIAS </t>
  </si>
  <si>
    <t>GDOC-IND-004</t>
  </si>
  <si>
    <t xml:space="preserve">Lograr un cumplimiento del 80% del cronograma de  transferencias primarias previsto para la vigencia </t>
  </si>
  <si>
    <t>Dar cumplimiento total a la ejecución del cronograma de transferencias primarias programado para la vigencia con el fin de lograr la adecuada administración, custodia y conservación del patrimonio documental de la UAERMV</t>
  </si>
  <si>
    <t>Con este indicador se pretende medir la ejecución del cronograma de transferencias primarias, asi mismo conocer el nivel de apropiación del  GDOC PR 002 Procedimiento Organización de Archivos de gestión y transferencias primarias por parte de las dependencias.</t>
  </si>
  <si>
    <t>Ejecución del cronograma de transferencias primarias</t>
  </si>
  <si>
    <t>No deTransferencias Realizadas / No de Transferencias Programadas * 100</t>
  </si>
  <si>
    <t>No deTransferencias Realizadas</t>
  </si>
  <si>
    <t>No de Transferencias Programadas</t>
  </si>
  <si>
    <t xml:space="preserve">Durante el periodo correspondiente se realizaron dos (2) transferencias primarias , la de la Dirección General y la del proceso de Gestión de Infraestructura Tecnológica. Debido a la contingencia presentada en ocasion a la emergencia sanitaria por el COVID 19 y dado que no se ha podido reailzar el trabajo en campo correspondiente a la organización de los expedientes para las transferencias programadas, no se ha podido cumplir con el cronograma como se tenia establecido. </t>
  </si>
  <si>
    <t>Indicador nuevo aprobado a mediados del mes de Junio, por consiguiente no es posible determinar una analisis de desviación teniendo en cuenta que no hay una linea base para hacer la comparación en los resultados de  cada vigencia,</t>
  </si>
  <si>
    <t>Actualizar cronograma de transferencias teniendo en cuenta la situación sanitaria actual originada por el COVID 19.</t>
  </si>
  <si>
    <t>PORCENTAJE DE DESATENCIÓN DE PQRSFD CON TÉRMINOS DE 10 DÍAS HÁBILES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</si>
  <si>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</si>
  <si>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</si>
  <si>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 xml:space="preserve">Σ de las respuestas con calificación "Bueno" y "Excelente" </t>
  </si>
  <si>
    <t>Total de respuestas ciudadanas</t>
  </si>
  <si>
    <t xml:space="preserve">CUMPLIMIENTO DEL PLAN DE ACCIÓDE RESPONSABILIDAD SOCIAL </t>
  </si>
  <si>
    <t>Ejecutar el 100% de las actividades formuladas en el plan de acción de responsabilidad social- modelo de sostenibilidad.</t>
  </si>
  <si>
    <t>(NÚMERO DE ACTIVIDADES DEL PLAN EJECUTADAS EN EL PERIODO /NÚMERO DE ACTIVIDADES DEL PLAN PROGRAMADAS PARA EL PERIODO)*100</t>
  </si>
  <si>
    <t xml:space="preserve">NÚMERO DE ACTIVIDADES DEL PLAN EJECUTADAS EN EL PERIODO </t>
  </si>
  <si>
    <t>NÚMERO DE ACTIVIDADES DEL PLAN PROGRAMADAS PARA EL PERIODO</t>
  </si>
  <si>
    <t>SATISFACCIÓN DE PARTES INTERESADAS INTERNAS</t>
  </si>
  <si>
    <t>APIC-IND-004</t>
  </si>
  <si>
    <t xml:space="preserve">LOGRAR EL 90% DE SATISFACCIÓN DE LOS COLABORADORES </t>
  </si>
  <si>
    <t>MEDIR LA SATISFACCIÓN DE LOS COLABORADORES DE LA ENTIDAD CON LAS ACTIVIDADES DE COMUNICACIONES IMPLEMENTADAS</t>
  </si>
  <si>
    <t>El indicador busca medir el porcentaje de satisfacción de los colaboradores de la entidad derivados de la implementación del plan de comunicaciones de la UAERMV.</t>
  </si>
  <si>
    <t>(NÚMERO DE RESPUESTAS POSITIVAS/NÚMERO DE ENCUESTADOS)*100</t>
  </si>
  <si>
    <t>(NÚMERO DE RESPUESTAS POSITIVAS</t>
  </si>
  <si>
    <t>NÚMERO DE ENCUESTADOS</t>
  </si>
  <si>
    <t>Cubrimiento del Plan de acción de responsabilidad social</t>
  </si>
  <si>
    <t xml:space="preserve">Involucrar al 70% de partes interesadas identificadas en las actividades de responsabilidad social ejecutadas en la UAERMV para la vigencia. </t>
  </si>
  <si>
    <t xml:space="preserve">El indicador pretende medir el porcentaje de Partes Interesasdas involucradas en las actividades formuladas en el plan de acción de Responsabilidad Social </t>
  </si>
  <si>
    <t>(Numero de grupos de valor que participaron en actividades de responsabilidad social en el periodo/Grupos de valor identificados por la entidad)*100</t>
  </si>
  <si>
    <t>Numero de grupos de valor que participaron en actividades de responsabilidad social en el periodo</t>
  </si>
  <si>
    <t>Grupos de valor identificados por la entidad</t>
  </si>
  <si>
    <t>Aprehensión del Plan de acción de responsabilidad social.</t>
  </si>
  <si>
    <t>Número de personas con calificación positiva</t>
  </si>
  <si>
    <t>Número de personas evaluadas</t>
  </si>
  <si>
    <t>PORCENTAJE DE DESATENCIÓN DE PQRSFD CON TÉRMINOS DE 15 DÍAS HÁBILES</t>
  </si>
  <si>
    <t>APIC-IND-007</t>
  </si>
  <si>
    <t>Garantizar la oportunidad en la atención de las PQRSFD con término de atención de 15 días hábiles.</t>
  </si>
  <si>
    <t>(N. de peticiones con término de respuesta de 15 días hábiles respondidas fuera de términos</t>
  </si>
  <si>
    <t>No. de PQRSFD con término de respuesta de 15 días hábiles en el periodo</t>
  </si>
  <si>
    <t>PORCENTAJE DE DESATENCIÓN DE PQRSFD CON TÉRMINOS DE 30 DÍAS HÁBILES</t>
  </si>
  <si>
    <t>APIC-IND-008</t>
  </si>
  <si>
    <t>Garantizar la oportunidad en la atención de las PQRSFD con término de atención de 30 días hábiles.</t>
  </si>
  <si>
    <t>(N. de peticiones con término de respuesta de 30 días hábiles respondidas fuera de términos</t>
  </si>
  <si>
    <t>No. de PQRSFD con término de respuesta de 30 días hábiles en el periodo</t>
  </si>
  <si>
    <t>(N. de Actividades Ejecutadas</t>
  </si>
  <si>
    <t xml:space="preserve"> N. de Actividades Programadas</t>
  </si>
  <si>
    <t>N. de Actividades Programadas</t>
  </si>
  <si>
    <t>N. de Actividades Ejecutadas</t>
  </si>
  <si>
    <t>((km/carril de impacto priorizados/Meta  programada anual para priorización) *100)</t>
  </si>
  <si>
    <t># Elementos PK_ID con visita de  seguimiento (CC y RH)</t>
  </si>
  <si>
    <t># Elementos PK_ID programados para seguimiento)</t>
  </si>
  <si>
    <t>Total de Km priorizados</t>
  </si>
  <si>
    <t>((Mesas de trabajo ejecutadas/Mesas de trabajo programadas) *100)</t>
  </si>
  <si>
    <t xml:space="preserve"> % Avance de proyecto de investigación ejecutado</t>
  </si>
  <si>
    <t>%Proyecto programado</t>
  </si>
  <si>
    <t>Elementos PK_ID diagnosticados</t>
  </si>
  <si>
    <t>Elementos PK_ID programados en la Vigencia</t>
  </si>
  <si>
    <t>porcentaje de cumplimiento esperado</t>
  </si>
  <si>
    <t xml:space="preserve"> % cumplimiento mezcla fria+% cumplimiento mezcla caliente+% cumplimiento concreto hidraulico/3) </t>
  </si>
  <si>
    <t xml:space="preserve">TIPO DE INDICADOR </t>
  </si>
  <si>
    <t>PRIMER TRIMESTRE</t>
  </si>
  <si>
    <t>Durante el primer trimestre de la vigencia se realizó la atención a 771 consultas en un tiempo promedio de 1,37 días. Con respecto a la meta establecida, se evidencia que la atención de las consultas documentales del archivo central y el de Gestión a cargo del proceso de Gestión Documental se ha realizado oportunamente,  lo cual muestra la gestión del proceso frente a los requerimientos documentales de la Entidad y los entes externos.</t>
  </si>
  <si>
    <t>JUNIO de 2020</t>
  </si>
  <si>
    <t>Sistema Bogotá Te Escucha - SDQS
Sistema de Gestión Documental Orfeo
Base de datos PQRSFD</t>
  </si>
  <si>
    <t>Atención a partes interesadas y comunicaciones</t>
  </si>
  <si>
    <t>N. de peticiones con término de respuesta de 10 días hábiles respondidas fuera de términos</t>
  </si>
  <si>
    <t>No. de PQRSFD con término de respuesta de 10 días hábiles en el periodo</t>
  </si>
  <si>
    <t xml:space="preserve">1 TRIMESTRE </t>
  </si>
  <si>
    <t>De las 82 peticiones recibidas con vencimiento de 10 días, 39 peticiones, es decir el 48% no evidencia respuesta notificada al peticionario(a) dentro de los tiempos establecidos</t>
  </si>
  <si>
    <t>De las 147 peticiones recibidas con vencimiento de 10 días, 18 peticiones, es decir el 12% no evidencia respuesta notificada al peticionario(a) dentro de los tiempos establecidos.</t>
  </si>
  <si>
    <t xml:space="preserve">Una vez verificado en el sistema Orfeo y Base de Datos de Atención a la Ciudadanía las peticones vencidas correspondiente a los diez días, se evidenció que la gestión de estos requerimienos no se realiza conforme al procedimiento de Requrimientos. </t>
  </si>
  <si>
    <t>Se hace necesario remitir a los colaboradores de la Entidad que han superado los términos de repuesta,un correo electrónico del procedimiento de requerimientos, los plazos legalmente establecidos y acciones a tener en cuenta para coadyuvar a garantizar la oportunidad a los diferentes requerimientos que se presentan ante la Entidad</t>
  </si>
  <si>
    <t xml:space="preserve">Respecto al trimestre anterior, se redujo el porcentaje de peticiones vencidas en un 36%.                                         </t>
  </si>
  <si>
    <t xml:space="preserve">Se hace necesario continuar remitiendo a los colaboradores de la Entidad que han superado los términos de repuesta, los correos para verificar el caso y brindar respuesta perentoria de manera inmediata. </t>
  </si>
  <si>
    <t>El indicador mide el porcentaje de satisfacción de los ciudadanos y partes interesadas con la claridad de las respuestas remitidas por la Entidad a las PQRSFD, de conformidad con la medición realizada a través de la  "Encuesta de satisfacción a ciudadana".</t>
  </si>
  <si>
    <t>Encuestas de satisfacción ciudadana</t>
  </si>
  <si>
    <t>Σ de las respuestas con calificación "Bueno" y "Excelente</t>
  </si>
  <si>
    <t>De las 22 encuestas aplicadas en el periodo, el 36% calificaron la satisfacción ciudadana entre bueno y excelente.</t>
  </si>
  <si>
    <t>La satisfacción en general del servicio recibido por parte de la Entidad corresponde al 44.4% calificado entre “Excelente” y “Bueno”. Se considera un restultado positivo dado el avance respecto al periodo anterior.</t>
  </si>
  <si>
    <t>Se evidencia un porcentaje del 36% de ciudadanos que calificaron la satisfacción de las respuestas recibidas como bueno o excelente, por lo que se requiere verificar si las causas de dicha insatisfacción corresponden con tiempos de respusta, claridad o calidad en el servicio.</t>
  </si>
  <si>
    <t>Realizar una socialización con los responsables de dar respuesta a las peticiones sobre los resultados de las encuestas y hacer enfasís en la necesidad de atenderlas dentro de los términos previstos, y bajo criterios de calidad y claridad en la información.</t>
  </si>
  <si>
    <t>2 trimestre</t>
  </si>
  <si>
    <t>Se evidencia un porcentaje del 44% de la ciudadanía que calificó la satisfacción de las respuestas recibidas como bueno o excelente. Respecto al período anterior, el nivel de satisfacción aumentó.S</t>
  </si>
  <si>
    <t xml:space="preserve">Se debe continuar enviando el link de encuesta a todas las respuestas ciudadanas, buscando ampliar el número de encuesetas diligenciadas..  </t>
  </si>
  <si>
    <t xml:space="preserve">ATENCIÓN A PARTES INTERESADAS Y COMUNICACIONES </t>
  </si>
  <si>
    <t xml:space="preserve">NOMBRE DEL INDICADOR: </t>
  </si>
  <si>
    <t xml:space="preserve">Cumplimiento del Plan de acción de responsabilidad social </t>
  </si>
  <si>
    <r>
      <t>Ejecutar el 100% de las actividades formuladas en el plan de acción de responsabilidad social-</t>
    </r>
    <r>
      <rPr>
        <sz val="11"/>
        <color theme="1"/>
        <rFont val="Arial"/>
        <family val="2"/>
      </rPr>
      <t xml:space="preserve"> modelo de sostenibilidad.</t>
    </r>
  </si>
  <si>
    <t>Lograr el desarrollo de la totalidad las actividades programadas del Plan de acción del responsabilidad social para el periodo.</t>
  </si>
  <si>
    <t>Plan de acción de Responsabilida Social.</t>
  </si>
  <si>
    <t>GERENCIA SOCIAL, AMBIENTAL Y DE ATENCIÓN A PARTES INTERESADAS</t>
  </si>
  <si>
    <t>(NÚMERO DE ACTIVIDADES DEL PLAN EJECUTADAS EN EL PERIODO /NÚMERO DE ACTIVIDADES DEL PLAN PROGRAMADAS PARA EL PERIODO)*100.</t>
  </si>
  <si>
    <t>No actividades ejecutadas</t>
  </si>
  <si>
    <t>No actividades programadas</t>
  </si>
  <si>
    <t xml:space="preserve">Trimestre 1 </t>
  </si>
  <si>
    <t>1. Se avanza en la construcción de parámetros relevantes para la construcción de la política en DDHH, 2. se realiza identificación de proveedores activos de la UMV para taller de sensibilización en trabajo infanitl, según listado suministrado por contratos. 3.Se realizan videos testiomaniales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t>
  </si>
  <si>
    <t xml:space="preserve">Trimestre 2 </t>
  </si>
  <si>
    <t xml:space="preserve">1. Se elaboró y aprobó la Política en Derechos Humanos de la UAERMV, 2. Se realizó vía zoom, taller de sensibilización a proveedores de la entidad en la temática: abolición del trabajo infantil. 3. Se publicó el revista mi Calle y a través de las redes sociales de la entidad el Publirreportaje realizado a colaboradores destacando sus historias de vida e identidad, 4. Se realizó documento análsis e identificación de buenas prácticas en responsabilidad social y sostenibilidad con entidades y/o empresas del sector movilidad. 5. Se realizó y aprobó Informe de sostenibilidad en metodología GRI-4 para la gestión de la vigencia 2019, 6. Se realizó informe de la participación de las mesas y/o actividades, las cuales fueron mesas de trabajo (webinar) lideradas por Pacto Global con enfoque en: DDHH y Anticorrupción. </t>
  </si>
  <si>
    <t xml:space="preserve">  Trimestre 1</t>
  </si>
  <si>
    <t>ENCUESTA SEMESTRAL DE COMUNICACIONES</t>
  </si>
  <si>
    <t>OFICINA ASESORA DE PLANEACIÓN</t>
  </si>
  <si>
    <t>NÚMERO DE RESPUESTAS POSITIVAS</t>
  </si>
  <si>
    <t>SEMESTRE 1 2020</t>
  </si>
  <si>
    <t>El resultado se desprende de la encuesta aplicada a 100  colaboradores de la entidad de la siguiente manera: 5 directivos; 50 colaboradores de la sede administrativa;  15 colaboradores de la sede de producción; 15 colaboradores de la sede operativa;
15 trabajadores en frentes de obra). De esta muestra de 100 personas 97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comuniación interna. El resultado es positivo teniendo en cuenta que la meta era llegar al 90% de satisfacción.</t>
  </si>
  <si>
    <t>I SEMESTRE 2020</t>
  </si>
  <si>
    <t xml:space="preserve"> De esta muestra de 100 personas 97 respondieron que se sienten satisfechos con la labor del área de comunicaciones como resultado de las estrategias y actividades adelantadas en las tres sedes de la entidad y en los frentes de obra, así como de la información publicada a través de los diferentes canales de comuniación interna. El resultado es positivo teniendo en cuenta que la meta era llegar al 90% de satisfacción.</t>
  </si>
  <si>
    <t xml:space="preserve">Plan de acción de Responsabilida Social </t>
  </si>
  <si>
    <t>ATENCIÓN A PARTES INTERESADAS</t>
  </si>
  <si>
    <t>No. personas asistentes</t>
  </si>
  <si>
    <t>No. personas registradas en listados de convocatoria</t>
  </si>
  <si>
    <t>Para el trimestre, se hace referencia a dos espacios: El primero involucra una terna de colaboradores para realización de publirreportaje con énfasis en inclusión. Para el segundo espacio, se involucra a los colaboradores que se convocaron a participar de las mesas de construcción de la política en DDHH de la entidad.</t>
  </si>
  <si>
    <r>
      <t xml:space="preserve">Para el segundo trismestre, se hace referencia a tres espacios: 1.Mesas de trabajo y divulgación de la política en Derechos Humanos de la UAERMV con colaboradores, 2.Mesas de trabajo con los enlaces desigandos para la elaboración del informe de sosteniblidad en formato GRI-4. Se cuentan como convocados los enlaces designados por las áreas para conformar las respectivas mesas de trabajo, 3. Divulgación de la política en Derechos Humanos a todos los grupos de valor identificados a través de las redes sociales de la entidad. (Dado que es una campaña masiva no se es posible determinar un número exacto de personas alcanzadas) 
</t>
    </r>
    <r>
      <rPr>
        <b/>
        <sz val="10"/>
        <rFont val="Arial"/>
        <family val="2"/>
      </rPr>
      <t>Aclaración: por otra parte, se manifiestó un gran número de participantes que superó ampliamente la convocatoria de 13 personas a 25.</t>
    </r>
  </si>
  <si>
    <t>1.Publicación y un artículo en la revista “Mi Calle”, edición No. 63 del mes de abril en las páginas 6 y 7, donde se fortalece el cierre de brechas que producen exclusión laboral y se genera un compromiso por contribuir a la eliminación de la discriminación.
2. Política de Derechos Humanos</t>
  </si>
  <si>
    <t>1.Informe de Sostenibilidad UAERMV 2019.
2.Se manifiestó un gran número de participantes que superó ampliamente la convocatoria de 13 personas a 25.</t>
  </si>
  <si>
    <t>Se manifiestó un gran número de participantes que superó ampliamente la convocatoria de 13 personas a 25.</t>
  </si>
  <si>
    <t>De acuerdo a la afluencia de participantes de las diferentes mesas de trabajo y actividades encaminadas a la divulgación de la política de DDHH, es necesario ampliar en la cobertura de las convocatorias.</t>
  </si>
  <si>
    <t>FECHA DE APLICACIÓN: MAYO 2019</t>
  </si>
  <si>
    <t xml:space="preserve">Plan de acción de Responsabilidad Social </t>
  </si>
  <si>
    <t xml:space="preserve">Promedio de calificaciones positivas </t>
  </si>
  <si>
    <t>N° de personas encuestadas</t>
  </si>
  <si>
    <t>Semestre 1</t>
  </si>
  <si>
    <t>Como parte del trabajo y enfoque en el respeto a los DDHH y Estándares Laborales, se realizó una (1) sensibilización a cuatro (4) proveedores de la entidad, mediante la plataforma ZOOM, en la se contó con la participación de siete (7) personas y se  desarrolló el tema de la abolición del trabajo infantil donde se aportaron cifras sobre dicha situación entre 2008 y 2012, normatividad internacional, aplicada al tema y como se puede aportar para eliminar y prevenir este flagelo; al finalizar, se abrió un espacio de preguntas, comentarios y finalmente se envió un formato de evaluación con el fin de medir la aprehensión del tema, el cual arrojó como resultado una evidente aceptación y solicitud de más sensibilizaciones con temas similares.</t>
  </si>
  <si>
    <t xml:space="preserve">Semestre 2 </t>
  </si>
  <si>
    <t>1.Resultado evaluación de sensibilización a proveedores, en la que de manera general se concluyó sobre la importancia de no ser cómplices con el trabajo infantil, denunciar las actividades que se detecte de proveedores o vinculados en el proceso.</t>
  </si>
  <si>
    <t>Aplicar el formato de evaluación a mayor número de grupos de valor participantes en las actividades programadas por Responsabilidad Social.</t>
  </si>
  <si>
    <t>PORCENTAJE DE DESATENCIÓN DE PQRSFD CON TÉRMINOS DE 15DÍAS HÁBILES</t>
  </si>
  <si>
    <t>VERSIÓN: 1</t>
  </si>
  <si>
    <t>De las 502 peticiones recibidas con vencimiento de 15 días, 94 peticiones, es decir el 19% no evidencia respuesta notificada al peticionario(a) dentro de los tiempos establecidos.</t>
  </si>
  <si>
    <t>De las 344 peticiones recibidas con vencimiento de 15 días, 9 peticiones, es decir el 3% no evidencia respuesta notificada al peticionario(a) dentro de los tiempos establecidos.</t>
  </si>
  <si>
    <t xml:space="preserve">Una vez verificado en el sistema Orfeo y Base de Datos de Atención a la Ciudadanía las peticones vencidas correspondiente a los 15 días, se evidenció que la gestión de estos requerimienos no se realiza conforme al procedimiento de Requrimientos. </t>
  </si>
  <si>
    <t>Conforme al trimestre anterior, se redujo el número de peticiones respondidas fuera de términos en un 16%  debido al continuo monitoreo de las peticiones que se realizó por parte de atención al ciudadano a los plazos establecidos en el Decreto Nacional 491 del 2020</t>
  </si>
  <si>
    <t>Para este periodo no se presentaron peticiones con termino de 30 días</t>
  </si>
  <si>
    <t>Porcentaje de cumplimiento porcentaje Asfalto+Porcentaje de cumplimiento Granulometria+ Porcentaje de cumplimiento asentamiento</t>
  </si>
  <si>
    <t>Porcentaje esperado de cumplimiento
Para el indicador se tiene en cuenta tres (3) parámetros (Granulometria, contenido de asfalto y asentamiento concreto)</t>
  </si>
  <si>
    <t>Disponibilidad vehículos*0.2)+ (Disponibilidad maquinaria*0.2) + ((Disponibilidad equipos*0.2) + (Disponibilidad de plantas producción*0.4</t>
  </si>
  <si>
    <t>Porcentaje Disponiblilidad esperada</t>
  </si>
  <si>
    <t>Entregas vehículos+ maquinaria + equipos</t>
  </si>
  <si>
    <t xml:space="preserve">Total solicitudes recibidas </t>
  </si>
  <si>
    <t>El indicador permite revisar el avance periodico de las intervenciones que realiza la UAERMV,  con el fin de dar cumplimiento a las metas establecidas para la Misionalidad de la Entidad y establecer si se requieren ajustes</t>
  </si>
  <si>
    <t>Km carril de impacto intervenido en rehabilitación+ Km carril de impacto intervenido en mantenimiento</t>
  </si>
  <si>
    <t>km carril de impacto programadas</t>
  </si>
  <si>
    <t>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t>
  </si>
  <si>
    <t xml:space="preserve">(∑ Calificaciones de los encuestados/
# Total de encuestados </t>
  </si>
  <si>
    <t># Total de encuestados</t>
  </si>
  <si>
    <t>Nro. de solicitudes de recursos físicos atendidas en un tiempo mayor a dos días hábiles</t>
  </si>
  <si>
    <t xml:space="preserve">N. de contratos liquidados en el periodo en un tiempo menor o igual a seis meses </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</si>
  <si>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</si>
  <si>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Número de procesos contractuales publicados en el SECOP en el periodo</t>
  </si>
  <si>
    <t>Número de procesos contractuales programados en el Plan de Adquisiciones para el periodo</t>
  </si>
  <si>
    <t>Valor ejecutado (compromisos) del presupuesto</t>
  </si>
  <si>
    <t xml:space="preserve"> Valor total de presupuesto asignado</t>
  </si>
  <si>
    <t>Ejecución de pagos en el periodo</t>
  </si>
  <si>
    <t>Presupuesto programado para el periodoC</t>
  </si>
  <si>
    <t>Valor de la ejecución de pasivos exigibles</t>
  </si>
  <si>
    <t xml:space="preserve">Presupuesto total de Pasivos Exigibles </t>
  </si>
  <si>
    <t>Valor de la ejecución de reservas</t>
  </si>
  <si>
    <t>Presupuesto total de reservas</t>
  </si>
  <si>
    <t>(Número total de ensayos realizados a los productos /  Número total de ensayos solicitados a los productos )*100</t>
  </si>
  <si>
    <t xml:space="preserve">N° total de ensayos realizados a los productos </t>
  </si>
  <si>
    <t xml:space="preserve">N° total de ensayos solicitados a los productos  </t>
  </si>
  <si>
    <t>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Nota: El total de apiques a ejecutar en  el trimestre corresponde a máximo 15 apiques por semana (de acuerdo a la capacidad operativa del laboratorio).</t>
  </si>
  <si>
    <t>Los resultados de los ensayos son utilizados como insumo en los procesos misionales para la toma de decisiones, por ende es indispensable verificar la calidad de los resultados, mediante el cumplimiento de la precisión de los métodos de ensayo.
Nota: La evaluación de la presión se realiza a los ensayos objeto de la acreditación.</t>
  </si>
  <si>
    <t>(Número de métodos de ensayo que cumplieron con la precisión de la norma / Número total de metodos de ensayos con evaluación de la  precisión de la norma) * 100</t>
  </si>
  <si>
    <t>Número de métodos de ensayo que cumplieron con la precisión de la norma</t>
  </si>
  <si>
    <t>Número total de metodos de ensayos con evaluación de la  precisión de la norma</t>
  </si>
  <si>
    <t>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</si>
  <si>
    <t xml:space="preserve">Número total de informes entregados oportunamente en el trimestre </t>
  </si>
  <si>
    <t>Número total de informes entregados en el trimestre</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</si>
  <si>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</si>
  <si>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Medir el número de accidentes mortales durante el año, con la finalidad que este indicador siempre sea 0</t>
  </si>
  <si>
    <t xml:space="preserve">SEMESTRAL </t>
  </si>
  <si>
    <t xml:space="preserve">Número de accidentes de trabajo mortales que se presentaron en el año </t>
  </si>
  <si>
    <t xml:space="preserve">Este indicador mide el número de veces que ocurre un accidente de trabajo en el mes. Su interpretación es: Por cada cien (100) trabajadores que laboraron en el mes se presentaron X accidentes de trabajo.
</t>
  </si>
  <si>
    <t xml:space="preserve">Número de casos nuevos y antiguos de enfermedad laboral en el periodo Z </t>
  </si>
  <si>
    <t xml:space="preserve">Número de casos nuevos de enfermedad laboral en el periodo Z </t>
  </si>
  <si>
    <t xml:space="preserve">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</si>
  <si>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kg de residuos aprovechables gestionados </t>
  </si>
  <si>
    <t xml:space="preserve">kg de residuos aprovechables generados </t>
  </si>
  <si>
    <t>ste indicador se establece con el fin de controlar el impacto ambiental negativo que se pudiera generar  por el consumo de agua en las diferentes actividades realizadas en la UAERMV</t>
  </si>
  <si>
    <t>METROS CÚBICOS</t>
  </si>
  <si>
    <t xml:space="preserve">Promedio de colaboradores presentes en las sedes de la Entidad -mes </t>
  </si>
  <si>
    <t xml:space="preserve">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</si>
  <si>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 xml:space="preserve">Promedio deKw-hora consumidos al mes </t>
  </si>
  <si>
    <t xml:space="preserve">Promedio de colaboradores presentes en las sedes de la Entidad </t>
  </si>
  <si>
    <t>ncluir cláusulas de sostenibilidad al 75% de los contratos suscritos en la Entidad en el año</t>
  </si>
  <si>
    <t>De conformidad al objetivo No.12 de los Objetivos de Desarrollo Sostenible " 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  Es por ello que se requiere medir el grado de compromiso con las normas y requisitos ambientales de nuestras partes interesadas    ( proveedores de bienes y servicios) que redunden en beneficios no solo para la Entidad si no para la ciudad -región</t>
  </si>
  <si>
    <t>Total de contratos suscritos en el periodo  *100</t>
  </si>
  <si>
    <t>No de  radicados sin  finalizar en el periodo</t>
  </si>
  <si>
    <t>100%- (No de  radicados anulados en el periodo</t>
  </si>
  <si>
    <t xml:space="preserve">No deTransferencias Realizadas </t>
  </si>
  <si>
    <t xml:space="preserve">Número de sentencias decididas a favor de la entidad en el periodo </t>
  </si>
  <si>
    <t>QUE EL COMITÉ DE CONCILIACIÓN ESTUDIE EL 100% DE LAS SOLICITUDES PREJUDICIALES QUE SE SOMETAN A SU DECISIÓN.</t>
  </si>
  <si>
    <t>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t>
  </si>
  <si>
    <t xml:space="preserve">Número de conciliaciones prejudiciales estudiadas en el Comité de Conciliación </t>
  </si>
  <si>
    <t>95%  de cumplimiento en la vigencia</t>
  </si>
  <si>
    <t>Medir el cumplimiento en la ejecución del plan anual de auditorías,  aprobado para la vigencia, por el Comité Institucional de Control Interno - CICCI.</t>
  </si>
  <si>
    <t>(# actividades del plan anual de auditorías ejecutadas en el trimestre / # actividades del plan anual de auditorías programadas en el trimestre) * 100</t>
  </si>
  <si>
    <t xml:space="preserve"> (# controles evaluados de riesgos inherente en nivel alto, extremo y de corrupción  / # Total controles de riesgo inherente en nivel alto, extremo y de corrupción)*100</t>
  </si>
  <si>
    <t>(# controles evaluados de riesgos inherente en nivel alto, extremo y de corrupción</t>
  </si>
  <si>
    <t># Total controles de riesgo inherente en nivel alto, extremo y de corrupción</t>
  </si>
  <si>
    <t xml:space="preserve"> (# Acciones Correctivas Cerradas  por los procesos / # Acciones Correctivas Programadas para cumplir) * 100</t>
  </si>
  <si>
    <t xml:space="preserve"># Acciones Correctivas Cerradas  por los procesos </t>
  </si>
  <si>
    <t># Acciones Correctivas Programadas para cumplir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</si>
</sst>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 #,##0_-;\-&quot;$&quot;\ * #,##0_-;_-&quot;$&quot;\ * &quot;-&quot;_-;_-@_-"/>
    <numFmt numFmtId="165" formatCode="_-* #,##0_-;\-* #,##0_-;_-* &quot;-&quot;_-;_-@_-"/>
    <numFmt numFmtId="166" formatCode="_-* #,##0.00_-;\-* #,##0.00_-;_-* &quot;-&quot;??_-;_-@_-"/>
    <numFmt numFmtId="167" formatCode="[$-C0A]mmm\-yy;@"/>
    <numFmt numFmtId="168" formatCode="_(&quot;$&quot;\ * #,##0.00_);_(&quot;$&quot;\ * \(#,##0.00\);_(&quot;$&quot;\ * &quot;-&quot;??_);_(@_)"/>
    <numFmt numFmtId="169" formatCode="_(* #,##0_);_(* \(#,##0\);_(* &quot;-&quot;??_);_(@_)"/>
    <numFmt numFmtId="170" formatCode="_(* #,##0.00_);_(* \(#,##0.00\);_(* &quot;-&quot;??_);_(@_)"/>
    <numFmt numFmtId="171" formatCode="0.0"/>
    <numFmt numFmtId="172" formatCode="#,##0.0"/>
    <numFmt numFmtId="173" formatCode="[$-C0A]mmm\-yy"/>
    <numFmt numFmtId="174" formatCode="0.0%"/>
    <numFmt numFmtId="175" formatCode="0.0000"/>
    <numFmt numFmtId="176" formatCode="_-* #,##0_-;\-* #,##0_-;_-* &quot;-&quot;??_-;_-@_-"/>
    <numFmt numFmtId="177" formatCode="0.000%"/>
  </numFmts>
  <fonts count="67"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sz val="9"/>
      <name val="Arial"/>
      <family val="2"/>
    </font>
    <font>
      <i/>
      <sz val="8"/>
      <name val="Arial"/>
      <family val="2"/>
    </font>
    <font>
      <b/>
      <sz val="10"/>
      <name val="Calibri"/>
      <family val="2"/>
      <scheme val="minor"/>
    </font>
    <font>
      <b/>
      <sz val="9"/>
      <name val="Arial"/>
      <family val="2"/>
    </font>
    <font>
      <b/>
      <sz val="8"/>
      <name val="Arial"/>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
      <i/>
      <sz val="9"/>
      <name val="Arial"/>
      <family val="2"/>
    </font>
    <font>
      <b/>
      <sz val="8"/>
      <name val="Calibri"/>
      <family val="2"/>
      <scheme val="minor"/>
    </font>
    <font>
      <i/>
      <sz val="10"/>
      <name val="Arial"/>
      <family val="2"/>
    </font>
    <font>
      <sz val="8"/>
      <color theme="1"/>
      <name val="Calibri"/>
      <family val="2"/>
      <scheme val="minor"/>
    </font>
    <font>
      <sz val="10"/>
      <color theme="0"/>
      <name val="Arial"/>
      <family val="2"/>
    </font>
    <font>
      <sz val="7"/>
      <name val="Arial"/>
      <family val="2"/>
    </font>
    <font>
      <sz val="7"/>
      <color theme="1"/>
      <name val="Calibri"/>
      <family val="2"/>
      <scheme val="minor"/>
    </font>
    <font>
      <sz val="10"/>
      <color theme="1"/>
      <name val="Arial"/>
      <family val="2"/>
    </font>
    <font>
      <b/>
      <sz val="10"/>
      <color theme="1"/>
      <name val="Arial"/>
      <family val="2"/>
    </font>
    <font>
      <b/>
      <i/>
      <sz val="10"/>
      <name val="Arial"/>
      <family val="2"/>
    </font>
    <font>
      <sz val="11"/>
      <color theme="1"/>
      <name val="Arial"/>
      <family val="2"/>
    </font>
    <font>
      <i/>
      <sz val="11"/>
      <color theme="1"/>
      <name val="Arial"/>
      <family val="2"/>
    </font>
    <font>
      <i/>
      <sz val="9"/>
      <color theme="1"/>
      <name val="Arial"/>
      <family val="2"/>
    </font>
    <font>
      <b/>
      <sz val="12"/>
      <color theme="1"/>
      <name val="Calibri"/>
      <family val="2"/>
    </font>
    <font>
      <sz val="9"/>
      <color theme="1"/>
      <name val="Arial"/>
      <family val="2"/>
    </font>
    <font>
      <b/>
      <sz val="9"/>
      <color theme="1"/>
      <name val="Calibri"/>
      <family val="2"/>
    </font>
    <font>
      <b/>
      <sz val="9"/>
      <color theme="1"/>
      <name val="Arial"/>
      <family val="2"/>
    </font>
    <font>
      <b/>
      <sz val="9"/>
      <color rgb="FF000000"/>
      <name val="Arial"/>
      <family val="2"/>
    </font>
    <font>
      <sz val="11"/>
      <color theme="1"/>
      <name val="Arial"/>
      <family val="2"/>
    </font>
    <font>
      <sz val="11"/>
      <color rgb="FF000000"/>
      <name val="Arial"/>
      <family val="2"/>
    </font>
    <font>
      <b/>
      <sz val="11"/>
      <color theme="1"/>
      <name val="Arial"/>
      <family val="2"/>
    </font>
    <font>
      <sz val="8"/>
      <color theme="1"/>
      <name val="Arial"/>
      <family val="2"/>
    </font>
    <font>
      <b/>
      <sz val="11"/>
      <color rgb="FF000000"/>
      <name val="Arial"/>
      <family val="2"/>
    </font>
    <font>
      <sz val="10"/>
      <color rgb="FF000000"/>
      <name val="Arial"/>
      <family val="2"/>
    </font>
    <font>
      <i/>
      <sz val="10"/>
      <color rgb="FF000000"/>
      <name val="Arial"/>
      <family val="2"/>
    </font>
    <font>
      <b/>
      <sz val="12"/>
      <color theme="1"/>
      <name val="Arial"/>
      <family val="2"/>
    </font>
    <font>
      <sz val="9"/>
      <color rgb="FFFF0000"/>
      <name val="Arial"/>
      <family val="2"/>
    </font>
    <font>
      <sz val="9"/>
      <color rgb="FF000000"/>
      <name val="Arial"/>
      <family val="2"/>
    </font>
    <font>
      <b/>
      <sz val="9"/>
      <color theme="1" tint="0.34998626667073579"/>
      <name val="Arial"/>
      <family val="2"/>
    </font>
    <font>
      <sz val="9"/>
      <color theme="1" tint="0.34998626667073579"/>
      <name val="Arial"/>
      <family val="2"/>
    </font>
    <font>
      <b/>
      <sz val="6"/>
      <color rgb="FF000000"/>
      <name val="Arial"/>
      <family val="2"/>
    </font>
    <font>
      <b/>
      <sz val="12"/>
      <color rgb="FF595959"/>
      <name val="Calibri"/>
      <family val="2"/>
      <scheme val="minor"/>
    </font>
    <font>
      <b/>
      <sz val="7.5"/>
      <name val="Arial"/>
      <family val="2"/>
    </font>
    <font>
      <sz val="11"/>
      <color rgb="FF00B050"/>
      <name val="Arial"/>
      <family val="2"/>
    </font>
    <font>
      <sz val="11"/>
      <color theme="9" tint="-0.249977111117893"/>
      <name val="Arial"/>
      <family val="2"/>
    </font>
    <font>
      <b/>
      <sz val="9"/>
      <name val="Calibri"/>
      <family val="2"/>
      <scheme val="minor"/>
    </font>
    <font>
      <u/>
      <sz val="11"/>
      <color theme="10"/>
      <name val="Calibri"/>
      <family val="2"/>
      <scheme val="minor"/>
    </font>
    <font>
      <u/>
      <sz val="11"/>
      <color rgb="FFFF0000"/>
      <name val="Calibri"/>
      <family val="2"/>
      <scheme val="minor"/>
    </font>
    <font>
      <b/>
      <sz val="9.5"/>
      <name val="Arial"/>
      <family val="2"/>
    </font>
    <font>
      <sz val="8"/>
      <color rgb="FF000000"/>
      <name val="Arial"/>
      <family val="2"/>
    </font>
    <font>
      <sz val="7"/>
      <color rgb="FFFF0000"/>
      <name val="Arial"/>
      <family val="2"/>
    </font>
    <font>
      <b/>
      <sz val="6"/>
      <name val="Arial"/>
      <family val="2"/>
    </font>
    <font>
      <sz val="11"/>
      <color theme="0" tint="-0.14999847407452621"/>
      <name val="Arial"/>
      <family val="2"/>
    </font>
    <font>
      <sz val="11"/>
      <color theme="2"/>
      <name val="Arial"/>
      <family val="2"/>
    </font>
    <font>
      <sz val="10"/>
      <color theme="1"/>
      <name val="Segoe UI"/>
      <family val="2"/>
    </font>
    <font>
      <i/>
      <sz val="11"/>
      <color rgb="FFFF0000"/>
      <name val="Arial"/>
      <family val="2"/>
    </font>
  </fonts>
  <fills count="2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FFFF"/>
        <bgColor rgb="FF000000"/>
      </patternFill>
    </fill>
    <fill>
      <patternFill patternType="solid">
        <fgColor rgb="FFE7E6E6"/>
        <bgColor rgb="FF000000"/>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90D7E8"/>
        <bgColor indexed="64"/>
      </patternFill>
    </fill>
    <fill>
      <patternFill patternType="solid">
        <fgColor rgb="FFFFEDB3"/>
        <bgColor indexed="64"/>
      </patternFill>
    </fill>
    <fill>
      <patternFill patternType="solid">
        <fgColor rgb="FFF7BFC8"/>
        <bgColor indexed="64"/>
      </patternFill>
    </fill>
  </fills>
  <borders count="13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rgb="FF000000"/>
      </left>
      <right/>
      <top/>
      <bottom style="medium">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s>
  <cellStyleXfs count="11">
    <xf numFmtId="0" fontId="0" fillId="0" borderId="0"/>
    <xf numFmtId="9" fontId="1" fillId="0" borderId="0" applyFont="0" applyFill="0" applyBorder="0" applyAlignment="0" applyProtection="0"/>
    <xf numFmtId="0" fontId="1" fillId="0" borderId="0"/>
    <xf numFmtId="0" fontId="5" fillId="0" borderId="0"/>
    <xf numFmtId="168"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1" fillId="0" borderId="0"/>
    <xf numFmtId="0" fontId="57" fillId="0" borderId="0" applyNumberFormat="0" applyFill="0" applyBorder="0" applyAlignment="0" applyProtection="0"/>
    <xf numFmtId="166" fontId="1" fillId="0" borderId="0" applyFont="0" applyFill="0" applyBorder="0" applyAlignment="0" applyProtection="0"/>
    <xf numFmtId="0" fontId="65" fillId="0" borderId="0"/>
  </cellStyleXfs>
  <cellXfs count="2058">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7" fillId="0" borderId="35" xfId="3" applyFont="1" applyBorder="1" applyAlignment="1">
      <alignment vertical="center" wrapText="1"/>
    </xf>
    <xf numFmtId="0" fontId="6" fillId="0" borderId="35" xfId="3" applyFont="1" applyBorder="1" applyAlignment="1">
      <alignment vertical="center" wrapText="1"/>
    </xf>
    <xf numFmtId="0" fontId="6" fillId="0" borderId="13" xfId="0" applyFont="1" applyBorder="1"/>
    <xf numFmtId="0" fontId="2" fillId="0" borderId="0" xfId="0" applyFont="1"/>
    <xf numFmtId="0" fontId="6" fillId="0" borderId="47" xfId="2" applyFont="1" applyBorder="1" applyAlignment="1">
      <alignment horizontal="center"/>
    </xf>
    <xf numFmtId="0" fontId="6" fillId="0" borderId="41"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2" applyFont="1" applyBorder="1" applyAlignment="1">
      <alignment horizontal="center"/>
    </xf>
    <xf numFmtId="0" fontId="14" fillId="6" borderId="5" xfId="0" applyFont="1" applyFill="1" applyBorder="1" applyAlignment="1">
      <alignment horizontal="center" vertical="center" wrapText="1"/>
    </xf>
    <xf numFmtId="0" fontId="14" fillId="6" borderId="5" xfId="0" applyFont="1" applyFill="1" applyBorder="1" applyAlignment="1">
      <alignment horizontal="center" vertical="center"/>
    </xf>
    <xf numFmtId="0" fontId="17" fillId="0" borderId="5" xfId="0" applyFont="1" applyBorder="1" applyAlignment="1">
      <alignment horizontal="center" vertical="center" wrapText="1"/>
    </xf>
    <xf numFmtId="0" fontId="17" fillId="3" borderId="5" xfId="0" applyFont="1" applyFill="1" applyBorder="1" applyAlignment="1">
      <alignment horizontal="center" vertical="center" wrapText="1"/>
    </xf>
    <xf numFmtId="0" fontId="17" fillId="0" borderId="5" xfId="0" applyFont="1" applyBorder="1" applyAlignment="1">
      <alignment horizontal="center" vertical="center" wrapText="1"/>
    </xf>
    <xf numFmtId="0" fontId="15" fillId="2" borderId="36" xfId="0" applyFont="1" applyFill="1" applyBorder="1" applyAlignment="1">
      <alignment horizontal="center" vertical="center" wrapText="1"/>
    </xf>
    <xf numFmtId="0" fontId="2" fillId="0" borderId="41" xfId="2" applyFont="1" applyBorder="1" applyAlignment="1">
      <alignment horizontal="center"/>
    </xf>
    <xf numFmtId="0" fontId="2" fillId="0" borderId="47" xfId="2" applyFont="1" applyBorder="1" applyAlignment="1">
      <alignment horizontal="center"/>
    </xf>
    <xf numFmtId="0" fontId="17" fillId="3" borderId="5" xfId="0" applyFont="1" applyFill="1" applyBorder="1" applyAlignment="1">
      <alignment horizontal="justify" vertical="center" wrapText="1"/>
    </xf>
    <xf numFmtId="0" fontId="13" fillId="0" borderId="46" xfId="2" applyFont="1" applyBorder="1" applyAlignment="1">
      <alignment horizontal="center"/>
    </xf>
    <xf numFmtId="0" fontId="13" fillId="0" borderId="11" xfId="2" applyFont="1" applyBorder="1" applyAlignment="1">
      <alignment horizontal="center"/>
    </xf>
    <xf numFmtId="0" fontId="7" fillId="0" borderId="0" xfId="2" applyFont="1" applyAlignment="1">
      <alignment horizontal="center"/>
    </xf>
    <xf numFmtId="170" fontId="7" fillId="0" borderId="0" xfId="1" applyNumberFormat="1" applyFont="1" applyFill="1" applyBorder="1" applyAlignment="1">
      <alignment horizontal="center"/>
    </xf>
    <xf numFmtId="169" fontId="7" fillId="0" borderId="0" xfId="2" applyNumberFormat="1" applyFont="1" applyAlignment="1">
      <alignment horizontal="center"/>
    </xf>
    <xf numFmtId="170" fontId="7" fillId="2" borderId="35" xfId="1" applyNumberFormat="1" applyFont="1" applyFill="1" applyBorder="1" applyAlignment="1">
      <alignment horizontal="center"/>
    </xf>
    <xf numFmtId="169" fontId="7" fillId="2" borderId="35" xfId="2" applyNumberFormat="1" applyFont="1" applyFill="1" applyBorder="1" applyAlignment="1">
      <alignment horizontal="center"/>
    </xf>
    <xf numFmtId="9" fontId="12" fillId="0" borderId="40" xfId="1" applyFont="1" applyFill="1" applyBorder="1" applyAlignment="1">
      <alignment horizontal="center" vertical="center" wrapText="1"/>
    </xf>
    <xf numFmtId="1" fontId="12" fillId="0" borderId="54" xfId="4" applyNumberFormat="1" applyFont="1" applyFill="1" applyBorder="1" applyAlignment="1">
      <alignment horizontal="center" vertical="center" wrapText="1"/>
    </xf>
    <xf numFmtId="1" fontId="12" fillId="0" borderId="42" xfId="4" applyNumberFormat="1" applyFont="1" applyFill="1" applyBorder="1" applyAlignment="1">
      <alignment horizontal="center" vertical="center" wrapText="1"/>
    </xf>
    <xf numFmtId="1" fontId="12" fillId="0" borderId="40" xfId="4" applyNumberFormat="1" applyFont="1" applyFill="1" applyBorder="1" applyAlignment="1">
      <alignment horizontal="center" vertical="center" wrapText="1"/>
    </xf>
    <xf numFmtId="0" fontId="16" fillId="3" borderId="35" xfId="3" applyFont="1" applyFill="1" applyBorder="1" applyAlignment="1">
      <alignment horizontal="center" vertical="center" wrapText="1"/>
    </xf>
    <xf numFmtId="0" fontId="2" fillId="0" borderId="46" xfId="2" applyFont="1" applyBorder="1" applyAlignment="1">
      <alignment horizontal="center"/>
    </xf>
    <xf numFmtId="0" fontId="2" fillId="0" borderId="11" xfId="2" applyFont="1" applyBorder="1" applyAlignment="1">
      <alignment horizontal="center"/>
    </xf>
    <xf numFmtId="170" fontId="6" fillId="0" borderId="0" xfId="1" applyNumberFormat="1" applyFont="1" applyFill="1" applyBorder="1" applyAlignment="1">
      <alignment horizontal="center"/>
    </xf>
    <xf numFmtId="169" fontId="6" fillId="0" borderId="0" xfId="2" applyNumberFormat="1" applyFont="1" applyAlignment="1">
      <alignment horizontal="center"/>
    </xf>
    <xf numFmtId="9" fontId="4" fillId="2" borderId="35" xfId="1" applyFont="1" applyFill="1" applyBorder="1" applyAlignment="1">
      <alignment horizontal="center"/>
    </xf>
    <xf numFmtId="170" fontId="4" fillId="2" borderId="35" xfId="2" applyNumberFormat="1" applyFont="1" applyFill="1" applyBorder="1" applyAlignment="1">
      <alignment horizontal="left" vertical="center"/>
    </xf>
    <xf numFmtId="2" fontId="4" fillId="2" borderId="35" xfId="2" applyNumberFormat="1" applyFont="1" applyFill="1" applyBorder="1" applyAlignment="1">
      <alignment horizontal="center"/>
    </xf>
    <xf numFmtId="9" fontId="6" fillId="0" borderId="40" xfId="1" applyFont="1" applyFill="1" applyBorder="1" applyAlignment="1">
      <alignment horizontal="center" vertical="center" wrapText="1"/>
    </xf>
    <xf numFmtId="2" fontId="6" fillId="0" borderId="42" xfId="4" applyNumberFormat="1" applyFont="1" applyFill="1" applyBorder="1" applyAlignment="1">
      <alignment horizontal="center" vertical="center" wrapText="1"/>
    </xf>
    <xf numFmtId="2" fontId="6" fillId="0" borderId="40" xfId="4" applyNumberFormat="1" applyFont="1" applyFill="1" applyBorder="1" applyAlignment="1">
      <alignment horizontal="center" vertical="center" wrapText="1"/>
    </xf>
    <xf numFmtId="0" fontId="4" fillId="2" borderId="36" xfId="0" applyFont="1" applyFill="1" applyBorder="1" applyAlignment="1">
      <alignment horizontal="center" vertical="center" wrapText="1"/>
    </xf>
    <xf numFmtId="0" fontId="7" fillId="0" borderId="35" xfId="3" applyFont="1" applyBorder="1" applyAlignment="1">
      <alignment horizontal="center" vertical="center" wrapText="1"/>
    </xf>
    <xf numFmtId="0" fontId="6" fillId="0" borderId="27" xfId="2" applyFont="1" applyBorder="1" applyAlignment="1">
      <alignment horizontal="center"/>
    </xf>
    <xf numFmtId="0" fontId="6" fillId="0" borderId="27" xfId="2" applyFont="1" applyBorder="1" applyAlignment="1">
      <alignment horizontal="center"/>
    </xf>
    <xf numFmtId="0" fontId="2" fillId="0" borderId="0" xfId="2" applyFont="1" applyAlignment="1">
      <alignment horizontal="center" vertical="center" wrapText="1"/>
    </xf>
    <xf numFmtId="0" fontId="2" fillId="0" borderId="17" xfId="2" applyFont="1" applyBorder="1" applyAlignment="1">
      <alignment horizontal="center" vertical="center" wrapText="1"/>
    </xf>
    <xf numFmtId="0" fontId="2" fillId="0" borderId="13" xfId="2" applyFont="1" applyBorder="1" applyAlignment="1">
      <alignment horizontal="center" vertical="center" wrapText="1"/>
    </xf>
    <xf numFmtId="10" fontId="6" fillId="2" borderId="35" xfId="1" applyNumberFormat="1" applyFont="1" applyFill="1" applyBorder="1" applyAlignment="1">
      <alignment horizontal="center"/>
    </xf>
    <xf numFmtId="169" fontId="6" fillId="2" borderId="35" xfId="2" applyNumberFormat="1" applyFont="1" applyFill="1" applyBorder="1" applyAlignment="1">
      <alignment horizontal="center"/>
    </xf>
    <xf numFmtId="1" fontId="6" fillId="0" borderId="42" xfId="4" applyNumberFormat="1" applyFont="1" applyFill="1" applyBorder="1" applyAlignment="1">
      <alignment horizontal="center" vertical="center" wrapText="1"/>
    </xf>
    <xf numFmtId="10" fontId="6" fillId="0" borderId="40" xfId="1" applyNumberFormat="1" applyFont="1" applyFill="1" applyBorder="1" applyAlignment="1">
      <alignment horizontal="center" vertical="center" wrapText="1"/>
    </xf>
    <xf numFmtId="1" fontId="6" fillId="0" borderId="40" xfId="4"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6" fillId="3" borderId="35" xfId="3" applyFont="1" applyFill="1" applyBorder="1" applyAlignment="1">
      <alignment vertical="center" wrapText="1"/>
    </xf>
    <xf numFmtId="0" fontId="7" fillId="3" borderId="35" xfId="3" applyFont="1" applyFill="1" applyBorder="1" applyAlignment="1">
      <alignment horizontal="center" vertical="center" wrapText="1"/>
    </xf>
    <xf numFmtId="0" fontId="2" fillId="0" borderId="5" xfId="2" applyFont="1" applyBorder="1" applyAlignment="1">
      <alignment horizontal="center"/>
    </xf>
    <xf numFmtId="0" fontId="6" fillId="0" borderId="5" xfId="2" applyFont="1" applyBorder="1" applyAlignment="1">
      <alignment horizontal="center"/>
    </xf>
    <xf numFmtId="0" fontId="6" fillId="0" borderId="27" xfId="2" applyFont="1" applyBorder="1" applyAlignment="1">
      <alignment horizontal="center"/>
    </xf>
    <xf numFmtId="0" fontId="6" fillId="0" borderId="27" xfId="2" applyFont="1" applyBorder="1" applyAlignment="1">
      <alignment horizontal="center" vertical="center"/>
    </xf>
    <xf numFmtId="170" fontId="6" fillId="2" borderId="8" xfId="1" applyNumberFormat="1" applyFont="1" applyFill="1" applyBorder="1" applyAlignment="1">
      <alignment horizontal="center"/>
    </xf>
    <xf numFmtId="1" fontId="6" fillId="2" borderId="8"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38" xfId="1" applyFont="1" applyFill="1" applyBorder="1" applyAlignment="1">
      <alignment horizontal="center" vertical="center" wrapText="1"/>
    </xf>
    <xf numFmtId="1" fontId="6" fillId="0" borderId="38" xfId="4" applyNumberFormat="1" applyFont="1" applyFill="1" applyBorder="1" applyAlignment="1">
      <alignment horizontal="center" vertical="center" wrapText="1"/>
    </xf>
    <xf numFmtId="0" fontId="16" fillId="2" borderId="31"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7" fillId="3" borderId="35" xfId="3" applyFont="1" applyFill="1" applyBorder="1" applyAlignment="1">
      <alignment vertical="center" wrapText="1"/>
    </xf>
    <xf numFmtId="0" fontId="2" fillId="3" borderId="0" xfId="2" applyFont="1" applyFill="1" applyAlignment="1">
      <alignment horizontal="center"/>
    </xf>
    <xf numFmtId="0" fontId="6" fillId="3" borderId="17" xfId="2" applyFont="1" applyFill="1" applyBorder="1" applyAlignment="1">
      <alignment horizontal="center"/>
    </xf>
    <xf numFmtId="0" fontId="6" fillId="3" borderId="13" xfId="2" applyFont="1" applyFill="1" applyBorder="1" applyAlignment="1">
      <alignment horizontal="center"/>
    </xf>
    <xf numFmtId="165" fontId="4" fillId="2" borderId="35" xfId="6" applyFont="1" applyFill="1" applyBorder="1" applyAlignment="1">
      <alignment horizontal="center"/>
    </xf>
    <xf numFmtId="169" fontId="4" fillId="2" borderId="35" xfId="2" applyNumberFormat="1" applyFont="1" applyFill="1" applyBorder="1" applyAlignment="1">
      <alignment horizontal="center"/>
    </xf>
    <xf numFmtId="165" fontId="6" fillId="0" borderId="42" xfId="6" applyFont="1" applyFill="1" applyBorder="1" applyAlignment="1">
      <alignment horizontal="center" vertical="center" wrapText="1"/>
    </xf>
    <xf numFmtId="165" fontId="6" fillId="0" borderId="40" xfId="6" applyFont="1" applyFill="1" applyBorder="1" applyAlignment="1">
      <alignment horizontal="center" vertical="center" wrapText="1"/>
    </xf>
    <xf numFmtId="169" fontId="4" fillId="2" borderId="35" xfId="2" applyNumberFormat="1" applyFont="1" applyFill="1" applyBorder="1" applyAlignment="1">
      <alignment horizontal="center" vertical="center"/>
    </xf>
    <xf numFmtId="170" fontId="4" fillId="2" borderId="35" xfId="2" applyNumberFormat="1" applyFont="1" applyFill="1" applyBorder="1" applyAlignment="1">
      <alignment horizontal="center" vertical="center"/>
    </xf>
    <xf numFmtId="9" fontId="6" fillId="2" borderId="35" xfId="1" applyFont="1" applyFill="1" applyBorder="1" applyAlignment="1">
      <alignment horizontal="center"/>
    </xf>
    <xf numFmtId="1" fontId="6" fillId="2" borderId="35" xfId="2" applyNumberFormat="1" applyFont="1" applyFill="1" applyBorder="1" applyAlignment="1">
      <alignment horizontal="center" vertical="center"/>
    </xf>
    <xf numFmtId="1" fontId="6" fillId="2" borderId="35" xfId="2" applyNumberFormat="1" applyFont="1" applyFill="1" applyBorder="1" applyAlignment="1">
      <alignment horizontal="center"/>
    </xf>
    <xf numFmtId="0" fontId="11" fillId="2" borderId="36" xfId="0" applyFont="1" applyFill="1" applyBorder="1" applyAlignment="1">
      <alignment horizontal="center" vertical="center" wrapText="1"/>
    </xf>
    <xf numFmtId="9" fontId="2" fillId="0" borderId="0" xfId="1" applyFont="1" applyFill="1"/>
    <xf numFmtId="0" fontId="2" fillId="0" borderId="0" xfId="0" applyFont="1" applyAlignment="1">
      <alignment horizontal="right"/>
    </xf>
    <xf numFmtId="10" fontId="4" fillId="2" borderId="35" xfId="1" applyNumberFormat="1" applyFont="1" applyFill="1" applyBorder="1" applyAlignment="1">
      <alignment horizontal="center"/>
    </xf>
    <xf numFmtId="9" fontId="6" fillId="0" borderId="42" xfId="1" applyFont="1" applyFill="1" applyBorder="1" applyAlignment="1">
      <alignment horizontal="center" vertical="center" wrapText="1"/>
    </xf>
    <xf numFmtId="2" fontId="2" fillId="0" borderId="5" xfId="2" applyNumberFormat="1" applyFont="1" applyBorder="1" applyAlignment="1">
      <alignment horizontal="center"/>
    </xf>
    <xf numFmtId="0" fontId="2" fillId="0" borderId="5" xfId="2" applyFont="1" applyBorder="1" applyAlignment="1">
      <alignment horizontal="right"/>
    </xf>
    <xf numFmtId="0" fontId="2" fillId="0" borderId="5" xfId="2" applyFont="1" applyBorder="1" applyAlignment="1">
      <alignment horizontal="left"/>
    </xf>
    <xf numFmtId="0" fontId="2" fillId="0" borderId="5" xfId="0" applyFont="1" applyBorder="1" applyAlignment="1">
      <alignment horizontal="right"/>
    </xf>
    <xf numFmtId="0" fontId="2" fillId="0" borderId="5" xfId="0" applyFont="1" applyBorder="1"/>
    <xf numFmtId="2" fontId="2" fillId="0" borderId="5" xfId="0" applyNumberFormat="1" applyFont="1" applyBorder="1"/>
    <xf numFmtId="10" fontId="4" fillId="2" borderId="66" xfId="1" applyNumberFormat="1" applyFont="1" applyFill="1" applyBorder="1" applyAlignment="1">
      <alignment horizontal="center"/>
    </xf>
    <xf numFmtId="10" fontId="6" fillId="3" borderId="67" xfId="1" applyNumberFormat="1" applyFont="1" applyFill="1" applyBorder="1" applyAlignment="1">
      <alignment horizontal="center" vertical="center"/>
    </xf>
    <xf numFmtId="10" fontId="6" fillId="3" borderId="42" xfId="1" applyNumberFormat="1" applyFont="1" applyFill="1" applyBorder="1" applyAlignment="1">
      <alignment horizontal="center" vertical="center"/>
    </xf>
    <xf numFmtId="9" fontId="6" fillId="3" borderId="42" xfId="1" applyFont="1" applyFill="1" applyBorder="1" applyAlignment="1">
      <alignment horizontal="center" vertical="center"/>
    </xf>
    <xf numFmtId="9" fontId="2" fillId="0" borderId="0" xfId="1" applyFont="1" applyFill="1" applyAlignment="1">
      <alignment horizontal="center"/>
    </xf>
    <xf numFmtId="0" fontId="23" fillId="0" borderId="11" xfId="2" applyFont="1" applyBorder="1" applyAlignment="1">
      <alignment horizontal="center"/>
    </xf>
    <xf numFmtId="0" fontId="23" fillId="0" borderId="46" xfId="2" applyFont="1" applyBorder="1" applyAlignment="1">
      <alignment horizontal="center"/>
    </xf>
    <xf numFmtId="0" fontId="5" fillId="0" borderId="0" xfId="2" applyFont="1" applyAlignment="1">
      <alignment horizontal="center"/>
    </xf>
    <xf numFmtId="170" fontId="5" fillId="0" borderId="0" xfId="1" applyNumberFormat="1" applyFont="1" applyFill="1" applyBorder="1" applyAlignment="1">
      <alignment horizontal="center"/>
    </xf>
    <xf numFmtId="169" fontId="5" fillId="0" borderId="0" xfId="2" applyNumberFormat="1" applyFont="1" applyAlignment="1">
      <alignment horizontal="center"/>
    </xf>
    <xf numFmtId="0" fontId="5" fillId="2" borderId="0" xfId="2" applyFont="1" applyFill="1" applyAlignment="1">
      <alignment horizontal="center"/>
    </xf>
    <xf numFmtId="170" fontId="5" fillId="2" borderId="0" xfId="1" applyNumberFormat="1" applyFont="1" applyFill="1" applyBorder="1" applyAlignment="1">
      <alignment horizontal="center"/>
    </xf>
    <xf numFmtId="170" fontId="5" fillId="2" borderId="35" xfId="1" applyNumberFormat="1" applyFont="1" applyFill="1" applyBorder="1" applyAlignment="1">
      <alignment horizontal="center"/>
    </xf>
    <xf numFmtId="170" fontId="5" fillId="2" borderId="35" xfId="1" applyNumberFormat="1" applyFont="1" applyFill="1" applyBorder="1" applyAlignment="1">
      <alignment horizontal="center" vertical="center"/>
    </xf>
    <xf numFmtId="170" fontId="5" fillId="2" borderId="35" xfId="2" applyNumberFormat="1" applyFont="1" applyFill="1" applyBorder="1" applyAlignment="1">
      <alignment horizontal="center" vertical="center"/>
    </xf>
    <xf numFmtId="9" fontId="5" fillId="0" borderId="40" xfId="1" applyFont="1" applyFill="1" applyBorder="1" applyAlignment="1">
      <alignment horizontal="center" vertical="center" wrapText="1"/>
    </xf>
    <xf numFmtId="2" fontId="25" fillId="0" borderId="54" xfId="4" applyNumberFormat="1"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2" fontId="25" fillId="0" borderId="42" xfId="4" applyNumberFormat="1" applyFont="1" applyFill="1" applyBorder="1" applyAlignment="1">
      <alignment horizontal="center" vertical="center" wrapText="1"/>
    </xf>
    <xf numFmtId="1" fontId="5" fillId="0" borderId="42" xfId="4" applyNumberFormat="1" applyFont="1" applyFill="1" applyBorder="1" applyAlignment="1">
      <alignment horizontal="center" vertical="center" wrapText="1"/>
    </xf>
    <xf numFmtId="2" fontId="5" fillId="0" borderId="43" xfId="4" applyNumberFormat="1" applyFont="1" applyFill="1" applyBorder="1" applyAlignment="1">
      <alignment horizontal="center" vertical="center" wrapText="1"/>
    </xf>
    <xf numFmtId="2" fontId="5" fillId="0" borderId="42" xfId="4" applyNumberFormat="1" applyFont="1" applyFill="1" applyBorder="1" applyAlignment="1">
      <alignment horizontal="center" vertical="center" wrapText="1"/>
    </xf>
    <xf numFmtId="10" fontId="2" fillId="0" borderId="0" xfId="0" applyNumberFormat="1" applyFont="1"/>
    <xf numFmtId="2" fontId="6" fillId="0" borderId="5" xfId="4" applyNumberFormat="1"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6" fillId="0" borderId="2" xfId="4" applyNumberFormat="1" applyFont="1" applyFill="1" applyBorder="1" applyAlignment="1">
      <alignment horizontal="center" vertical="center" wrapText="1"/>
    </xf>
    <xf numFmtId="0" fontId="11" fillId="2" borderId="35" xfId="0" applyFont="1" applyFill="1" applyBorder="1" applyAlignment="1">
      <alignment horizontal="center" vertical="center" wrapText="1"/>
    </xf>
    <xf numFmtId="170" fontId="6" fillId="2" borderId="35" xfId="1" applyNumberFormat="1" applyFont="1" applyFill="1" applyBorder="1" applyAlignment="1">
      <alignment horizontal="center"/>
    </xf>
    <xf numFmtId="1" fontId="6" fillId="0" borderId="54" xfId="4" applyNumberFormat="1" applyFont="1" applyFill="1" applyBorder="1" applyAlignment="1">
      <alignment horizontal="center" vertical="center" wrapText="1"/>
    </xf>
    <xf numFmtId="9" fontId="6" fillId="0" borderId="5" xfId="2" applyNumberFormat="1" applyFont="1" applyBorder="1" applyAlignment="1">
      <alignment horizontal="center"/>
    </xf>
    <xf numFmtId="0" fontId="5" fillId="0" borderId="35" xfId="2" applyFont="1" applyBorder="1" applyAlignment="1">
      <alignment horizontal="center" vertical="center"/>
    </xf>
    <xf numFmtId="0" fontId="2" fillId="0" borderId="17" xfId="0" applyFont="1" applyBorder="1"/>
    <xf numFmtId="171" fontId="6" fillId="0" borderId="40"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9" fontId="6" fillId="0" borderId="40" xfId="4" applyNumberFormat="1" applyFont="1" applyFill="1" applyBorder="1" applyAlignment="1">
      <alignment horizontal="center" vertical="center" wrapText="1"/>
    </xf>
    <xf numFmtId="9" fontId="6" fillId="0" borderId="17" xfId="2" applyNumberFormat="1" applyFont="1" applyBorder="1"/>
    <xf numFmtId="0" fontId="6" fillId="0" borderId="17" xfId="2" applyFont="1" applyBorder="1"/>
    <xf numFmtId="0" fontId="4" fillId="0" borderId="17" xfId="2" applyFont="1" applyBorder="1"/>
    <xf numFmtId="0" fontId="2" fillId="0" borderId="35" xfId="2" applyFont="1" applyBorder="1" applyAlignment="1">
      <alignment horizontal="center" vertical="center"/>
    </xf>
    <xf numFmtId="0" fontId="2" fillId="0" borderId="12" xfId="2" applyFont="1" applyBorder="1" applyAlignment="1">
      <alignment horizontal="center"/>
    </xf>
    <xf numFmtId="0" fontId="31" fillId="0" borderId="0" xfId="7"/>
    <xf numFmtId="0" fontId="32" fillId="0" borderId="0" xfId="7" applyFont="1" applyAlignment="1">
      <alignment horizontal="center"/>
    </xf>
    <xf numFmtId="0" fontId="32" fillId="0" borderId="74" xfId="7" applyFont="1" applyBorder="1" applyAlignment="1">
      <alignment horizontal="center"/>
    </xf>
    <xf numFmtId="0" fontId="32" fillId="0" borderId="75" xfId="7" applyFont="1" applyBorder="1" applyAlignment="1">
      <alignment horizontal="center"/>
    </xf>
    <xf numFmtId="0" fontId="32" fillId="0" borderId="76" xfId="7" applyFont="1" applyBorder="1" applyAlignment="1">
      <alignment horizontal="center"/>
    </xf>
    <xf numFmtId="0" fontId="32" fillId="0" borderId="77" xfId="7" applyFont="1" applyBorder="1" applyAlignment="1">
      <alignment horizontal="center"/>
    </xf>
    <xf numFmtId="0" fontId="32" fillId="0" borderId="83" xfId="7" applyFont="1" applyBorder="1" applyAlignment="1">
      <alignment horizontal="center"/>
    </xf>
    <xf numFmtId="0" fontId="34" fillId="9" borderId="77" xfId="7" applyFont="1" applyFill="1" applyBorder="1" applyAlignment="1">
      <alignment vertical="center" wrapText="1"/>
    </xf>
    <xf numFmtId="0" fontId="34" fillId="9" borderId="83" xfId="7" applyFont="1" applyFill="1" applyBorder="1" applyAlignment="1">
      <alignment vertical="center" wrapText="1"/>
    </xf>
    <xf numFmtId="0" fontId="31" fillId="0" borderId="101" xfId="7" applyBorder="1" applyAlignment="1">
      <alignment horizontal="center"/>
    </xf>
    <xf numFmtId="0" fontId="33" fillId="0" borderId="102" xfId="7" applyFont="1" applyBorder="1" applyAlignment="1">
      <alignment horizontal="center"/>
    </xf>
    <xf numFmtId="0" fontId="31" fillId="0" borderId="103" xfId="7" applyBorder="1" applyAlignment="1">
      <alignment horizontal="center"/>
    </xf>
    <xf numFmtId="0" fontId="31" fillId="0" borderId="74" xfId="7" applyBorder="1" applyAlignment="1">
      <alignment horizontal="center"/>
    </xf>
    <xf numFmtId="0" fontId="33" fillId="0" borderId="75" xfId="7" applyFont="1" applyBorder="1" applyAlignment="1">
      <alignment horizontal="center"/>
    </xf>
    <xf numFmtId="0" fontId="31" fillId="0" borderId="76" xfId="7" applyBorder="1" applyAlignment="1">
      <alignment horizontal="center"/>
    </xf>
    <xf numFmtId="0" fontId="31" fillId="0" borderId="77" xfId="7" applyBorder="1" applyAlignment="1">
      <alignment horizontal="center"/>
    </xf>
    <xf numFmtId="0" fontId="31" fillId="0" borderId="83" xfId="7" applyBorder="1" applyAlignment="1">
      <alignment horizontal="center"/>
    </xf>
    <xf numFmtId="0" fontId="31" fillId="0" borderId="83" xfId="7" applyBorder="1"/>
    <xf numFmtId="0" fontId="32" fillId="0" borderId="0" xfId="7" applyFont="1"/>
    <xf numFmtId="0" fontId="35" fillId="0" borderId="0" xfId="7" applyFont="1" applyAlignment="1">
      <alignment horizontal="center"/>
    </xf>
    <xf numFmtId="170" fontId="35" fillId="0" borderId="0" xfId="7" applyNumberFormat="1" applyFont="1" applyAlignment="1">
      <alignment horizontal="center"/>
    </xf>
    <xf numFmtId="169" fontId="35" fillId="0" borderId="0" xfId="7" applyNumberFormat="1" applyFont="1" applyAlignment="1">
      <alignment horizontal="center"/>
    </xf>
    <xf numFmtId="170" fontId="35" fillId="11" borderId="107" xfId="7" applyNumberFormat="1" applyFont="1" applyFill="1" applyBorder="1" applyAlignment="1">
      <alignment horizontal="center"/>
    </xf>
    <xf numFmtId="169" fontId="35" fillId="11" borderId="107" xfId="7" applyNumberFormat="1" applyFont="1" applyFill="1" applyBorder="1" applyAlignment="1">
      <alignment horizontal="center"/>
    </xf>
    <xf numFmtId="9" fontId="35" fillId="0" borderId="108" xfId="7" applyNumberFormat="1" applyFont="1" applyBorder="1" applyAlignment="1">
      <alignment horizontal="center" vertical="center" wrapText="1"/>
    </xf>
    <xf numFmtId="1" fontId="35" fillId="0" borderId="109" xfId="7" applyNumberFormat="1" applyFont="1" applyBorder="1" applyAlignment="1">
      <alignment horizontal="center" vertical="center" wrapText="1"/>
    </xf>
    <xf numFmtId="1" fontId="35" fillId="0" borderId="108" xfId="7" applyNumberFormat="1" applyFont="1" applyBorder="1" applyAlignment="1">
      <alignment horizontal="center" vertical="center" wrapText="1"/>
    </xf>
    <xf numFmtId="0" fontId="31" fillId="0" borderId="0" xfId="7" applyAlignment="1">
      <alignment horizontal="center"/>
    </xf>
    <xf numFmtId="0" fontId="39" fillId="0" borderId="0" xfId="7" applyFont="1" applyAlignment="1">
      <alignment horizontal="center"/>
    </xf>
    <xf numFmtId="0" fontId="31" fillId="0" borderId="107" xfId="7" applyBorder="1" applyAlignment="1">
      <alignment vertical="center" wrapText="1"/>
    </xf>
    <xf numFmtId="0" fontId="28" fillId="9" borderId="107" xfId="7" applyFont="1" applyFill="1" applyBorder="1" applyAlignment="1">
      <alignment horizontal="center" vertical="center" wrapText="1"/>
    </xf>
    <xf numFmtId="0" fontId="42" fillId="0" borderId="107" xfId="7" applyFont="1" applyBorder="1" applyAlignment="1">
      <alignment vertical="center" wrapText="1"/>
    </xf>
    <xf numFmtId="0" fontId="31" fillId="0" borderId="0" xfId="7" applyAlignment="1">
      <alignment horizontal="center" vertical="center" wrapText="1"/>
    </xf>
    <xf numFmtId="0" fontId="41" fillId="0" borderId="0" xfId="7" applyFont="1" applyAlignment="1">
      <alignment horizontal="center" vertical="center" wrapText="1"/>
    </xf>
    <xf numFmtId="0" fontId="41" fillId="0" borderId="77" xfId="7" applyFont="1" applyBorder="1" applyAlignment="1">
      <alignment horizontal="center" vertical="center"/>
    </xf>
    <xf numFmtId="0" fontId="41" fillId="0" borderId="83" xfId="7" applyFont="1" applyBorder="1" applyAlignment="1">
      <alignment horizontal="center" vertical="center"/>
    </xf>
    <xf numFmtId="0" fontId="41" fillId="0" borderId="0" xfId="7" applyFont="1" applyAlignment="1">
      <alignment horizontal="center" vertical="center"/>
    </xf>
    <xf numFmtId="0" fontId="41" fillId="0" borderId="101" xfId="7" applyFont="1" applyBorder="1" applyAlignment="1">
      <alignment horizontal="center" vertical="center"/>
    </xf>
    <xf numFmtId="0" fontId="41" fillId="0" borderId="102" xfId="7" applyFont="1" applyBorder="1" applyAlignment="1">
      <alignment horizontal="center" vertical="center"/>
    </xf>
    <xf numFmtId="0" fontId="41" fillId="0" borderId="102" xfId="7" applyFont="1" applyBorder="1" applyAlignment="1">
      <alignment horizontal="center" vertical="center" wrapText="1"/>
    </xf>
    <xf numFmtId="0" fontId="41" fillId="0" borderId="103" xfId="7" applyFont="1" applyBorder="1" applyAlignment="1">
      <alignment horizontal="center" vertical="center"/>
    </xf>
    <xf numFmtId="0" fontId="41" fillId="0" borderId="0" xfId="7" applyFont="1" applyAlignment="1">
      <alignment horizontal="left" vertical="center" wrapText="1"/>
    </xf>
    <xf numFmtId="0" fontId="33" fillId="0" borderId="0" xfId="7" applyFont="1" applyAlignment="1">
      <alignment horizontal="center"/>
    </xf>
    <xf numFmtId="174" fontId="35" fillId="0" borderId="109" xfId="7" applyNumberFormat="1" applyFont="1" applyBorder="1" applyAlignment="1">
      <alignment horizontal="center" vertical="center" wrapText="1"/>
    </xf>
    <xf numFmtId="0" fontId="42" fillId="9" borderId="107" xfId="7" applyFont="1" applyFill="1" applyBorder="1" applyAlignment="1">
      <alignment horizontal="center" vertical="center" wrapText="1"/>
    </xf>
    <xf numFmtId="0" fontId="42" fillId="0" borderId="107" xfId="7" applyFont="1" applyBorder="1" applyAlignment="1">
      <alignment horizontal="center" vertical="center" wrapText="1"/>
    </xf>
    <xf numFmtId="0" fontId="35" fillId="0" borderId="120" xfId="7" applyFont="1" applyBorder="1" applyAlignment="1">
      <alignment horizontal="center" vertical="center" wrapText="1"/>
    </xf>
    <xf numFmtId="0" fontId="35" fillId="0" borderId="109" xfId="7" applyFont="1" applyBorder="1" applyAlignment="1">
      <alignment horizontal="center" vertical="center" wrapText="1"/>
    </xf>
    <xf numFmtId="0" fontId="35" fillId="0" borderId="108" xfId="7" applyFont="1" applyBorder="1" applyAlignment="1">
      <alignment horizontal="center" vertical="center" wrapText="1"/>
    </xf>
    <xf numFmtId="171" fontId="31" fillId="0" borderId="0" xfId="7" applyNumberFormat="1"/>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10" fontId="6" fillId="2" borderId="61" xfId="1" applyNumberFormat="1" applyFont="1" applyFill="1" applyBorder="1" applyAlignment="1">
      <alignment horizontal="center"/>
    </xf>
    <xf numFmtId="169" fontId="6" fillId="2" borderId="62" xfId="2" applyNumberFormat="1" applyFont="1" applyFill="1" applyBorder="1" applyAlignment="1">
      <alignment horizontal="center"/>
    </xf>
    <xf numFmtId="10" fontId="6" fillId="0" borderId="8" xfId="1" applyNumberFormat="1" applyFont="1" applyFill="1" applyBorder="1" applyAlignment="1">
      <alignment horizontal="center" vertical="center" wrapText="1"/>
    </xf>
    <xf numFmtId="2" fontId="6" fillId="0" borderId="8" xfId="4" applyNumberFormat="1" applyFont="1" applyFill="1" applyBorder="1" applyAlignment="1">
      <alignment horizontal="center" vertical="center" wrapText="1"/>
    </xf>
    <xf numFmtId="1" fontId="6" fillId="0" borderId="8" xfId="4"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0" fontId="6" fillId="0" borderId="2" xfId="1" applyNumberFormat="1" applyFont="1" applyFill="1" applyBorder="1" applyAlignment="1">
      <alignment horizontal="center" vertical="center" wrapText="1"/>
    </xf>
    <xf numFmtId="1" fontId="6" fillId="0" borderId="2" xfId="4" applyNumberFormat="1" applyFont="1" applyFill="1" applyBorder="1" applyAlignment="1">
      <alignment horizontal="center" vertical="center" wrapText="1"/>
    </xf>
    <xf numFmtId="0" fontId="7" fillId="0" borderId="23" xfId="3" applyFont="1" applyBorder="1" applyAlignment="1">
      <alignment vertical="center" wrapText="1"/>
    </xf>
    <xf numFmtId="0" fontId="6" fillId="0" borderId="35" xfId="3" applyFont="1" applyBorder="1" applyAlignment="1">
      <alignment horizontal="center" vertical="center" wrapText="1"/>
    </xf>
    <xf numFmtId="1" fontId="6" fillId="0" borderId="24" xfId="4" applyNumberFormat="1" applyFont="1" applyFill="1" applyBorder="1" applyAlignment="1">
      <alignment horizontal="center" vertical="center" wrapText="1"/>
    </xf>
    <xf numFmtId="9" fontId="6" fillId="0" borderId="72" xfId="4" applyNumberFormat="1" applyFont="1" applyFill="1" applyBorder="1" applyAlignment="1">
      <alignment horizontal="center" vertical="center" wrapText="1"/>
    </xf>
    <xf numFmtId="0" fontId="2" fillId="0" borderId="42" xfId="0" applyFont="1" applyBorder="1" applyAlignment="1">
      <alignment horizontal="center" vertical="center"/>
    </xf>
    <xf numFmtId="1" fontId="6" fillId="0" borderId="48" xfId="4" applyNumberFormat="1" applyFont="1" applyFill="1" applyBorder="1" applyAlignment="1">
      <alignment horizontal="center" vertical="center" wrapText="1"/>
    </xf>
    <xf numFmtId="1" fontId="6" fillId="0" borderId="42" xfId="4" applyNumberFormat="1" applyFont="1" applyFill="1" applyBorder="1" applyAlignment="1">
      <alignment vertical="center" wrapText="1"/>
    </xf>
    <xf numFmtId="1" fontId="6" fillId="0" borderId="48" xfId="4" applyNumberFormat="1" applyFont="1" applyFill="1" applyBorder="1" applyAlignment="1">
      <alignment vertical="center" wrapText="1"/>
    </xf>
    <xf numFmtId="1" fontId="6" fillId="0" borderId="27" xfId="4" applyNumberFormat="1" applyFont="1" applyFill="1" applyBorder="1" applyAlignment="1">
      <alignment vertical="center" wrapText="1"/>
    </xf>
    <xf numFmtId="1" fontId="6" fillId="0" borderId="67" xfId="4" applyNumberFormat="1" applyFont="1" applyFill="1" applyBorder="1" applyAlignment="1">
      <alignment vertical="center" wrapText="1"/>
    </xf>
    <xf numFmtId="0" fontId="6" fillId="0" borderId="13" xfId="0" applyFont="1" applyBorder="1" applyAlignment="1">
      <alignment vertical="center"/>
    </xf>
    <xf numFmtId="169" fontId="6" fillId="2" borderId="35" xfId="2" applyNumberFormat="1" applyFont="1" applyFill="1" applyBorder="1" applyAlignment="1">
      <alignment horizontal="center" vertical="center" wrapText="1"/>
    </xf>
    <xf numFmtId="169" fontId="6" fillId="2" borderId="21" xfId="2" applyNumberFormat="1" applyFont="1" applyFill="1" applyBorder="1" applyAlignment="1">
      <alignment horizontal="center" vertical="center"/>
    </xf>
    <xf numFmtId="9" fontId="6" fillId="2" borderId="35" xfId="2" applyNumberFormat="1" applyFont="1" applyFill="1" applyBorder="1" applyAlignment="1">
      <alignment horizontal="center" vertical="center"/>
    </xf>
    <xf numFmtId="0" fontId="6" fillId="0" borderId="17" xfId="2" applyFont="1" applyBorder="1" applyAlignment="1">
      <alignment horizontal="center" vertical="center"/>
    </xf>
    <xf numFmtId="0" fontId="2" fillId="0" borderId="0" xfId="0" applyFont="1" applyAlignment="1">
      <alignment vertical="center"/>
    </xf>
    <xf numFmtId="0" fontId="4" fillId="0" borderId="17" xfId="2" applyFont="1" applyBorder="1" applyAlignment="1">
      <alignment horizontal="left" vertical="center" wrapText="1"/>
    </xf>
    <xf numFmtId="0" fontId="4" fillId="2" borderId="36" xfId="0" applyFont="1" applyFill="1" applyBorder="1" applyAlignment="1">
      <alignment horizontal="center" vertical="center" wrapText="1"/>
    </xf>
    <xf numFmtId="174" fontId="6" fillId="0" borderId="40" xfId="1" applyNumberFormat="1" applyFont="1" applyFill="1" applyBorder="1" applyAlignment="1">
      <alignment horizontal="center" vertical="center" wrapText="1"/>
    </xf>
    <xf numFmtId="169" fontId="6" fillId="2" borderId="35" xfId="2" applyNumberFormat="1" applyFont="1" applyFill="1" applyBorder="1" applyAlignment="1">
      <alignment wrapText="1"/>
    </xf>
    <xf numFmtId="169" fontId="6" fillId="2" borderId="35" xfId="2" applyNumberFormat="1" applyFont="1" applyFill="1" applyBorder="1"/>
    <xf numFmtId="174" fontId="6" fillId="2" borderId="35" xfId="2" applyNumberFormat="1" applyFont="1" applyFill="1" applyBorder="1" applyAlignment="1">
      <alignment horizontal="center" vertical="center"/>
    </xf>
    <xf numFmtId="0" fontId="39" fillId="0" borderId="0" xfId="3" applyFont="1" applyAlignment="1">
      <alignment horizontal="center" vertical="center" wrapText="1"/>
    </xf>
    <xf numFmtId="0" fontId="2" fillId="0" borderId="35" xfId="2" applyFont="1" applyBorder="1" applyAlignment="1">
      <alignment horizontal="center"/>
    </xf>
    <xf numFmtId="169" fontId="6" fillId="2" borderId="35" xfId="2" applyNumberFormat="1" applyFont="1" applyFill="1" applyBorder="1" applyAlignment="1">
      <alignment horizontal="justify" vertical="justify" wrapText="1"/>
    </xf>
    <xf numFmtId="169" fontId="6" fillId="2" borderId="35" xfId="2" applyNumberFormat="1" applyFont="1" applyFill="1" applyBorder="1" applyAlignment="1">
      <alignment horizontal="center" vertical="center"/>
    </xf>
    <xf numFmtId="0" fontId="2" fillId="0" borderId="10" xfId="2" applyFont="1" applyBorder="1" applyAlignment="1">
      <alignment horizontal="center"/>
    </xf>
    <xf numFmtId="0" fontId="4" fillId="0" borderId="11" xfId="2" applyFont="1" applyBorder="1" applyAlignment="1">
      <alignment horizontal="left" vertical="center" wrapText="1"/>
    </xf>
    <xf numFmtId="0" fontId="4" fillId="0" borderId="12" xfId="2" applyFont="1" applyBorder="1" applyAlignment="1">
      <alignment horizontal="left" vertical="center" wrapText="1"/>
    </xf>
    <xf numFmtId="0" fontId="4" fillId="0" borderId="19" xfId="2" applyFont="1" applyBorder="1" applyAlignment="1">
      <alignment horizontal="center" vertical="center"/>
    </xf>
    <xf numFmtId="0" fontId="2" fillId="0" borderId="0" xfId="2" applyFont="1" applyAlignment="1">
      <alignment horizontal="center" wrapText="1"/>
    </xf>
    <xf numFmtId="0" fontId="15" fillId="3" borderId="35" xfId="2" applyFont="1" applyFill="1" applyBorder="1" applyAlignment="1">
      <alignment vertical="center" wrapText="1"/>
    </xf>
    <xf numFmtId="0" fontId="12" fillId="0" borderId="35" xfId="3" applyFont="1" applyBorder="1" applyAlignment="1">
      <alignment vertical="center" wrapText="1"/>
    </xf>
    <xf numFmtId="0" fontId="12" fillId="0" borderId="35" xfId="3" applyFont="1" applyBorder="1" applyAlignment="1">
      <alignment horizontal="center" vertical="center" wrapText="1"/>
    </xf>
    <xf numFmtId="0" fontId="2" fillId="0" borderId="125" xfId="0" applyFont="1" applyBorder="1"/>
    <xf numFmtId="0" fontId="6" fillId="0" borderId="125" xfId="0" applyFont="1" applyBorder="1"/>
    <xf numFmtId="1" fontId="6" fillId="0" borderId="1" xfId="4" applyNumberFormat="1" applyFont="1" applyFill="1" applyBorder="1" applyAlignment="1">
      <alignment horizontal="center" vertical="center" wrapText="1"/>
    </xf>
    <xf numFmtId="1" fontId="6" fillId="0" borderId="26"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7" xfId="4" applyNumberFormat="1" applyFont="1" applyFill="1" applyBorder="1" applyAlignment="1">
      <alignment vertical="center" wrapText="1"/>
    </xf>
    <xf numFmtId="1" fontId="6" fillId="0" borderId="68" xfId="4" applyNumberFormat="1" applyFont="1" applyFill="1" applyBorder="1" applyAlignment="1">
      <alignment vertical="center" wrapText="1"/>
    </xf>
    <xf numFmtId="1" fontId="6" fillId="0" borderId="40" xfId="1" applyNumberFormat="1" applyFont="1" applyFill="1" applyBorder="1" applyAlignment="1">
      <alignment horizontal="center" vertical="center" wrapText="1"/>
    </xf>
    <xf numFmtId="1" fontId="6" fillId="0" borderId="7" xfId="4" applyNumberFormat="1" applyFont="1" applyFill="1" applyBorder="1" applyAlignment="1">
      <alignment vertical="center" wrapText="1"/>
    </xf>
    <xf numFmtId="1" fontId="6" fillId="0" borderId="29" xfId="4" applyNumberFormat="1" applyFont="1" applyFill="1" applyBorder="1" applyAlignment="1">
      <alignment vertical="center" wrapText="1"/>
    </xf>
    <xf numFmtId="169" fontId="6" fillId="2" borderId="21" xfId="2" applyNumberFormat="1" applyFont="1" applyFill="1" applyBorder="1" applyAlignment="1">
      <alignment vertical="center" wrapText="1"/>
    </xf>
    <xf numFmtId="0" fontId="6" fillId="0" borderId="47" xfId="0" applyFont="1" applyBorder="1"/>
    <xf numFmtId="0" fontId="6" fillId="0" borderId="46" xfId="2" applyFont="1" applyBorder="1" applyAlignment="1">
      <alignment horizontal="center"/>
    </xf>
    <xf numFmtId="169" fontId="6" fillId="0" borderId="46" xfId="2" applyNumberFormat="1" applyFont="1" applyBorder="1" applyAlignment="1">
      <alignment horizontal="center"/>
    </xf>
    <xf numFmtId="170" fontId="6" fillId="0" borderId="46" xfId="1" applyNumberFormat="1" applyFont="1" applyFill="1" applyBorder="1" applyAlignment="1">
      <alignment horizontal="center"/>
    </xf>
    <xf numFmtId="0" fontId="6" fillId="0" borderId="10" xfId="0" applyFont="1" applyBorder="1"/>
    <xf numFmtId="0" fontId="6" fillId="0" borderId="11" xfId="2" applyFont="1" applyBorder="1" applyAlignment="1">
      <alignment horizontal="center"/>
    </xf>
    <xf numFmtId="169" fontId="6" fillId="0" borderId="11" xfId="2" applyNumberFormat="1" applyFont="1" applyBorder="1" applyAlignment="1">
      <alignment horizontal="center"/>
    </xf>
    <xf numFmtId="170" fontId="6" fillId="0" borderId="11" xfId="1" applyNumberFormat="1" applyFont="1" applyFill="1" applyBorder="1" applyAlignment="1">
      <alignment horizontal="center"/>
    </xf>
    <xf numFmtId="0" fontId="11" fillId="2" borderId="36"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51" fillId="16" borderId="36" xfId="0" applyFont="1" applyFill="1" applyBorder="1" applyAlignment="1">
      <alignment horizontal="center" vertical="center" wrapText="1"/>
    </xf>
    <xf numFmtId="0" fontId="2" fillId="5" borderId="0" xfId="2" applyFont="1" applyFill="1" applyAlignment="1">
      <alignment horizontal="center"/>
    </xf>
    <xf numFmtId="0" fontId="52" fillId="0" borderId="0" xfId="0" applyFont="1" applyAlignment="1">
      <alignment horizontal="center" vertical="center" readingOrder="1"/>
    </xf>
    <xf numFmtId="175" fontId="6" fillId="0" borderId="40"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2" fontId="6" fillId="0" borderId="40" xfId="1" applyNumberFormat="1" applyFont="1" applyFill="1" applyBorder="1" applyAlignment="1">
      <alignment horizontal="center" vertical="center" wrapText="1"/>
    </xf>
    <xf numFmtId="1" fontId="6" fillId="0" borderId="42" xfId="4" applyNumberFormat="1" applyFont="1" applyBorder="1" applyAlignment="1">
      <alignment horizontal="center" vertical="center" wrapText="1"/>
    </xf>
    <xf numFmtId="9" fontId="6" fillId="0" borderId="40" xfId="1" applyFont="1" applyBorder="1" applyAlignment="1">
      <alignment horizontal="center" vertical="center" wrapText="1"/>
    </xf>
    <xf numFmtId="9" fontId="6" fillId="2" borderId="35" xfId="1" applyFont="1" applyFill="1" applyBorder="1" applyAlignment="1">
      <alignment horizontal="center" vertical="center"/>
    </xf>
    <xf numFmtId="1" fontId="6" fillId="3" borderId="40" xfId="4" applyNumberFormat="1" applyFont="1" applyFill="1" applyBorder="1" applyAlignment="1">
      <alignment horizontal="center" vertical="center" wrapText="1"/>
    </xf>
    <xf numFmtId="169" fontId="12" fillId="2" borderId="35" xfId="2" applyNumberFormat="1" applyFont="1" applyFill="1" applyBorder="1" applyAlignment="1">
      <alignment horizontal="center"/>
    </xf>
    <xf numFmtId="10" fontId="12" fillId="2" borderId="35" xfId="1" applyNumberFormat="1" applyFont="1" applyFill="1" applyBorder="1" applyAlignment="1">
      <alignment horizontal="center"/>
    </xf>
    <xf numFmtId="0" fontId="12" fillId="0" borderId="0" xfId="2" applyFont="1" applyAlignment="1">
      <alignment horizontal="center"/>
    </xf>
    <xf numFmtId="169" fontId="12" fillId="0" borderId="0" xfId="2" applyNumberFormat="1" applyFont="1" applyAlignment="1">
      <alignment horizontal="center"/>
    </xf>
    <xf numFmtId="170" fontId="12" fillId="0" borderId="0" xfId="1" applyNumberFormat="1" applyFont="1" applyFill="1" applyBorder="1" applyAlignment="1">
      <alignment horizontal="center"/>
    </xf>
    <xf numFmtId="0" fontId="21" fillId="0" borderId="46" xfId="2" applyFont="1" applyBorder="1" applyAlignment="1">
      <alignment horizontal="center"/>
    </xf>
    <xf numFmtId="0" fontId="21" fillId="0" borderId="11" xfId="2" applyFont="1" applyBorder="1" applyAlignment="1">
      <alignment horizontal="center"/>
    </xf>
    <xf numFmtId="0" fontId="21" fillId="0" borderId="0" xfId="2" applyFont="1" applyAlignment="1">
      <alignment horizontal="center"/>
    </xf>
    <xf numFmtId="0" fontId="2" fillId="0" borderId="0" xfId="0" applyFont="1" applyAlignment="1">
      <alignment wrapText="1"/>
    </xf>
    <xf numFmtId="169" fontId="12" fillId="2" borderId="67" xfId="2" applyNumberFormat="1" applyFont="1" applyFill="1" applyBorder="1" applyAlignment="1">
      <alignment horizontal="center"/>
    </xf>
    <xf numFmtId="10" fontId="12" fillId="2" borderId="67" xfId="1" applyNumberFormat="1" applyFont="1" applyFill="1" applyBorder="1" applyAlignment="1">
      <alignment horizontal="center"/>
    </xf>
    <xf numFmtId="0" fontId="13" fillId="0" borderId="0" xfId="2" applyFont="1" applyAlignment="1">
      <alignment horizontal="center"/>
    </xf>
    <xf numFmtId="167" fontId="7" fillId="0" borderId="5" xfId="0" applyNumberFormat="1" applyFont="1" applyBorder="1" applyAlignment="1">
      <alignment vertical="center" wrapText="1"/>
    </xf>
    <xf numFmtId="1" fontId="7" fillId="17" borderId="5" xfId="4" applyNumberFormat="1" applyFont="1" applyFill="1" applyBorder="1" applyAlignment="1">
      <alignment horizontal="center" vertical="center" wrapText="1"/>
    </xf>
    <xf numFmtId="9" fontId="7" fillId="17" borderId="5" xfId="1" applyFont="1" applyFill="1" applyBorder="1" applyAlignment="1">
      <alignment horizontal="center" vertical="center" wrapText="1"/>
    </xf>
    <xf numFmtId="0" fontId="23" fillId="0" borderId="0" xfId="2" applyFont="1" applyAlignment="1">
      <alignment horizontal="center"/>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1" xfId="3" applyFont="1" applyBorder="1" applyAlignment="1">
      <alignment horizontal="center" vertical="center" wrapText="1"/>
    </xf>
    <xf numFmtId="0" fontId="11" fillId="0" borderId="11" xfId="2" applyFont="1" applyBorder="1" applyAlignment="1">
      <alignment horizontal="center" vertical="center" wrapText="1"/>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11" fillId="0" borderId="17" xfId="2" applyFont="1" applyBorder="1" applyAlignment="1">
      <alignment horizontal="center" vertical="center"/>
    </xf>
    <xf numFmtId="0" fontId="23" fillId="0" borderId="0" xfId="0" applyFont="1"/>
    <xf numFmtId="0" fontId="11" fillId="0" borderId="0" xfId="2" applyFont="1" applyAlignment="1">
      <alignment horizontal="center" vertical="center"/>
    </xf>
    <xf numFmtId="0" fontId="11" fillId="0" borderId="0" xfId="3" applyFont="1" applyAlignment="1">
      <alignment horizontal="center" vertical="center" wrapText="1"/>
    </xf>
    <xf numFmtId="0" fontId="11" fillId="0" borderId="0" xfId="2" applyFont="1" applyAlignment="1">
      <alignment horizontal="center" vertical="center" wrapText="1"/>
    </xf>
    <xf numFmtId="0" fontId="5" fillId="0" borderId="13" xfId="2" applyFont="1" applyBorder="1" applyAlignment="1">
      <alignment horizontal="center"/>
    </xf>
    <xf numFmtId="0" fontId="5" fillId="0" borderId="17" xfId="2" applyFont="1" applyBorder="1" applyAlignment="1">
      <alignment horizontal="center"/>
    </xf>
    <xf numFmtId="0" fontId="5" fillId="0" borderId="0" xfId="3" applyAlignment="1">
      <alignment horizontal="center" vertical="center" wrapText="1"/>
    </xf>
    <xf numFmtId="0" fontId="5" fillId="0" borderId="35" xfId="3" applyBorder="1" applyAlignment="1">
      <alignment horizontal="center" vertical="center" wrapText="1"/>
    </xf>
    <xf numFmtId="0" fontId="5" fillId="0" borderId="35" xfId="3" applyBorder="1" applyAlignment="1">
      <alignment vertical="center" wrapText="1"/>
    </xf>
    <xf numFmtId="0" fontId="13" fillId="0" borderId="0" xfId="0" applyFont="1"/>
    <xf numFmtId="0" fontId="60" fillId="18" borderId="2" xfId="0" applyFont="1" applyFill="1" applyBorder="1" applyAlignment="1">
      <alignment horizontal="center" vertical="center" wrapText="1"/>
    </xf>
    <xf numFmtId="1" fontId="7" fillId="0" borderId="36" xfId="4" applyNumberFormat="1" applyFont="1" applyFill="1" applyBorder="1" applyAlignment="1">
      <alignment horizontal="center" vertical="center" wrapText="1"/>
    </xf>
    <xf numFmtId="1" fontId="16" fillId="17" borderId="36" xfId="4" applyNumberFormat="1" applyFont="1" applyFill="1" applyBorder="1" applyAlignment="1">
      <alignment horizontal="center" vertical="center" wrapText="1"/>
    </xf>
    <xf numFmtId="9" fontId="7" fillId="0" borderId="36" xfId="1" applyFont="1" applyFill="1" applyBorder="1" applyAlignment="1">
      <alignment horizontal="center" vertical="center" wrapText="1"/>
    </xf>
    <xf numFmtId="0" fontId="60" fillId="19" borderId="5" xfId="0" applyFont="1" applyFill="1" applyBorder="1" applyAlignment="1">
      <alignment horizontal="center" vertical="center" wrapText="1"/>
    </xf>
    <xf numFmtId="1" fontId="7" fillId="0" borderId="40" xfId="4" applyNumberFormat="1" applyFont="1" applyFill="1" applyBorder="1" applyAlignment="1">
      <alignment horizontal="center" vertical="center" wrapText="1"/>
    </xf>
    <xf numFmtId="1" fontId="16" fillId="17" borderId="40" xfId="4" applyNumberFormat="1" applyFont="1" applyFill="1" applyBorder="1" applyAlignment="1">
      <alignment horizontal="center" vertical="center" wrapText="1"/>
    </xf>
    <xf numFmtId="9" fontId="7" fillId="0" borderId="40" xfId="1" applyFont="1" applyFill="1" applyBorder="1" applyAlignment="1">
      <alignment horizontal="center" vertical="center" wrapText="1"/>
    </xf>
    <xf numFmtId="0" fontId="60" fillId="20" borderId="5" xfId="0" applyFont="1" applyFill="1" applyBorder="1" applyAlignment="1">
      <alignment horizontal="center" vertical="center" wrapText="1"/>
    </xf>
    <xf numFmtId="1" fontId="11" fillId="17" borderId="66" xfId="4" applyNumberFormat="1" applyFont="1" applyFill="1" applyBorder="1" applyAlignment="1">
      <alignment horizontal="center" vertical="center" wrapText="1"/>
    </xf>
    <xf numFmtId="1" fontId="5" fillId="0" borderId="66" xfId="4" applyNumberFormat="1" applyFont="1" applyFill="1" applyBorder="1" applyAlignment="1">
      <alignment horizontal="center" vertical="center" wrapText="1"/>
    </xf>
    <xf numFmtId="9" fontId="11" fillId="6" borderId="66" xfId="1" applyFont="1" applyFill="1" applyBorder="1" applyAlignment="1">
      <alignment horizontal="center" vertical="center" wrapText="1"/>
    </xf>
    <xf numFmtId="0" fontId="60" fillId="18" borderId="5" xfId="0" applyFont="1" applyFill="1" applyBorder="1" applyAlignment="1">
      <alignment horizontal="center" vertical="center" wrapText="1"/>
    </xf>
    <xf numFmtId="0" fontId="60" fillId="21" borderId="5" xfId="0" applyFont="1" applyFill="1" applyBorder="1" applyAlignment="1">
      <alignment horizontal="center" vertical="center" wrapText="1"/>
    </xf>
    <xf numFmtId="1" fontId="7" fillId="0" borderId="42" xfId="4" applyNumberFormat="1" applyFont="1" applyFill="1" applyBorder="1" applyAlignment="1">
      <alignment horizontal="center" vertical="center" wrapText="1"/>
    </xf>
    <xf numFmtId="1" fontId="16" fillId="17" borderId="42" xfId="4" applyNumberFormat="1" applyFont="1" applyFill="1" applyBorder="1" applyAlignment="1">
      <alignment horizontal="center" vertical="center" wrapText="1"/>
    </xf>
    <xf numFmtId="0" fontId="60" fillId="21" borderId="130" xfId="0" applyFont="1" applyFill="1" applyBorder="1" applyAlignment="1">
      <alignment horizontal="center" vertical="center" wrapText="1"/>
    </xf>
    <xf numFmtId="1" fontId="7" fillId="0" borderId="131" xfId="4" applyNumberFormat="1" applyFont="1" applyFill="1" applyBorder="1" applyAlignment="1">
      <alignment horizontal="center" vertical="center" wrapText="1"/>
    </xf>
    <xf numFmtId="1" fontId="16" fillId="17" borderId="131" xfId="4" applyNumberFormat="1" applyFont="1" applyFill="1" applyBorder="1" applyAlignment="1">
      <alignment horizontal="center" vertical="center" wrapText="1"/>
    </xf>
    <xf numFmtId="9" fontId="7" fillId="0" borderId="132" xfId="1" applyFont="1" applyFill="1" applyBorder="1" applyAlignment="1">
      <alignment horizontal="center" vertical="center" wrapText="1"/>
    </xf>
    <xf numFmtId="0" fontId="2" fillId="0" borderId="46" xfId="2" applyFont="1" applyBorder="1" applyAlignment="1">
      <alignment horizontal="center"/>
    </xf>
    <xf numFmtId="0" fontId="2" fillId="0" borderId="41" xfId="2" applyFont="1" applyBorder="1" applyAlignment="1">
      <alignment horizontal="center"/>
    </xf>
    <xf numFmtId="0" fontId="4" fillId="2" borderId="3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 fillId="0" borderId="46" xfId="2" applyFont="1" applyBorder="1" applyAlignment="1">
      <alignment horizontal="center"/>
    </xf>
    <xf numFmtId="0" fontId="2" fillId="0" borderId="41" xfId="2" applyFont="1" applyBorder="1" applyAlignment="1">
      <alignment horizontal="center"/>
    </xf>
    <xf numFmtId="0" fontId="6" fillId="0" borderId="13" xfId="2" applyFont="1" applyBorder="1"/>
    <xf numFmtId="0" fontId="4" fillId="2" borderId="36" xfId="2" applyFont="1" applyFill="1" applyBorder="1" applyAlignment="1">
      <alignment horizontal="center" vertical="center" wrapText="1"/>
    </xf>
    <xf numFmtId="176" fontId="6" fillId="0" borderId="40" xfId="9" applyNumberFormat="1" applyFont="1" applyFill="1" applyBorder="1" applyAlignment="1">
      <alignment horizontal="center" vertical="center" wrapText="1"/>
    </xf>
    <xf numFmtId="176" fontId="39" fillId="0" borderId="42" xfId="9" applyNumberFormat="1" applyFont="1" applyFill="1" applyBorder="1" applyAlignment="1">
      <alignment horizontal="center" vertical="center" wrapText="1"/>
    </xf>
    <xf numFmtId="176" fontId="6" fillId="0" borderId="42" xfId="9" applyNumberFormat="1" applyFont="1" applyFill="1" applyBorder="1" applyAlignment="1">
      <alignment horizontal="center" vertical="center" wrapText="1"/>
    </xf>
    <xf numFmtId="0" fontId="8" fillId="3" borderId="17" xfId="2" applyFont="1" applyFill="1" applyBorder="1" applyAlignment="1">
      <alignment vertical="center" wrapText="1"/>
    </xf>
    <xf numFmtId="0" fontId="8" fillId="3" borderId="13" xfId="2" applyFont="1" applyFill="1" applyBorder="1" applyAlignment="1">
      <alignment vertical="center" wrapText="1"/>
    </xf>
    <xf numFmtId="3" fontId="6" fillId="0" borderId="40" xfId="4" applyNumberFormat="1" applyFont="1" applyFill="1" applyBorder="1" applyAlignment="1">
      <alignment horizontal="center" vertical="center" wrapText="1"/>
    </xf>
    <xf numFmtId="1" fontId="6" fillId="3" borderId="42" xfId="4" applyNumberFormat="1" applyFont="1" applyFill="1" applyBorder="1" applyAlignment="1">
      <alignment horizontal="center" vertical="center" wrapText="1"/>
    </xf>
    <xf numFmtId="10" fontId="6" fillId="3" borderId="40" xfId="1" applyNumberFormat="1" applyFont="1" applyFill="1" applyBorder="1" applyAlignment="1">
      <alignment horizontal="center" vertical="center" wrapText="1"/>
    </xf>
    <xf numFmtId="1" fontId="6" fillId="2" borderId="35" xfId="1" applyNumberFormat="1" applyFont="1" applyFill="1" applyBorder="1" applyAlignment="1">
      <alignment horizontal="center"/>
    </xf>
    <xf numFmtId="0" fontId="2" fillId="0" borderId="0" xfId="2" applyFont="1" applyAlignment="1">
      <alignment horizontal="center" vertical="center"/>
    </xf>
    <xf numFmtId="0" fontId="2" fillId="0" borderId="13" xfId="2" applyFont="1" applyBorder="1" applyAlignment="1">
      <alignment horizontal="center" vertical="center"/>
    </xf>
    <xf numFmtId="0" fontId="2" fillId="0" borderId="17" xfId="2" applyFont="1" applyBorder="1" applyAlignment="1">
      <alignment horizontal="center" vertical="center"/>
    </xf>
    <xf numFmtId="174" fontId="6" fillId="3" borderId="40" xfId="1" applyNumberFormat="1" applyFont="1" applyFill="1" applyBorder="1" applyAlignment="1">
      <alignment horizontal="center" vertical="center" wrapText="1"/>
    </xf>
    <xf numFmtId="1" fontId="6" fillId="2" borderId="35" xfId="4" applyNumberFormat="1" applyFont="1" applyFill="1" applyBorder="1" applyAlignment="1">
      <alignment horizontal="center" vertical="center" wrapText="1"/>
    </xf>
    <xf numFmtId="9" fontId="6" fillId="2" borderId="35" xfId="1" applyFont="1" applyFill="1" applyBorder="1" applyAlignment="1">
      <alignment horizontal="center" vertical="center" wrapText="1"/>
    </xf>
    <xf numFmtId="9" fontId="6" fillId="3" borderId="40" xfId="1" applyFont="1" applyFill="1" applyBorder="1" applyAlignment="1">
      <alignment horizontal="center" vertical="center" wrapText="1"/>
    </xf>
    <xf numFmtId="9" fontId="6" fillId="0" borderId="123" xfId="1" applyFont="1" applyFill="1" applyBorder="1" applyAlignment="1">
      <alignment horizontal="center" vertical="center" wrapText="1"/>
    </xf>
    <xf numFmtId="1" fontId="6" fillId="2" borderId="35" xfId="1" applyNumberFormat="1" applyFont="1" applyFill="1" applyBorder="1" applyAlignment="1">
      <alignment horizontal="center" vertical="center" wrapText="1"/>
    </xf>
    <xf numFmtId="9" fontId="6" fillId="0" borderId="0" xfId="1" applyFont="1" applyFill="1" applyBorder="1" applyAlignment="1">
      <alignment horizontal="center"/>
    </xf>
    <xf numFmtId="172" fontId="6" fillId="0" borderId="40" xfId="4" applyNumberFormat="1" applyFont="1" applyFill="1" applyBorder="1" applyAlignment="1">
      <alignment horizontal="center" vertical="center" wrapText="1"/>
    </xf>
    <xf numFmtId="3" fontId="6" fillId="3" borderId="40" xfId="4" applyNumberFormat="1" applyFont="1" applyFill="1" applyBorder="1" applyAlignment="1">
      <alignment horizontal="center" vertical="center" wrapText="1"/>
    </xf>
    <xf numFmtId="10" fontId="6" fillId="2" borderId="35" xfId="1" applyNumberFormat="1" applyFont="1" applyFill="1" applyBorder="1" applyAlignment="1">
      <alignment horizontal="center" vertical="center" wrapText="1"/>
    </xf>
    <xf numFmtId="10" fontId="6" fillId="0" borderId="123" xfId="1" applyNumberFormat="1" applyFont="1" applyFill="1" applyBorder="1" applyAlignment="1">
      <alignment horizontal="center" vertical="center" wrapText="1"/>
    </xf>
    <xf numFmtId="170" fontId="12" fillId="2" borderId="35" xfId="1" applyNumberFormat="1" applyFont="1" applyFill="1" applyBorder="1" applyAlignment="1">
      <alignment horizontal="center"/>
    </xf>
    <xf numFmtId="0" fontId="16" fillId="0" borderId="35" xfId="3" applyFont="1" applyBorder="1" applyAlignment="1">
      <alignment horizontal="center" vertical="center" wrapText="1"/>
    </xf>
    <xf numFmtId="0" fontId="4" fillId="0" borderId="35" xfId="3" applyFont="1" applyBorder="1" applyAlignment="1">
      <alignment horizontal="center" vertical="center" wrapText="1"/>
    </xf>
    <xf numFmtId="1" fontId="12" fillId="0" borderId="40" xfId="1" applyNumberFormat="1" applyFont="1" applyFill="1" applyBorder="1" applyAlignment="1">
      <alignment horizontal="center" vertical="center" wrapText="1"/>
    </xf>
    <xf numFmtId="0" fontId="6" fillId="3" borderId="134" xfId="4" applyNumberFormat="1" applyFont="1" applyFill="1" applyBorder="1" applyAlignment="1">
      <alignment vertical="center" wrapText="1"/>
    </xf>
    <xf numFmtId="0" fontId="6" fillId="3" borderId="0" xfId="4" applyNumberFormat="1" applyFont="1" applyFill="1" applyBorder="1" applyAlignment="1">
      <alignment vertical="center" wrapText="1"/>
    </xf>
    <xf numFmtId="174" fontId="12" fillId="0" borderId="40" xfId="1" applyNumberFormat="1" applyFont="1" applyFill="1" applyBorder="1" applyAlignment="1">
      <alignment horizontal="center" vertical="center" wrapText="1"/>
    </xf>
    <xf numFmtId="0" fontId="0" fillId="5" borderId="0" xfId="0" applyFill="1"/>
    <xf numFmtId="0" fontId="23" fillId="0" borderId="46" xfId="2" applyFont="1" applyBorder="1" applyAlignment="1">
      <alignment horizontal="center"/>
    </xf>
    <xf numFmtId="0" fontId="2" fillId="0" borderId="0" xfId="2" applyFont="1" applyAlignment="1">
      <alignment horizontal="center" wrapText="1"/>
    </xf>
    <xf numFmtId="0" fontId="4" fillId="2" borderId="36" xfId="0" applyFont="1" applyFill="1" applyBorder="1" applyAlignment="1">
      <alignment horizontal="center" vertical="center" wrapText="1"/>
    </xf>
    <xf numFmtId="0" fontId="2" fillId="0" borderId="0" xfId="2" applyFont="1" applyAlignment="1">
      <alignment horizontal="center"/>
    </xf>
    <xf numFmtId="0" fontId="21" fillId="0" borderId="47" xfId="2" applyFont="1" applyBorder="1" applyAlignment="1">
      <alignment horizontal="center"/>
    </xf>
    <xf numFmtId="0" fontId="21" fillId="0" borderId="46" xfId="2" applyFont="1" applyBorder="1" applyAlignment="1">
      <alignment horizontal="center"/>
    </xf>
    <xf numFmtId="0" fontId="21" fillId="0" borderId="41" xfId="2" applyFont="1" applyBorder="1" applyAlignment="1">
      <alignment horizontal="center"/>
    </xf>
    <xf numFmtId="0" fontId="2" fillId="0" borderId="46" xfId="2" applyFont="1" applyBorder="1" applyAlignment="1">
      <alignment horizontal="center"/>
    </xf>
    <xf numFmtId="0" fontId="2" fillId="0" borderId="41" xfId="2" applyFont="1" applyBorder="1" applyAlignment="1">
      <alignment horizontal="center"/>
    </xf>
    <xf numFmtId="0" fontId="12" fillId="15" borderId="40" xfId="0" applyFont="1" applyFill="1" applyBorder="1" applyAlignment="1">
      <alignment horizontal="center" vertical="center" wrapText="1"/>
    </xf>
    <xf numFmtId="0" fontId="21" fillId="0" borderId="0" xfId="0" applyFont="1"/>
    <xf numFmtId="0" fontId="12" fillId="0" borderId="13" xfId="0" applyFont="1" applyBorder="1"/>
    <xf numFmtId="9" fontId="6" fillId="0" borderId="70" xfId="1" applyFont="1" applyFill="1" applyBorder="1" applyAlignment="1">
      <alignment horizontal="center" vertical="center" wrapText="1"/>
    </xf>
    <xf numFmtId="9" fontId="12" fillId="0" borderId="123" xfId="1" applyFont="1" applyFill="1" applyBorder="1" applyAlignment="1">
      <alignment horizontal="center" vertical="center" wrapText="1"/>
    </xf>
    <xf numFmtId="9" fontId="12" fillId="4" borderId="35" xfId="1" applyFont="1" applyFill="1" applyBorder="1" applyAlignment="1">
      <alignment horizontal="center" vertical="center" wrapText="1"/>
    </xf>
    <xf numFmtId="0" fontId="12" fillId="0" borderId="13" xfId="2" applyFont="1" applyBorder="1" applyAlignment="1">
      <alignment horizontal="center"/>
    </xf>
    <xf numFmtId="0" fontId="12" fillId="0" borderId="47" xfId="2" applyFont="1" applyBorder="1" applyAlignment="1">
      <alignment horizontal="center"/>
    </xf>
    <xf numFmtId="0" fontId="12" fillId="0" borderId="10" xfId="2" applyFont="1" applyBorder="1" applyAlignment="1">
      <alignment horizontal="center"/>
    </xf>
    <xf numFmtId="0" fontId="21" fillId="0" borderId="13" xfId="2" applyFont="1" applyBorder="1" applyAlignment="1">
      <alignment horizontal="center"/>
    </xf>
    <xf numFmtId="0" fontId="56" fillId="3" borderId="13" xfId="0" applyFont="1" applyFill="1" applyBorder="1" applyAlignment="1">
      <alignment vertical="center" wrapText="1"/>
    </xf>
    <xf numFmtId="0" fontId="23" fillId="0" borderId="46" xfId="2" applyFont="1" applyBorder="1" applyAlignment="1">
      <alignment vertical="center" wrapText="1"/>
    </xf>
    <xf numFmtId="0" fontId="12" fillId="0" borderId="17" xfId="2" applyFont="1" applyBorder="1" applyAlignment="1">
      <alignment horizontal="center"/>
    </xf>
    <xf numFmtId="1" fontId="6" fillId="0" borderId="123" xfId="4" applyNumberFormat="1" applyFont="1" applyFill="1" applyBorder="1" applyAlignment="1">
      <alignment horizontal="center" vertical="center" wrapText="1"/>
    </xf>
    <xf numFmtId="1" fontId="12" fillId="0" borderId="23" xfId="4" applyNumberFormat="1" applyFont="1" applyFill="1" applyBorder="1" applyAlignment="1">
      <alignment horizontal="center" vertical="center" wrapText="1"/>
    </xf>
    <xf numFmtId="9" fontId="12" fillId="0" borderId="35" xfId="1" applyFont="1" applyFill="1" applyBorder="1" applyAlignment="1">
      <alignment horizontal="center" vertical="center" wrapText="1"/>
    </xf>
    <xf numFmtId="9" fontId="12" fillId="2" borderId="35" xfId="1" applyFont="1" applyFill="1" applyBorder="1" applyAlignment="1">
      <alignment horizontal="center"/>
    </xf>
    <xf numFmtId="0" fontId="12" fillId="0" borderId="41" xfId="2" applyFont="1" applyBorder="1" applyAlignment="1">
      <alignment horizontal="center"/>
    </xf>
    <xf numFmtId="0" fontId="12" fillId="0" borderId="12" xfId="2" applyFont="1" applyBorder="1" applyAlignment="1">
      <alignment horizontal="center"/>
    </xf>
    <xf numFmtId="0" fontId="56" fillId="3" borderId="17" xfId="0" applyFont="1" applyFill="1" applyBorder="1" applyAlignment="1">
      <alignment vertical="center" wrapText="1"/>
    </xf>
    <xf numFmtId="0" fontId="21" fillId="0" borderId="17" xfId="2" applyFont="1" applyBorder="1" applyAlignment="1">
      <alignment horizontal="center"/>
    </xf>
    <xf numFmtId="0" fontId="66" fillId="5" borderId="0" xfId="2" applyFont="1" applyFill="1" applyAlignment="1">
      <alignment horizontal="center"/>
    </xf>
    <xf numFmtId="0" fontId="2" fillId="0" borderId="21" xfId="2" applyFont="1" applyBorder="1" applyAlignment="1">
      <alignment vertical="center"/>
    </xf>
    <xf numFmtId="0" fontId="7" fillId="0" borderId="22" xfId="3" applyFont="1" applyBorder="1" applyAlignment="1">
      <alignment vertical="center" wrapText="1"/>
    </xf>
    <xf numFmtId="0" fontId="2" fillId="0" borderId="21" xfId="2" applyFont="1" applyBorder="1" applyAlignment="1">
      <alignment horizontal="center" vertical="center"/>
    </xf>
    <xf numFmtId="1" fontId="5" fillId="0" borderId="40" xfId="4" applyNumberFormat="1" applyFont="1" applyFill="1" applyBorder="1" applyAlignment="1">
      <alignment horizontal="center" vertical="center" wrapText="1"/>
    </xf>
    <xf numFmtId="9" fontId="5" fillId="0" borderId="123" xfId="1" applyFont="1" applyFill="1" applyBorder="1" applyAlignment="1">
      <alignment horizontal="center" vertical="center" wrapText="1"/>
    </xf>
    <xf numFmtId="169" fontId="5" fillId="2" borderId="35" xfId="2" applyNumberFormat="1" applyFont="1" applyFill="1" applyBorder="1" applyAlignment="1">
      <alignment horizontal="center"/>
    </xf>
    <xf numFmtId="169" fontId="5" fillId="2" borderId="21" xfId="2" applyNumberFormat="1" applyFont="1" applyFill="1" applyBorder="1" applyAlignment="1">
      <alignment horizontal="center"/>
    </xf>
    <xf numFmtId="9" fontId="5" fillId="4" borderId="35" xfId="1" applyFont="1" applyFill="1" applyBorder="1" applyAlignment="1">
      <alignment horizontal="center" vertical="center" wrapText="1"/>
    </xf>
    <xf numFmtId="0" fontId="2" fillId="0" borderId="13" xfId="2" applyFont="1" applyBorder="1" applyAlignment="1">
      <alignment horizontal="center" wrapText="1"/>
    </xf>
    <xf numFmtId="0" fontId="2" fillId="0" borderId="17" xfId="2" applyFont="1" applyBorder="1" applyAlignment="1">
      <alignment horizontal="center" wrapText="1"/>
    </xf>
    <xf numFmtId="0" fontId="18" fillId="3" borderId="5" xfId="0" applyFont="1" applyFill="1" applyBorder="1" applyAlignment="1">
      <alignment horizontal="justify" vertical="center" wrapText="1"/>
    </xf>
    <xf numFmtId="0" fontId="17" fillId="3" borderId="5" xfId="0" applyFont="1" applyFill="1" applyBorder="1" applyAlignment="1">
      <alignment horizontal="justify" vertical="center"/>
    </xf>
    <xf numFmtId="164" fontId="17" fillId="3" borderId="5" xfId="5" applyFont="1" applyFill="1" applyBorder="1" applyAlignment="1">
      <alignment horizontal="center" vertical="center" wrapText="1"/>
    </xf>
    <xf numFmtId="2" fontId="17" fillId="3" borderId="5" xfId="4" applyNumberFormat="1" applyFont="1" applyFill="1" applyBorder="1" applyAlignment="1">
      <alignment horizontal="center" vertical="center" wrapText="1"/>
    </xf>
    <xf numFmtId="1" fontId="17" fillId="3" borderId="5" xfId="4" applyNumberFormat="1" applyFont="1" applyFill="1" applyBorder="1" applyAlignment="1">
      <alignment horizontal="center" vertical="center" wrapText="1"/>
    </xf>
    <xf numFmtId="0" fontId="18" fillId="3" borderId="5" xfId="0" applyFont="1" applyFill="1" applyBorder="1" applyAlignment="1">
      <alignment vertical="center" wrapText="1"/>
    </xf>
    <xf numFmtId="0" fontId="17" fillId="3" borderId="5" xfId="0" applyFont="1" applyFill="1" applyBorder="1" applyAlignment="1">
      <alignment horizontal="center" vertical="center"/>
    </xf>
    <xf numFmtId="0" fontId="17" fillId="3" borderId="5" xfId="0" applyFont="1" applyFill="1" applyBorder="1" applyAlignment="1">
      <alignment vertical="center" wrapText="1"/>
    </xf>
    <xf numFmtId="0" fontId="19" fillId="3" borderId="5" xfId="0" applyFont="1" applyFill="1" applyBorder="1" applyAlignment="1">
      <alignment horizontal="center" vertical="center"/>
    </xf>
    <xf numFmtId="171" fontId="17" fillId="3" borderId="5" xfId="4"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5" xfId="0" applyFont="1" applyFill="1" applyBorder="1" applyAlignment="1">
      <alignment vertical="center"/>
    </xf>
    <xf numFmtId="3" fontId="17" fillId="3" borderId="5" xfId="4" applyNumberFormat="1" applyFont="1" applyFill="1" applyBorder="1" applyAlignment="1">
      <alignment horizontal="center" vertical="center" wrapText="1"/>
    </xf>
    <xf numFmtId="172" fontId="17" fillId="3" borderId="5" xfId="4" applyNumberFormat="1" applyFont="1" applyFill="1" applyBorder="1" applyAlignment="1">
      <alignment horizontal="center" vertical="center" wrapText="1"/>
    </xf>
    <xf numFmtId="0" fontId="14" fillId="6" borderId="5" xfId="0" applyFont="1" applyFill="1" applyBorder="1" applyAlignment="1">
      <alignment horizontal="center" vertical="center" wrapText="1"/>
    </xf>
    <xf numFmtId="0" fontId="13" fillId="0" borderId="52" xfId="2" applyFont="1" applyBorder="1" applyAlignment="1">
      <alignment horizontal="center"/>
    </xf>
    <xf numFmtId="0" fontId="13" fillId="0" borderId="28" xfId="2" applyFont="1" applyBorder="1" applyAlignment="1">
      <alignment horizontal="center"/>
    </xf>
    <xf numFmtId="0" fontId="13" fillId="0" borderId="29" xfId="2" applyFont="1" applyBorder="1" applyAlignment="1">
      <alignment horizontal="center"/>
    </xf>
    <xf numFmtId="0" fontId="21" fillId="0" borderId="53" xfId="2" applyFont="1" applyBorder="1" applyAlignment="1">
      <alignment horizontal="center" vertical="center"/>
    </xf>
    <xf numFmtId="0" fontId="21" fillId="0" borderId="37" xfId="2" applyFont="1" applyBorder="1" applyAlignment="1">
      <alignment horizontal="center" vertical="center"/>
    </xf>
    <xf numFmtId="9" fontId="21" fillId="0" borderId="53" xfId="2" applyNumberFormat="1" applyFont="1" applyBorder="1" applyAlignment="1">
      <alignment horizontal="center" vertical="center"/>
    </xf>
    <xf numFmtId="9" fontId="21" fillId="0" borderId="25" xfId="2" applyNumberFormat="1" applyFont="1" applyBorder="1" applyAlignment="1">
      <alignment horizontal="center" vertical="center"/>
    </xf>
    <xf numFmtId="9" fontId="21" fillId="0" borderId="37" xfId="2" applyNumberFormat="1" applyFont="1" applyBorder="1" applyAlignment="1">
      <alignment horizontal="center" vertical="center"/>
    </xf>
    <xf numFmtId="0" fontId="21" fillId="0" borderId="24" xfId="2" applyFont="1" applyBorder="1" applyAlignment="1">
      <alignment horizontal="center" vertical="center"/>
    </xf>
    <xf numFmtId="0" fontId="21" fillId="0" borderId="25" xfId="2" applyFont="1" applyBorder="1" applyAlignment="1">
      <alignment horizontal="center" vertical="center"/>
    </xf>
    <xf numFmtId="0" fontId="21" fillId="0" borderId="53"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37" xfId="2" applyFont="1" applyBorder="1" applyAlignment="1">
      <alignment horizontal="center" vertical="center" wrapText="1"/>
    </xf>
    <xf numFmtId="0" fontId="21" fillId="0" borderId="26" xfId="2" applyFont="1" applyBorder="1" applyAlignment="1">
      <alignment horizontal="center" vertical="center" wrapText="1"/>
    </xf>
    <xf numFmtId="0" fontId="13" fillId="0" borderId="4" xfId="2" applyFont="1" applyBorder="1" applyAlignment="1">
      <alignment horizontal="center"/>
    </xf>
    <xf numFmtId="0" fontId="13" fillId="0" borderId="5" xfId="2" applyFont="1" applyBorder="1" applyAlignment="1">
      <alignment horizontal="center"/>
    </xf>
    <xf numFmtId="0" fontId="13" fillId="0" borderId="7" xfId="2" applyFont="1" applyBorder="1" applyAlignment="1">
      <alignment horizontal="center"/>
    </xf>
    <xf numFmtId="0" fontId="13" fillId="0" borderId="8" xfId="2" applyFont="1" applyBorder="1" applyAlignment="1">
      <alignment horizontal="center"/>
    </xf>
    <xf numFmtId="0" fontId="13" fillId="0" borderId="50" xfId="2" applyFont="1" applyBorder="1" applyAlignment="1">
      <alignment horizontal="center"/>
    </xf>
    <xf numFmtId="0" fontId="13" fillId="0" borderId="49" xfId="2" applyFont="1" applyBorder="1" applyAlignment="1">
      <alignment horizontal="center"/>
    </xf>
    <xf numFmtId="0" fontId="13" fillId="0" borderId="43" xfId="2" applyFont="1" applyBorder="1" applyAlignment="1">
      <alignment horizontal="center"/>
    </xf>
    <xf numFmtId="0" fontId="13" fillId="0" borderId="34" xfId="2" applyFont="1" applyBorder="1" applyAlignment="1">
      <alignment horizontal="center"/>
    </xf>
    <xf numFmtId="0" fontId="13" fillId="0" borderId="51" xfId="2" applyFont="1" applyBorder="1" applyAlignment="1">
      <alignment horizontal="center"/>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167" fontId="12" fillId="0" borderId="48" xfId="0" applyNumberFormat="1" applyFont="1" applyBorder="1" applyAlignment="1">
      <alignment horizontal="center" vertical="center" wrapText="1"/>
    </xf>
    <xf numFmtId="167" fontId="12" fillId="0" borderId="49" xfId="0" applyNumberFormat="1" applyFont="1" applyBorder="1" applyAlignment="1">
      <alignment horizontal="center" vertical="center" wrapText="1"/>
    </xf>
    <xf numFmtId="167" fontId="12" fillId="0" borderId="51" xfId="0" applyNumberFormat="1" applyFont="1" applyBorder="1" applyAlignment="1">
      <alignment horizontal="center" vertical="center" wrapText="1"/>
    </xf>
    <xf numFmtId="0" fontId="12" fillId="0" borderId="41" xfId="4" applyNumberFormat="1" applyFont="1" applyFill="1" applyBorder="1" applyAlignment="1">
      <alignment horizontal="center" vertical="center" wrapText="1"/>
    </xf>
    <xf numFmtId="0" fontId="12" fillId="0" borderId="38"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12" fillId="0" borderId="43" xfId="4" applyNumberFormat="1" applyFont="1" applyFill="1" applyBorder="1" applyAlignment="1">
      <alignment horizontal="center" vertical="center" wrapText="1"/>
    </xf>
    <xf numFmtId="0" fontId="12" fillId="0" borderId="5" xfId="4" applyNumberFormat="1" applyFont="1" applyFill="1" applyBorder="1" applyAlignment="1">
      <alignment horizontal="center" vertical="center" wrapText="1"/>
    </xf>
    <xf numFmtId="0" fontId="12" fillId="0" borderId="6" xfId="4"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4" fillId="2" borderId="30" xfId="2" applyFont="1" applyFill="1" applyBorder="1" applyAlignment="1">
      <alignment horizontal="center" vertical="center" wrapText="1"/>
    </xf>
    <xf numFmtId="0" fontId="4" fillId="2" borderId="31" xfId="2" applyFont="1" applyFill="1" applyBorder="1" applyAlignment="1">
      <alignment horizontal="center" vertical="center" wrapText="1"/>
    </xf>
    <xf numFmtId="0" fontId="4" fillId="2" borderId="32" xfId="2"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31" xfId="3" applyFont="1" applyBorder="1" applyAlignment="1">
      <alignment horizontal="center" vertical="center" wrapText="1"/>
    </xf>
    <xf numFmtId="0" fontId="6" fillId="0" borderId="32" xfId="3" applyFont="1" applyBorder="1" applyAlignment="1">
      <alignment horizontal="center" vertical="center" wrapText="1"/>
    </xf>
    <xf numFmtId="9" fontId="6" fillId="0" borderId="21" xfId="3" applyNumberFormat="1" applyFont="1" applyBorder="1" applyAlignment="1">
      <alignment horizontal="center" vertical="center" wrapText="1"/>
    </xf>
    <xf numFmtId="0" fontId="6" fillId="0" borderId="7" xfId="2" applyFont="1" applyBorder="1" applyAlignment="1">
      <alignment horizontal="center"/>
    </xf>
    <xf numFmtId="0" fontId="6" fillId="0" borderId="8"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44" xfId="2" applyFont="1" applyFill="1" applyBorder="1" applyAlignment="1">
      <alignment horizontal="center" vertical="center"/>
    </xf>
    <xf numFmtId="0" fontId="4" fillId="4" borderId="0" xfId="2" applyFont="1" applyFill="1" applyAlignment="1">
      <alignment horizontal="center" vertical="center"/>
    </xf>
    <xf numFmtId="0" fontId="4" fillId="4" borderId="45"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8" borderId="1" xfId="2" applyFont="1" applyFill="1" applyBorder="1" applyAlignment="1">
      <alignment horizontal="center"/>
    </xf>
    <xf numFmtId="0" fontId="4" fillId="8" borderId="2" xfId="2" applyFont="1" applyFill="1" applyBorder="1" applyAlignment="1">
      <alignment horizontal="center"/>
    </xf>
    <xf numFmtId="0" fontId="4" fillId="5" borderId="2" xfId="2" applyFont="1" applyFill="1" applyBorder="1" applyAlignment="1">
      <alignment horizontal="center"/>
    </xf>
    <xf numFmtId="0" fontId="7" fillId="0" borderId="14" xfId="2" applyFont="1" applyBorder="1" applyAlignment="1">
      <alignment horizontal="center" vertical="center" wrapText="1"/>
    </xf>
    <xf numFmtId="0" fontId="7" fillId="0" borderId="15" xfId="2" applyFont="1" applyBorder="1" applyAlignment="1">
      <alignment horizontal="center" vertical="center" wrapText="1"/>
    </xf>
    <xf numFmtId="0" fontId="7" fillId="0" borderId="16" xfId="2" applyFont="1" applyBorder="1" applyAlignment="1">
      <alignment horizontal="center" vertical="center" wrapText="1"/>
    </xf>
    <xf numFmtId="0" fontId="7" fillId="0" borderId="44" xfId="2" applyFont="1" applyBorder="1" applyAlignment="1">
      <alignment horizontal="center" vertical="center" wrapText="1"/>
    </xf>
    <xf numFmtId="0" fontId="7" fillId="0" borderId="0" xfId="2" applyFont="1" applyAlignment="1">
      <alignment horizontal="center" vertical="center" wrapText="1"/>
    </xf>
    <xf numFmtId="0" fontId="7" fillId="0" borderId="45" xfId="2" applyFont="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0" xfId="0" applyFont="1" applyFill="1" applyAlignment="1">
      <alignment horizontal="center" vertical="center" wrapText="1"/>
    </xf>
    <xf numFmtId="0" fontId="22" fillId="4" borderId="45" xfId="0" applyFont="1" applyFill="1" applyBorder="1" applyAlignment="1">
      <alignment horizontal="center" vertical="center" wrapText="1"/>
    </xf>
    <xf numFmtId="0" fontId="16" fillId="2" borderId="30" xfId="2" applyFont="1" applyFill="1" applyBorder="1" applyAlignment="1">
      <alignment horizontal="center"/>
    </xf>
    <xf numFmtId="0" fontId="16" fillId="2" borderId="31" xfId="2" applyFont="1" applyFill="1" applyBorder="1" applyAlignment="1">
      <alignment horizontal="center"/>
    </xf>
    <xf numFmtId="0" fontId="16" fillId="2" borderId="32" xfId="2" applyFont="1" applyFill="1" applyBorder="1" applyAlignment="1">
      <alignment horizontal="center"/>
    </xf>
    <xf numFmtId="0" fontId="7" fillId="2" borderId="21" xfId="2" applyFont="1" applyFill="1" applyBorder="1" applyAlignment="1">
      <alignment horizontal="center"/>
    </xf>
    <xf numFmtId="0" fontId="7" fillId="2" borderId="22" xfId="2" applyFont="1" applyFill="1" applyBorder="1" applyAlignment="1">
      <alignment horizontal="center"/>
    </xf>
    <xf numFmtId="0" fontId="7" fillId="2" borderId="23" xfId="2" applyFont="1" applyFill="1" applyBorder="1" applyAlignment="1">
      <alignment horizontal="center"/>
    </xf>
    <xf numFmtId="167" fontId="12" fillId="0" borderId="27" xfId="0" applyNumberFormat="1" applyFont="1" applyBorder="1" applyAlignment="1">
      <alignment horizontal="center" vertical="center" wrapText="1"/>
    </xf>
    <xf numFmtId="167" fontId="12" fillId="0" borderId="28" xfId="0" applyNumberFormat="1" applyFont="1" applyBorder="1" applyAlignment="1">
      <alignment horizontal="center" vertical="center" wrapText="1"/>
    </xf>
    <xf numFmtId="167" fontId="12" fillId="0" borderId="29" xfId="0" applyNumberFormat="1" applyFont="1" applyBorder="1" applyAlignment="1">
      <alignment horizontal="center" vertical="center" wrapText="1"/>
    </xf>
    <xf numFmtId="0" fontId="12" fillId="0" borderId="12" xfId="4" applyNumberFormat="1" applyFont="1" applyFill="1" applyBorder="1" applyAlignment="1">
      <alignment horizontal="center" vertical="center" wrapText="1"/>
    </xf>
    <xf numFmtId="0" fontId="12" fillId="0" borderId="55" xfId="4" applyNumberFormat="1" applyFont="1" applyFill="1" applyBorder="1" applyAlignment="1">
      <alignment horizontal="center" vertical="center" wrapText="1"/>
    </xf>
    <xf numFmtId="0" fontId="12" fillId="0" borderId="56" xfId="4" applyNumberFormat="1" applyFont="1" applyFill="1" applyBorder="1" applyAlignment="1">
      <alignment horizontal="center" vertical="center" wrapText="1"/>
    </xf>
    <xf numFmtId="0" fontId="22" fillId="4" borderId="15"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0" xfId="0" applyFont="1" applyFill="1" applyAlignment="1">
      <alignment horizontal="center" vertical="center"/>
    </xf>
    <xf numFmtId="0" fontId="22" fillId="4" borderId="45" xfId="0" applyFont="1" applyFill="1" applyBorder="1" applyAlignment="1">
      <alignment horizontal="center" vertical="center"/>
    </xf>
    <xf numFmtId="0" fontId="22" fillId="4" borderId="19" xfId="0" applyFont="1" applyFill="1" applyBorder="1" applyAlignment="1">
      <alignment horizontal="center" vertical="center"/>
    </xf>
    <xf numFmtId="0" fontId="22" fillId="4" borderId="20" xfId="0" applyFont="1" applyFill="1" applyBorder="1" applyAlignment="1">
      <alignment horizontal="center" vertical="center"/>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6" fillId="2" borderId="0" xfId="2" applyFont="1" applyFill="1" applyAlignment="1">
      <alignment horizontal="center" vertical="center" wrapText="1"/>
    </xf>
    <xf numFmtId="0" fontId="16" fillId="2" borderId="45" xfId="2" applyFont="1" applyFill="1" applyBorder="1" applyAlignment="1">
      <alignment horizontal="center" vertical="center" wrapText="1"/>
    </xf>
    <xf numFmtId="0" fontId="12" fillId="0" borderId="48" xfId="4" applyNumberFormat="1" applyFont="1" applyFill="1" applyBorder="1" applyAlignment="1">
      <alignment horizontal="center" vertical="center" wrapText="1"/>
    </xf>
    <xf numFmtId="0" fontId="12" fillId="0" borderId="49"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6" fillId="0" borderId="6" xfId="2" applyFont="1" applyBorder="1" applyAlignment="1">
      <alignment horizontal="center"/>
    </xf>
    <xf numFmtId="0" fontId="7" fillId="3" borderId="21"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3" xfId="3"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7"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53" xfId="3" applyNumberFormat="1" applyFont="1" applyBorder="1" applyAlignment="1">
      <alignment horizontal="center" vertical="center" wrapText="1"/>
    </xf>
    <xf numFmtId="9" fontId="6" fillId="0" borderId="34"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52"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7" fillId="0" borderId="22" xfId="3" applyFont="1" applyBorder="1" applyAlignment="1">
      <alignment horizontal="center" vertical="center" wrapText="1"/>
    </xf>
    <xf numFmtId="0" fontId="7" fillId="0" borderId="23" xfId="3" applyFont="1" applyBorder="1" applyAlignment="1">
      <alignment horizontal="center" vertical="center" wrapText="1"/>
    </xf>
    <xf numFmtId="0" fontId="7" fillId="0" borderId="21" xfId="3" applyFont="1" applyBorder="1" applyAlignment="1">
      <alignment horizontal="center" vertical="center" wrapText="1"/>
    </xf>
    <xf numFmtId="0" fontId="6" fillId="0" borderId="34"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11" fillId="2" borderId="21" xfId="2" applyFont="1" applyFill="1" applyBorder="1" applyAlignment="1">
      <alignment horizontal="center" vertical="center" wrapText="1"/>
    </xf>
    <xf numFmtId="0" fontId="11" fillId="2" borderId="22" xfId="2" applyFont="1" applyFill="1" applyBorder="1" applyAlignment="1">
      <alignment horizontal="center" vertical="center" wrapText="1"/>
    </xf>
    <xf numFmtId="0" fontId="11" fillId="2" borderId="23"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9" fontId="6" fillId="0" borderId="7" xfId="2" applyNumberFormat="1" applyFont="1" applyBorder="1" applyAlignment="1">
      <alignment horizontal="center"/>
    </xf>
    <xf numFmtId="167" fontId="5" fillId="0" borderId="57" xfId="0" applyNumberFormat="1" applyFont="1" applyBorder="1" applyAlignment="1">
      <alignment horizontal="center" vertical="center" wrapText="1"/>
    </xf>
    <xf numFmtId="0" fontId="5" fillId="0" borderId="38" xfId="0" applyFont="1" applyBorder="1"/>
    <xf numFmtId="0" fontId="5" fillId="0" borderId="39" xfId="0" applyFont="1" applyBorder="1"/>
    <xf numFmtId="167" fontId="12" fillId="0" borderId="57" xfId="0" applyNumberFormat="1" applyFont="1" applyBorder="1" applyAlignment="1">
      <alignment horizontal="center" vertical="center" wrapText="1"/>
    </xf>
    <xf numFmtId="0" fontId="12" fillId="0" borderId="38" xfId="0" applyFont="1" applyBorder="1"/>
    <xf numFmtId="0" fontId="12" fillId="0" borderId="39" xfId="0" applyFont="1" applyBorder="1"/>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167" fontId="6" fillId="0" borderId="57" xfId="0" applyNumberFormat="1" applyFont="1" applyBorder="1" applyAlignment="1">
      <alignment horizontal="center" vertical="center" wrapText="1"/>
    </xf>
    <xf numFmtId="0" fontId="6" fillId="0" borderId="38" xfId="0" applyFont="1" applyBorder="1"/>
    <xf numFmtId="0" fontId="6" fillId="0" borderId="39" xfId="0" applyFont="1" applyBorder="1"/>
    <xf numFmtId="0" fontId="6" fillId="0" borderId="30" xfId="4" applyNumberFormat="1" applyFont="1" applyFill="1" applyBorder="1" applyAlignment="1">
      <alignment horizontal="center" vertical="center" wrapText="1"/>
    </xf>
    <xf numFmtId="0" fontId="6" fillId="0" borderId="31" xfId="4" applyNumberFormat="1" applyFont="1" applyFill="1" applyBorder="1" applyAlignment="1">
      <alignment horizontal="center" vertical="center" wrapText="1"/>
    </xf>
    <xf numFmtId="0" fontId="6" fillId="0" borderId="32" xfId="4" applyNumberFormat="1" applyFont="1" applyFill="1" applyBorder="1" applyAlignment="1">
      <alignment horizontal="center" vertical="center" wrapText="1"/>
    </xf>
    <xf numFmtId="0" fontId="15" fillId="2" borderId="30" xfId="2" applyFont="1" applyFill="1" applyBorder="1" applyAlignment="1">
      <alignment horizontal="center"/>
    </xf>
    <xf numFmtId="0" fontId="15" fillId="2" borderId="31" xfId="2" applyFont="1" applyFill="1" applyBorder="1" applyAlignment="1">
      <alignment horizontal="center"/>
    </xf>
    <xf numFmtId="0" fontId="15" fillId="2" borderId="32" xfId="2" applyFont="1" applyFill="1" applyBorder="1" applyAlignment="1">
      <alignment horizontal="center"/>
    </xf>
    <xf numFmtId="0" fontId="12" fillId="2" borderId="21" xfId="2" applyFont="1" applyFill="1" applyBorder="1" applyAlignment="1">
      <alignment horizontal="center"/>
    </xf>
    <xf numFmtId="0" fontId="12" fillId="2" borderId="22" xfId="2" applyFont="1" applyFill="1" applyBorder="1" applyAlignment="1">
      <alignment horizontal="center"/>
    </xf>
    <xf numFmtId="0" fontId="12" fillId="2" borderId="23" xfId="2" applyFont="1" applyFill="1" applyBorder="1" applyAlignment="1">
      <alignment horizontal="center"/>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44" xfId="2" applyFont="1" applyFill="1" applyBorder="1" applyAlignment="1">
      <alignment horizontal="center" vertical="center" wrapText="1"/>
    </xf>
    <xf numFmtId="0" fontId="15" fillId="2" borderId="0" xfId="2" applyFont="1" applyFill="1" applyAlignment="1">
      <alignment horizontal="center" vertical="center" wrapText="1"/>
    </xf>
    <xf numFmtId="0" fontId="15" fillId="2" borderId="45" xfId="2" applyFont="1" applyFill="1" applyBorder="1" applyAlignment="1">
      <alignment horizontal="center" vertical="center" wrapText="1"/>
    </xf>
    <xf numFmtId="0" fontId="12" fillId="0" borderId="14" xfId="2" applyFont="1" applyBorder="1" applyAlignment="1">
      <alignment horizontal="center" vertical="center" wrapText="1"/>
    </xf>
    <xf numFmtId="0" fontId="12" fillId="0" borderId="15" xfId="2" applyFont="1" applyBorder="1" applyAlignment="1">
      <alignment horizontal="center" vertical="center" wrapText="1"/>
    </xf>
    <xf numFmtId="0" fontId="12" fillId="0" borderId="16" xfId="2" applyFont="1" applyBorder="1" applyAlignment="1">
      <alignment horizontal="center" vertical="center" wrapText="1"/>
    </xf>
    <xf numFmtId="0" fontId="12" fillId="0" borderId="44" xfId="2" applyFont="1" applyBorder="1" applyAlignment="1">
      <alignment horizontal="center" vertical="center" wrapText="1"/>
    </xf>
    <xf numFmtId="0" fontId="12" fillId="0" borderId="0" xfId="2" applyFont="1" applyAlignment="1">
      <alignment horizontal="center" vertical="center" wrapText="1"/>
    </xf>
    <xf numFmtId="0" fontId="12" fillId="0" borderId="45"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20" xfId="2" applyFont="1" applyBorder="1" applyAlignment="1">
      <alignment horizontal="center" vertical="center" wrapText="1"/>
    </xf>
    <xf numFmtId="0" fontId="56" fillId="4" borderId="14" xfId="0" applyFont="1" applyFill="1" applyBorder="1" applyAlignment="1">
      <alignment horizontal="center" vertical="center" wrapText="1"/>
    </xf>
    <xf numFmtId="0" fontId="56" fillId="4" borderId="15" xfId="0" applyFont="1" applyFill="1" applyBorder="1" applyAlignment="1">
      <alignment horizontal="center" vertical="center" wrapText="1"/>
    </xf>
    <xf numFmtId="0" fontId="56" fillId="4" borderId="16" xfId="0" applyFont="1" applyFill="1" applyBorder="1" applyAlignment="1">
      <alignment horizontal="center" vertical="center" wrapText="1"/>
    </xf>
    <xf numFmtId="0" fontId="56" fillId="4" borderId="4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45" xfId="0" applyFont="1" applyFill="1" applyBorder="1" applyAlignment="1">
      <alignment horizontal="center" vertical="center" wrapText="1"/>
    </xf>
    <xf numFmtId="0" fontId="56" fillId="4" borderId="15" xfId="0" applyFont="1" applyFill="1" applyBorder="1" applyAlignment="1">
      <alignment horizontal="center" vertical="center"/>
    </xf>
    <xf numFmtId="0" fontId="56" fillId="4" borderId="16" xfId="0" applyFont="1" applyFill="1" applyBorder="1" applyAlignment="1">
      <alignment horizontal="center" vertical="center"/>
    </xf>
    <xf numFmtId="0" fontId="56" fillId="4" borderId="0" xfId="0" applyFont="1" applyFill="1" applyAlignment="1">
      <alignment horizontal="center" vertical="center"/>
    </xf>
    <xf numFmtId="0" fontId="56" fillId="4" borderId="45" xfId="0" applyFont="1" applyFill="1" applyBorder="1" applyAlignment="1">
      <alignment horizontal="center" vertical="center"/>
    </xf>
    <xf numFmtId="0" fontId="23" fillId="0" borderId="21" xfId="2" applyFont="1" applyBorder="1" applyAlignment="1">
      <alignment horizontal="center" vertical="center"/>
    </xf>
    <xf numFmtId="0" fontId="23" fillId="0" borderId="22" xfId="2" applyFont="1" applyBorder="1" applyAlignment="1">
      <alignment horizontal="center" vertical="center"/>
    </xf>
    <xf numFmtId="0" fontId="23" fillId="0" borderId="33" xfId="2" applyFont="1" applyBorder="1" applyAlignment="1">
      <alignment horizontal="center" vertical="center"/>
    </xf>
    <xf numFmtId="0" fontId="23" fillId="0" borderId="73" xfId="2" applyFont="1" applyBorder="1" applyAlignment="1">
      <alignment horizontal="center" vertical="center"/>
    </xf>
    <xf numFmtId="9" fontId="23" fillId="0" borderId="73" xfId="2" applyNumberFormat="1" applyFont="1" applyBorder="1" applyAlignment="1">
      <alignment horizontal="center" vertical="center"/>
    </xf>
    <xf numFmtId="0" fontId="23" fillId="0" borderId="73" xfId="2" applyFont="1" applyBorder="1" applyAlignment="1">
      <alignment horizontal="center" vertical="center" wrapText="1"/>
    </xf>
    <xf numFmtId="0" fontId="23" fillId="0" borderId="22" xfId="2" applyFont="1" applyBorder="1" applyAlignment="1">
      <alignment horizontal="center" vertical="center" wrapText="1"/>
    </xf>
    <xf numFmtId="0" fontId="23" fillId="0" borderId="21" xfId="2" applyFont="1" applyBorder="1" applyAlignment="1">
      <alignment horizontal="center" vertical="center" wrapText="1"/>
    </xf>
    <xf numFmtId="0" fontId="23" fillId="0" borderId="23" xfId="2" applyFont="1" applyBorder="1" applyAlignment="1">
      <alignment horizontal="center" vertical="center" wrapText="1"/>
    </xf>
    <xf numFmtId="0" fontId="21" fillId="0" borderId="1" xfId="2" applyFont="1" applyBorder="1" applyAlignment="1">
      <alignment horizontal="center" vertical="center"/>
    </xf>
    <xf numFmtId="0" fontId="21" fillId="0" borderId="2" xfId="2" applyFont="1" applyBorder="1" applyAlignment="1">
      <alignment horizontal="center" vertical="center"/>
    </xf>
    <xf numFmtId="9" fontId="21" fillId="0" borderId="2" xfId="2" applyNumberFormat="1" applyFont="1" applyBorder="1" applyAlignment="1">
      <alignment horizontal="center" vertical="center"/>
    </xf>
    <xf numFmtId="0" fontId="21" fillId="0" borderId="7" xfId="2" applyFont="1" applyBorder="1" applyAlignment="1">
      <alignment horizontal="center"/>
    </xf>
    <xf numFmtId="0" fontId="21" fillId="0" borderId="8" xfId="2" applyFont="1" applyBorder="1" applyAlignment="1">
      <alignment horizontal="center"/>
    </xf>
    <xf numFmtId="0" fontId="21" fillId="0" borderId="52" xfId="2" applyFont="1" applyBorder="1" applyAlignment="1">
      <alignment horizontal="center"/>
    </xf>
    <xf numFmtId="0" fontId="21" fillId="0" borderId="28" xfId="2" applyFont="1" applyBorder="1" applyAlignment="1">
      <alignment horizontal="center"/>
    </xf>
    <xf numFmtId="0" fontId="21" fillId="0" borderId="34" xfId="2" applyFont="1" applyBorder="1" applyAlignment="1">
      <alignment horizontal="center"/>
    </xf>
    <xf numFmtId="0" fontId="21" fillId="0" borderId="29" xfId="2" applyFont="1" applyBorder="1" applyAlignment="1">
      <alignment horizontal="center"/>
    </xf>
    <xf numFmtId="0" fontId="21" fillId="0" borderId="4" xfId="2" applyFont="1" applyBorder="1" applyAlignment="1">
      <alignment horizontal="center"/>
    </xf>
    <xf numFmtId="0" fontId="21" fillId="0" borderId="5" xfId="2" applyFont="1" applyBorder="1" applyAlignment="1">
      <alignment horizontal="center"/>
    </xf>
    <xf numFmtId="0" fontId="21" fillId="0" borderId="50" xfId="2" applyFont="1" applyBorder="1" applyAlignment="1">
      <alignment horizontal="center"/>
    </xf>
    <xf numFmtId="0" fontId="21" fillId="0" borderId="49" xfId="2" applyFont="1" applyBorder="1" applyAlignment="1">
      <alignment horizontal="center"/>
    </xf>
    <xf numFmtId="0" fontId="21" fillId="0" borderId="43" xfId="2" applyFont="1" applyBorder="1" applyAlignment="1">
      <alignment horizontal="center"/>
    </xf>
    <xf numFmtId="0" fontId="21" fillId="0" borderId="51" xfId="2" applyFont="1" applyBorder="1" applyAlignment="1">
      <alignment horizontal="center"/>
    </xf>
    <xf numFmtId="167" fontId="12" fillId="0" borderId="124" xfId="0" applyNumberFormat="1" applyFont="1" applyBorder="1" applyAlignment="1">
      <alignment horizontal="center" vertical="center" wrapText="1"/>
    </xf>
    <xf numFmtId="0" fontId="12" fillId="0" borderId="126" xfId="0" applyFont="1" applyBorder="1"/>
    <xf numFmtId="0" fontId="12" fillId="0" borderId="125" xfId="0" applyFont="1" applyBorder="1"/>
    <xf numFmtId="0" fontId="6" fillId="0" borderId="17" xfId="4" applyNumberFormat="1" applyFont="1" applyFill="1" applyBorder="1" applyAlignment="1">
      <alignment horizontal="center" vertical="center" wrapText="1"/>
    </xf>
    <xf numFmtId="0" fontId="6" fillId="0" borderId="126" xfId="4" applyNumberFormat="1" applyFont="1" applyFill="1" applyBorder="1" applyAlignment="1">
      <alignment horizontal="center" vertical="center" wrapText="1"/>
    </xf>
    <xf numFmtId="0" fontId="6" fillId="0" borderId="125" xfId="4" applyNumberFormat="1" applyFont="1" applyFill="1" applyBorder="1" applyAlignment="1">
      <alignment horizontal="center" vertical="center" wrapText="1"/>
    </xf>
    <xf numFmtId="167" fontId="12" fillId="0" borderId="30" xfId="0" applyNumberFormat="1" applyFont="1" applyBorder="1" applyAlignment="1">
      <alignment horizontal="center" vertical="center" wrapText="1"/>
    </xf>
    <xf numFmtId="0" fontId="12" fillId="0" borderId="31" xfId="0" applyFont="1" applyBorder="1"/>
    <xf numFmtId="0" fontId="12" fillId="0" borderId="73" xfId="0" applyFont="1" applyBorder="1"/>
    <xf numFmtId="0" fontId="2" fillId="0" borderId="2" xfId="2" applyFont="1" applyBorder="1" applyAlignment="1">
      <alignment horizontal="center" vertical="center"/>
    </xf>
    <xf numFmtId="9" fontId="2" fillId="0" borderId="2" xfId="2" applyNumberFormat="1" applyFont="1" applyBorder="1" applyAlignment="1">
      <alignment horizontal="center" vertical="center"/>
    </xf>
    <xf numFmtId="0" fontId="2" fillId="0" borderId="53"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26" xfId="2" applyFont="1" applyBorder="1" applyAlignment="1">
      <alignment horizontal="center" vertical="center" wrapText="1"/>
    </xf>
    <xf numFmtId="0" fontId="56" fillId="4" borderId="18" xfId="0" applyFont="1" applyFill="1" applyBorder="1" applyAlignment="1">
      <alignment horizontal="center" vertical="center" wrapText="1"/>
    </xf>
    <xf numFmtId="0" fontId="56" fillId="4" borderId="19" xfId="0" applyFont="1" applyFill="1" applyBorder="1" applyAlignment="1">
      <alignment horizontal="center" vertical="center" wrapText="1"/>
    </xf>
    <xf numFmtId="0" fontId="56" fillId="4" borderId="20" xfId="0" applyFont="1" applyFill="1" applyBorder="1" applyAlignment="1">
      <alignment horizontal="center" vertical="center" wrapText="1"/>
    </xf>
    <xf numFmtId="0" fontId="56" fillId="4" borderId="19" xfId="0" applyFont="1" applyFill="1" applyBorder="1" applyAlignment="1">
      <alignment horizontal="center" vertical="center"/>
    </xf>
    <xf numFmtId="0" fontId="56" fillId="4" borderId="20" xfId="0" applyFont="1" applyFill="1" applyBorder="1" applyAlignment="1">
      <alignment horizontal="center" vertical="center"/>
    </xf>
    <xf numFmtId="0" fontId="2" fillId="0" borderId="53" xfId="2" applyFont="1" applyBorder="1" applyAlignment="1">
      <alignment horizontal="center" vertical="top" wrapText="1"/>
    </xf>
    <xf numFmtId="0" fontId="2" fillId="0" borderId="25" xfId="2" applyFont="1" applyBorder="1" applyAlignment="1">
      <alignment horizontal="center" vertical="top" wrapText="1"/>
    </xf>
    <xf numFmtId="0" fontId="2" fillId="0" borderId="37" xfId="2" applyFont="1" applyBorder="1" applyAlignment="1">
      <alignment horizontal="center" vertical="top" wrapText="1"/>
    </xf>
    <xf numFmtId="0" fontId="2" fillId="0" borderId="26" xfId="2" applyFont="1" applyBorder="1" applyAlignment="1">
      <alignment horizontal="center" vertical="top" wrapText="1"/>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4"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12" fillId="0" borderId="33"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3" xfId="2" applyFont="1" applyFill="1" applyBorder="1" applyAlignment="1">
      <alignment horizontal="center" vertical="center" wrapText="1"/>
    </xf>
    <xf numFmtId="0" fontId="7" fillId="0" borderId="73" xfId="3" applyFont="1" applyBorder="1" applyAlignment="1">
      <alignment horizontal="center" vertical="center" wrapText="1"/>
    </xf>
    <xf numFmtId="9" fontId="6" fillId="0" borderId="5" xfId="2" applyNumberFormat="1" applyFont="1" applyBorder="1" applyAlignment="1">
      <alignment horizontal="center"/>
    </xf>
    <xf numFmtId="0" fontId="4" fillId="8" borderId="24" xfId="2" applyFont="1" applyFill="1" applyBorder="1" applyAlignment="1">
      <alignment horizontal="center" vertical="center"/>
    </xf>
    <xf numFmtId="0" fontId="4" fillId="8" borderId="25" xfId="2" applyFont="1" applyFill="1" applyBorder="1" applyAlignment="1">
      <alignment horizontal="center" vertical="center"/>
    </xf>
    <xf numFmtId="0" fontId="4" fillId="8" borderId="37" xfId="2" applyFont="1" applyFill="1" applyBorder="1" applyAlignment="1">
      <alignment horizontal="center" vertical="center"/>
    </xf>
    <xf numFmtId="0" fontId="4" fillId="5" borderId="53"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7" xfId="2" applyFont="1" applyFill="1" applyBorder="1" applyAlignment="1">
      <alignment horizontal="center" vertical="center"/>
    </xf>
    <xf numFmtId="0" fontId="4" fillId="7" borderId="53" xfId="2" applyFont="1" applyFill="1" applyBorder="1" applyAlignment="1">
      <alignment horizontal="center" vertical="center"/>
    </xf>
    <xf numFmtId="0" fontId="4" fillId="7" borderId="25" xfId="2" applyFont="1" applyFill="1" applyBorder="1" applyAlignment="1">
      <alignment horizontal="center" vertical="center"/>
    </xf>
    <xf numFmtId="0" fontId="5" fillId="0" borderId="41" xfId="4" applyNumberFormat="1" applyFont="1" applyFill="1" applyBorder="1" applyAlignment="1">
      <alignment horizontal="center" vertical="center" wrapText="1"/>
    </xf>
    <xf numFmtId="0" fontId="5" fillId="0" borderId="38" xfId="4" applyNumberFormat="1" applyFont="1" applyFill="1" applyBorder="1" applyAlignment="1">
      <alignment horizontal="center" vertical="center" wrapText="1"/>
    </xf>
    <xf numFmtId="167" fontId="6" fillId="3" borderId="48" xfId="0" applyNumberFormat="1" applyFont="1" applyFill="1" applyBorder="1" applyAlignment="1">
      <alignment horizontal="center" vertical="center" wrapText="1"/>
    </xf>
    <xf numFmtId="167" fontId="6" fillId="3" borderId="49" xfId="0" applyNumberFormat="1" applyFont="1" applyFill="1" applyBorder="1" applyAlignment="1">
      <alignment horizontal="center" vertical="center" wrapText="1"/>
    </xf>
    <xf numFmtId="167" fontId="6" fillId="3" borderId="51" xfId="0" applyNumberFormat="1" applyFont="1" applyFill="1" applyBorder="1" applyAlignment="1">
      <alignment horizontal="center" vertical="center" wrapText="1"/>
    </xf>
    <xf numFmtId="0" fontId="6" fillId="3" borderId="48" xfId="4" applyNumberFormat="1" applyFont="1" applyFill="1" applyBorder="1" applyAlignment="1">
      <alignment horizontal="center" vertical="center" wrapText="1"/>
    </xf>
    <xf numFmtId="0" fontId="6" fillId="3" borderId="49" xfId="4" applyNumberFormat="1" applyFont="1" applyFill="1" applyBorder="1" applyAlignment="1">
      <alignment horizontal="center" vertical="center" wrapText="1"/>
    </xf>
    <xf numFmtId="0" fontId="6" fillId="3" borderId="51" xfId="4"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67"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0" xfId="2" applyFont="1" applyAlignment="1">
      <alignment horizontal="center" vertical="center" wrapText="1"/>
    </xf>
    <xf numFmtId="0" fontId="6" fillId="0" borderId="45"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5" fillId="0" borderId="41" xfId="4" applyNumberFormat="1" applyFont="1" applyFill="1" applyBorder="1" applyAlignment="1">
      <alignment horizontal="left" vertical="center" wrapText="1"/>
    </xf>
    <xf numFmtId="0" fontId="5" fillId="0" borderId="38"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167" fontId="6" fillId="0" borderId="48" xfId="0" applyNumberFormat="1" applyFont="1" applyBorder="1" applyAlignment="1">
      <alignment horizontal="center" vertical="center" wrapText="1"/>
    </xf>
    <xf numFmtId="167" fontId="6" fillId="0" borderId="49" xfId="0" applyNumberFormat="1" applyFont="1" applyBorder="1" applyAlignment="1">
      <alignment horizontal="center" vertical="center" wrapText="1"/>
    </xf>
    <xf numFmtId="167" fontId="6" fillId="0" borderId="51" xfId="0" applyNumberFormat="1" applyFont="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30" xfId="2" applyFont="1" applyFill="1" applyBorder="1" applyAlignment="1">
      <alignment horizontal="center"/>
    </xf>
    <xf numFmtId="0" fontId="4" fillId="2" borderId="31" xfId="2" applyFont="1" applyFill="1" applyBorder="1" applyAlignment="1">
      <alignment horizontal="center"/>
    </xf>
    <xf numFmtId="0" fontId="4" fillId="2" borderId="32"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21" fillId="0" borderId="38" xfId="2" applyFont="1" applyBorder="1" applyAlignment="1">
      <alignment horizontal="center" vertical="center" wrapText="1"/>
    </xf>
    <xf numFmtId="9" fontId="21" fillId="0" borderId="47" xfId="2" applyNumberFormat="1" applyFont="1" applyBorder="1" applyAlignment="1">
      <alignment horizontal="center" vertical="center"/>
    </xf>
    <xf numFmtId="0" fontId="21" fillId="0" borderId="46" xfId="2" applyFont="1" applyBorder="1" applyAlignment="1">
      <alignment horizontal="center" vertical="center"/>
    </xf>
    <xf numFmtId="0" fontId="21" fillId="0" borderId="41" xfId="2" applyFont="1" applyBorder="1" applyAlignment="1">
      <alignment horizontal="center" vertical="center"/>
    </xf>
    <xf numFmtId="0" fontId="21" fillId="0" borderId="38" xfId="2" applyFont="1" applyBorder="1" applyAlignment="1">
      <alignment horizontal="center" vertical="center"/>
    </xf>
    <xf numFmtId="9" fontId="21" fillId="0" borderId="5" xfId="2" applyNumberFormat="1" applyFont="1" applyBorder="1" applyAlignment="1">
      <alignment horizontal="center" vertical="center"/>
    </xf>
    <xf numFmtId="0" fontId="21" fillId="0" borderId="5" xfId="2" applyFont="1" applyBorder="1" applyAlignment="1">
      <alignment horizontal="center" vertical="center"/>
    </xf>
    <xf numFmtId="0" fontId="21" fillId="0" borderId="5" xfId="2" applyFont="1" applyBorder="1" applyAlignment="1">
      <alignment horizontal="center" vertical="center" wrapText="1"/>
    </xf>
    <xf numFmtId="167" fontId="12" fillId="0" borderId="7" xfId="0" applyNumberFormat="1" applyFont="1" applyBorder="1" applyAlignment="1">
      <alignment horizontal="center" vertical="center" wrapText="1"/>
    </xf>
    <xf numFmtId="0" fontId="12" fillId="0" borderId="8" xfId="0" applyFont="1" applyBorder="1"/>
    <xf numFmtId="0" fontId="12" fillId="0" borderId="9" xfId="0" applyFont="1" applyBorder="1"/>
    <xf numFmtId="0" fontId="21" fillId="0" borderId="8" xfId="2" applyFont="1" applyBorder="1" applyAlignment="1">
      <alignment horizontal="center" vertical="center" wrapText="1"/>
    </xf>
    <xf numFmtId="0" fontId="21" fillId="0" borderId="52" xfId="2" applyFont="1" applyBorder="1" applyAlignment="1">
      <alignment horizontal="center" vertical="center" wrapText="1"/>
    </xf>
    <xf numFmtId="0" fontId="21" fillId="0" borderId="28" xfId="2" applyFont="1" applyBorder="1" applyAlignment="1">
      <alignment horizontal="center" vertical="center" wrapText="1"/>
    </xf>
    <xf numFmtId="0" fontId="21" fillId="0" borderId="29" xfId="2" applyFont="1" applyBorder="1" applyAlignment="1">
      <alignment horizontal="center" vertical="center" wrapText="1"/>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7" fillId="0" borderId="27" xfId="2" applyFont="1" applyBorder="1" applyAlignment="1">
      <alignment horizontal="center" wrapText="1"/>
    </xf>
    <xf numFmtId="0" fontId="7" fillId="0" borderId="28" xfId="2" applyFont="1" applyBorder="1" applyAlignment="1">
      <alignment horizontal="center"/>
    </xf>
    <xf numFmtId="0" fontId="7" fillId="0" borderId="29" xfId="2" applyFont="1" applyBorder="1" applyAlignment="1">
      <alignment horizontal="center"/>
    </xf>
    <xf numFmtId="0" fontId="12" fillId="0" borderId="41"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wrapText="1"/>
    </xf>
    <xf numFmtId="0" fontId="12" fillId="0" borderId="39" xfId="4" applyNumberFormat="1" applyFont="1" applyFill="1" applyBorder="1" applyAlignment="1">
      <alignment horizontal="justify" vertical="center" wrapText="1"/>
    </xf>
    <xf numFmtId="0" fontId="21" fillId="0" borderId="1" xfId="2" applyFont="1" applyBorder="1" applyAlignment="1">
      <alignment horizontal="center"/>
    </xf>
    <xf numFmtId="0" fontId="21" fillId="0" borderId="2" xfId="2" applyFont="1" applyBorder="1" applyAlignment="1">
      <alignment horizontal="center"/>
    </xf>
    <xf numFmtId="0" fontId="21" fillId="0" borderId="2" xfId="2" applyFont="1" applyBorder="1" applyAlignment="1">
      <alignment horizontal="left" vertical="center" wrapText="1"/>
    </xf>
    <xf numFmtId="0" fontId="21" fillId="0" borderId="53" xfId="2" applyFont="1" applyBorder="1" applyAlignment="1">
      <alignment horizontal="center" wrapText="1"/>
    </xf>
    <xf numFmtId="0" fontId="21" fillId="0" borderId="25" xfId="2" applyFont="1" applyBorder="1" applyAlignment="1">
      <alignment horizontal="center" wrapText="1"/>
    </xf>
    <xf numFmtId="0" fontId="21" fillId="0" borderId="37" xfId="2" applyFont="1" applyBorder="1" applyAlignment="1">
      <alignment horizontal="center" wrapText="1"/>
    </xf>
    <xf numFmtId="0" fontId="21" fillId="0" borderId="26" xfId="2" applyFont="1" applyBorder="1" applyAlignment="1">
      <alignment horizontal="center" wrapText="1"/>
    </xf>
    <xf numFmtId="0" fontId="15" fillId="0" borderId="36" xfId="0" applyFont="1" applyBorder="1" applyAlignment="1">
      <alignment horizontal="center" vertical="center" wrapText="1"/>
    </xf>
    <xf numFmtId="0" fontId="15" fillId="0" borderId="67" xfId="0" applyFont="1" applyBorder="1" applyAlignment="1">
      <alignment horizontal="center" vertical="center" wrapText="1"/>
    </xf>
    <xf numFmtId="0" fontId="13" fillId="0" borderId="38" xfId="2" applyFont="1" applyBorder="1" applyAlignment="1">
      <alignment horizontal="center" vertical="center" wrapText="1"/>
    </xf>
    <xf numFmtId="9" fontId="2" fillId="0" borderId="47" xfId="2" applyNumberFormat="1" applyFont="1" applyBorder="1" applyAlignment="1">
      <alignment horizontal="center" vertical="center"/>
    </xf>
    <xf numFmtId="0" fontId="2" fillId="0" borderId="46" xfId="2" applyFont="1" applyBorder="1" applyAlignment="1">
      <alignment horizontal="center" vertical="center"/>
    </xf>
    <xf numFmtId="0" fontId="2" fillId="0" borderId="41" xfId="2" applyFont="1" applyBorder="1" applyAlignment="1">
      <alignment horizontal="center" vertical="center"/>
    </xf>
    <xf numFmtId="0" fontId="2" fillId="0" borderId="53" xfId="2" applyFont="1" applyBorder="1" applyAlignment="1">
      <alignment horizontal="center" vertical="center"/>
    </xf>
    <xf numFmtId="0" fontId="2" fillId="0" borderId="25" xfId="2" applyFont="1" applyBorder="1" applyAlignment="1">
      <alignment horizontal="center" vertical="center"/>
    </xf>
    <xf numFmtId="0" fontId="2" fillId="0" borderId="37" xfId="2" applyFont="1" applyBorder="1" applyAlignment="1">
      <alignment horizontal="center" vertical="center"/>
    </xf>
    <xf numFmtId="0" fontId="13" fillId="0" borderId="53" xfId="2" applyFont="1" applyBorder="1" applyAlignment="1">
      <alignment horizontal="center" vertical="center" wrapText="1"/>
    </xf>
    <xf numFmtId="0" fontId="13" fillId="0" borderId="25" xfId="2" applyFont="1" applyBorder="1" applyAlignment="1">
      <alignment horizontal="center" vertical="center" wrapText="1"/>
    </xf>
    <xf numFmtId="0" fontId="13" fillId="0" borderId="26" xfId="2" applyFont="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5"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9" fontId="2" fillId="0" borderId="5" xfId="2" applyNumberFormat="1" applyFont="1" applyBorder="1" applyAlignment="1">
      <alignment horizontal="center" vertical="center"/>
    </xf>
    <xf numFmtId="0" fontId="2" fillId="0" borderId="5" xfId="2" applyFont="1" applyBorder="1" applyAlignment="1">
      <alignment horizontal="center" vertical="center"/>
    </xf>
    <xf numFmtId="0" fontId="13" fillId="0" borderId="5" xfId="2" applyFont="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3" xfId="2" applyFont="1" applyBorder="1" applyAlignment="1">
      <alignment horizontal="center" vertical="center" wrapText="1"/>
    </xf>
    <xf numFmtId="167"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3" fillId="0" borderId="7" xfId="2" applyFont="1" applyBorder="1" applyAlignment="1">
      <alignment horizontal="center" vertical="center" wrapText="1"/>
    </xf>
    <xf numFmtId="0" fontId="13" fillId="0" borderId="8" xfId="2" applyFont="1" applyBorder="1" applyAlignment="1">
      <alignment horizontal="center" vertical="center" wrapText="1"/>
    </xf>
    <xf numFmtId="0" fontId="6" fillId="0" borderId="1" xfId="4" applyNumberFormat="1" applyFont="1" applyFill="1" applyBorder="1" applyAlignment="1">
      <alignment horizontal="left" vertical="center" wrapText="1"/>
    </xf>
    <xf numFmtId="0" fontId="6" fillId="0" borderId="2" xfId="4" applyNumberFormat="1" applyFont="1" applyFill="1" applyBorder="1" applyAlignment="1">
      <alignment horizontal="left" vertical="center" wrapText="1"/>
    </xf>
    <xf numFmtId="0" fontId="6" fillId="0" borderId="3" xfId="4" applyNumberFormat="1" applyFont="1" applyFill="1" applyBorder="1" applyAlignment="1">
      <alignment horizontal="left" vertical="center" wrapText="1"/>
    </xf>
    <xf numFmtId="0" fontId="5" fillId="0" borderId="4"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0" borderId="0" xfId="4" applyNumberFormat="1" applyFont="1" applyFill="1" applyBorder="1" applyAlignment="1">
      <alignment horizontal="center" vertical="center" wrapText="1"/>
    </xf>
    <xf numFmtId="0" fontId="13" fillId="0" borderId="37" xfId="2" applyFont="1" applyBorder="1" applyAlignment="1">
      <alignment horizontal="center" vertical="center" wrapText="1"/>
    </xf>
    <xf numFmtId="9" fontId="6" fillId="3" borderId="21" xfId="3" applyNumberFormat="1"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6" fillId="3" borderId="33" xfId="3" applyFont="1" applyFill="1" applyBorder="1" applyAlignment="1">
      <alignment horizontal="center" vertical="center" wrapText="1"/>
    </xf>
    <xf numFmtId="0" fontId="5" fillId="0" borderId="39" xfId="4" applyNumberFormat="1"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12"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5" fillId="0" borderId="56" xfId="4"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6" fillId="0" borderId="21" xfId="4" applyNumberFormat="1" applyFont="1" applyFill="1" applyBorder="1" applyAlignment="1">
      <alignment horizontal="center" vertical="center" wrapText="1"/>
    </xf>
    <xf numFmtId="0" fontId="6" fillId="0" borderId="22" xfId="4" applyNumberFormat="1" applyFont="1" applyFill="1" applyBorder="1" applyAlignment="1">
      <alignment horizontal="center" vertical="center" wrapText="1"/>
    </xf>
    <xf numFmtId="0" fontId="6" fillId="0" borderId="23" xfId="4" applyNumberFormat="1" applyFont="1" applyFill="1" applyBorder="1" applyAlignment="1">
      <alignment horizontal="center" vertical="center" wrapText="1"/>
    </xf>
    <xf numFmtId="0" fontId="11" fillId="2" borderId="30" xfId="2" applyFont="1" applyFill="1" applyBorder="1" applyAlignment="1">
      <alignment horizontal="center"/>
    </xf>
    <xf numFmtId="0" fontId="11" fillId="2" borderId="31" xfId="2" applyFont="1" applyFill="1" applyBorder="1" applyAlignment="1">
      <alignment horizontal="center"/>
    </xf>
    <xf numFmtId="0" fontId="11" fillId="2" borderId="32"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16" xfId="2" applyFont="1" applyFill="1" applyBorder="1" applyAlignment="1">
      <alignment horizontal="center" vertical="center" wrapText="1"/>
    </xf>
    <xf numFmtId="0" fontId="11" fillId="2" borderId="44" xfId="2" applyFont="1" applyFill="1" applyBorder="1" applyAlignment="1">
      <alignment horizontal="center" vertical="center" wrapText="1"/>
    </xf>
    <xf numFmtId="0" fontId="11" fillId="2" borderId="0" xfId="2" applyFont="1" applyFill="1" applyAlignment="1">
      <alignment horizontal="center" vertical="center" wrapText="1"/>
    </xf>
    <xf numFmtId="0" fontId="11" fillId="2" borderId="45" xfId="2"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0" xfId="2" applyFont="1" applyAlignment="1">
      <alignment horizontal="center" vertical="center" wrapText="1"/>
    </xf>
    <xf numFmtId="0" fontId="5" fillId="0" borderId="45"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23" fillId="0" borderId="24" xfId="2" applyFont="1" applyBorder="1" applyAlignment="1">
      <alignment horizontal="center" vertical="center"/>
    </xf>
    <xf numFmtId="0" fontId="23" fillId="0" borderId="25" xfId="2" applyFont="1" applyBorder="1" applyAlignment="1">
      <alignment horizontal="center" vertical="center"/>
    </xf>
    <xf numFmtId="0" fontId="23" fillId="0" borderId="37" xfId="2" applyFont="1" applyBorder="1" applyAlignment="1">
      <alignment horizontal="center" vertical="center"/>
    </xf>
    <xf numFmtId="0" fontId="23" fillId="0" borderId="53" xfId="2" applyFont="1" applyBorder="1" applyAlignment="1">
      <alignment horizontal="center" vertical="center"/>
    </xf>
    <xf numFmtId="9" fontId="23" fillId="0" borderId="53" xfId="2" applyNumberFormat="1" applyFont="1" applyBorder="1" applyAlignment="1">
      <alignment horizontal="center" vertical="center"/>
    </xf>
    <xf numFmtId="0" fontId="2" fillId="0" borderId="30" xfId="2" applyFont="1" applyBorder="1" applyAlignment="1">
      <alignment horizontal="center" vertical="center"/>
    </xf>
    <xf numFmtId="0" fontId="2" fillId="0" borderId="31" xfId="2" applyFont="1" applyBorder="1" applyAlignment="1">
      <alignment horizontal="center" vertical="center"/>
    </xf>
    <xf numFmtId="9" fontId="2" fillId="0" borderId="31" xfId="2" applyNumberFormat="1" applyFont="1" applyBorder="1" applyAlignment="1">
      <alignment horizontal="center" vertical="center"/>
    </xf>
    <xf numFmtId="0" fontId="21" fillId="0" borderId="73" xfId="2" applyFont="1" applyBorder="1" applyAlignment="1">
      <alignment horizontal="center" vertical="center" wrapText="1"/>
    </xf>
    <xf numFmtId="0" fontId="21" fillId="0" borderId="22" xfId="2" applyFont="1" applyBorder="1" applyAlignment="1">
      <alignment horizontal="center" vertical="center" wrapText="1"/>
    </xf>
    <xf numFmtId="0" fontId="21" fillId="0" borderId="33" xfId="2" applyFont="1" applyBorder="1" applyAlignment="1">
      <alignment horizontal="center" vertical="center" wrapText="1"/>
    </xf>
    <xf numFmtId="0" fontId="2" fillId="0" borderId="57" xfId="2" applyFont="1" applyBorder="1" applyAlignment="1">
      <alignment horizontal="center"/>
    </xf>
    <xf numFmtId="0" fontId="2" fillId="0" borderId="38" xfId="2" applyFont="1" applyBorder="1" applyAlignment="1">
      <alignment horizontal="center"/>
    </xf>
    <xf numFmtId="0" fontId="2" fillId="0" borderId="47" xfId="2" applyFont="1" applyBorder="1" applyAlignment="1">
      <alignment horizontal="center"/>
    </xf>
    <xf numFmtId="0" fontId="2" fillId="0" borderId="46" xfId="2" applyFont="1" applyBorder="1" applyAlignment="1">
      <alignment horizontal="center"/>
    </xf>
    <xf numFmtId="0" fontId="2" fillId="0" borderId="41" xfId="2" applyFont="1" applyBorder="1" applyAlignment="1">
      <alignment horizontal="center"/>
    </xf>
    <xf numFmtId="0" fontId="2" fillId="0" borderId="68" xfId="2" applyFont="1" applyBorder="1" applyAlignment="1">
      <alignment horizontal="center"/>
    </xf>
    <xf numFmtId="0" fontId="2" fillId="0" borderId="50" xfId="2" applyFont="1" applyBorder="1" applyAlignment="1">
      <alignment horizontal="center"/>
    </xf>
    <xf numFmtId="0" fontId="2" fillId="0" borderId="49" xfId="2" applyFont="1" applyBorder="1" applyAlignment="1">
      <alignment horizontal="center"/>
    </xf>
    <xf numFmtId="0" fontId="2" fillId="0" borderId="43" xfId="2" applyFont="1" applyBorder="1" applyAlignment="1">
      <alignment horizontal="center"/>
    </xf>
    <xf numFmtId="0" fontId="2" fillId="0" borderId="51" xfId="2" applyFont="1" applyBorder="1" applyAlignment="1">
      <alignment horizontal="center"/>
    </xf>
    <xf numFmtId="0" fontId="2" fillId="0" borderId="52" xfId="2" applyFont="1" applyBorder="1" applyAlignment="1">
      <alignment horizontal="center"/>
    </xf>
    <xf numFmtId="0" fontId="2" fillId="0" borderId="28" xfId="2" applyFont="1" applyBorder="1" applyAlignment="1">
      <alignment horizontal="center"/>
    </xf>
    <xf numFmtId="0" fontId="2" fillId="0" borderId="34" xfId="2" applyFont="1" applyBorder="1" applyAlignment="1">
      <alignment horizontal="center"/>
    </xf>
    <xf numFmtId="0" fontId="2" fillId="0" borderId="29" xfId="2" applyFont="1" applyBorder="1" applyAlignment="1">
      <alignment horizontal="center"/>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12"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4" fillId="2" borderId="44"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5" xfId="2"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Alignment="1">
      <alignment horizontal="center" vertical="center"/>
    </xf>
    <xf numFmtId="0" fontId="8" fillId="4" borderId="45"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2" fillId="0" borderId="24" xfId="2" applyFont="1" applyBorder="1" applyAlignment="1">
      <alignment horizontal="center" vertical="center" wrapText="1"/>
    </xf>
    <xf numFmtId="0" fontId="2" fillId="0" borderId="53" xfId="2" applyFont="1" applyBorder="1" applyAlignment="1">
      <alignment horizontal="center" wrapText="1"/>
    </xf>
    <xf numFmtId="0" fontId="2" fillId="0" borderId="25" xfId="2" applyFont="1" applyBorder="1" applyAlignment="1">
      <alignment horizontal="center" wrapText="1"/>
    </xf>
    <xf numFmtId="0" fontId="2" fillId="0" borderId="26" xfId="2" applyFont="1" applyBorder="1" applyAlignment="1">
      <alignment horizontal="center" wrapText="1"/>
    </xf>
    <xf numFmtId="0" fontId="2" fillId="0" borderId="50" xfId="2" applyFont="1" applyBorder="1" applyAlignment="1">
      <alignment horizontal="center" vertical="center" wrapText="1"/>
    </xf>
    <xf numFmtId="0" fontId="2" fillId="0" borderId="49" xfId="2" applyFont="1" applyBorder="1" applyAlignment="1">
      <alignment horizontal="center" vertical="center" wrapText="1"/>
    </xf>
    <xf numFmtId="0" fontId="2" fillId="0" borderId="43" xfId="2" applyFont="1" applyBorder="1" applyAlignment="1">
      <alignment horizontal="center" vertical="center" wrapText="1"/>
    </xf>
    <xf numFmtId="0" fontId="6" fillId="0" borderId="34" xfId="2" applyFont="1" applyBorder="1" applyAlignment="1">
      <alignment horizontal="center"/>
    </xf>
    <xf numFmtId="9" fontId="6" fillId="3" borderId="33" xfId="3" applyNumberFormat="1" applyFont="1" applyFill="1" applyBorder="1" applyAlignment="1">
      <alignment horizontal="center" vertical="center" wrapText="1"/>
    </xf>
    <xf numFmtId="0" fontId="12" fillId="0" borderId="43" xfId="4" applyNumberFormat="1" applyFont="1" applyFill="1" applyBorder="1" applyAlignment="1">
      <alignment horizontal="justify" vertical="center" wrapText="1"/>
    </xf>
    <xf numFmtId="0" fontId="12" fillId="0" borderId="5" xfId="4" applyNumberFormat="1" applyFont="1" applyFill="1" applyBorder="1" applyAlignment="1">
      <alignment horizontal="justify" vertical="center" wrapText="1"/>
    </xf>
    <xf numFmtId="0" fontId="12" fillId="0" borderId="6" xfId="4" applyNumberFormat="1" applyFont="1" applyFill="1" applyBorder="1" applyAlignment="1">
      <alignment horizontal="justify"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6" fillId="0" borderId="4" xfId="2" applyFont="1" applyBorder="1" applyAlignment="1">
      <alignment horizontal="center" vertical="center" wrapText="1"/>
    </xf>
    <xf numFmtId="0" fontId="6" fillId="0" borderId="5" xfId="2" applyFont="1" applyBorder="1" applyAlignment="1">
      <alignment horizontal="center" vertical="center" wrapText="1"/>
    </xf>
    <xf numFmtId="10" fontId="6" fillId="0" borderId="5" xfId="2" applyNumberFormat="1" applyFont="1" applyBorder="1" applyAlignment="1">
      <alignment horizontal="center" vertical="center" wrapText="1"/>
    </xf>
    <xf numFmtId="0" fontId="12" fillId="0" borderId="5" xfId="2" applyFont="1" applyBorder="1" applyAlignment="1">
      <alignment horizontal="justify" vertical="center" wrapText="1"/>
    </xf>
    <xf numFmtId="0" fontId="12" fillId="0" borderId="6" xfId="2" applyFont="1" applyBorder="1" applyAlignment="1">
      <alignment horizontal="justify" vertical="center" wrapText="1"/>
    </xf>
    <xf numFmtId="0" fontId="6" fillId="0" borderId="57" xfId="2" applyFont="1" applyBorder="1" applyAlignment="1">
      <alignment horizontal="center" vertical="center" wrapText="1"/>
    </xf>
    <xf numFmtId="0" fontId="6" fillId="0" borderId="38" xfId="2" applyFont="1" applyBorder="1" applyAlignment="1">
      <alignment horizontal="center" vertical="center" wrapText="1"/>
    </xf>
    <xf numFmtId="10" fontId="6" fillId="0" borderId="38" xfId="2" applyNumberFormat="1" applyFont="1" applyBorder="1" applyAlignment="1">
      <alignment horizontal="center" vertical="center" wrapText="1"/>
    </xf>
    <xf numFmtId="0" fontId="12" fillId="0" borderId="38" xfId="2" applyFont="1" applyBorder="1" applyAlignment="1">
      <alignment horizontal="justify" vertical="center" wrapText="1"/>
    </xf>
    <xf numFmtId="0" fontId="12" fillId="0" borderId="39" xfId="2" applyFont="1" applyBorder="1" applyAlignment="1">
      <alignment horizontal="justify" vertical="center" wrapText="1"/>
    </xf>
    <xf numFmtId="10" fontId="6" fillId="0" borderId="8" xfId="2" applyNumberFormat="1" applyFont="1" applyBorder="1" applyAlignment="1">
      <alignment horizontal="center" vertical="center" wrapText="1"/>
    </xf>
    <xf numFmtId="0" fontId="12" fillId="0" borderId="8" xfId="2" applyFont="1" applyBorder="1" applyAlignment="1">
      <alignment horizontal="justify" vertical="center" wrapText="1"/>
    </xf>
    <xf numFmtId="0" fontId="12" fillId="0" borderId="9" xfId="2" applyFont="1" applyBorder="1" applyAlignment="1">
      <alignment horizontal="justify" vertical="center" wrapText="1"/>
    </xf>
    <xf numFmtId="9" fontId="4" fillId="2" borderId="30" xfId="3" applyNumberFormat="1" applyFont="1" applyFill="1" applyBorder="1" applyAlignment="1">
      <alignment horizontal="center" vertical="center" wrapText="1"/>
    </xf>
    <xf numFmtId="9" fontId="4" fillId="2" borderId="31" xfId="3" applyNumberFormat="1" applyFont="1" applyFill="1" applyBorder="1" applyAlignment="1">
      <alignment horizontal="center" vertical="center" wrapText="1"/>
    </xf>
    <xf numFmtId="9" fontId="6" fillId="0" borderId="63" xfId="3" applyNumberFormat="1" applyFont="1" applyBorder="1" applyAlignment="1">
      <alignment horizontal="center" vertical="center" wrapText="1"/>
    </xf>
    <xf numFmtId="9" fontId="6" fillId="0" borderId="62" xfId="3" applyNumberFormat="1" applyFont="1" applyBorder="1" applyAlignment="1">
      <alignment horizontal="center" vertical="center" wrapText="1"/>
    </xf>
    <xf numFmtId="0" fontId="6" fillId="0" borderId="62" xfId="2" applyFont="1" applyBorder="1" applyAlignment="1">
      <alignment horizontal="center" vertical="center" wrapText="1"/>
    </xf>
    <xf numFmtId="0" fontId="6" fillId="0" borderId="61" xfId="2" applyFont="1" applyBorder="1" applyAlignment="1">
      <alignment horizontal="center" vertical="center" wrapText="1"/>
    </xf>
    <xf numFmtId="0" fontId="6" fillId="0" borderId="7" xfId="3" applyFont="1" applyBorder="1" applyAlignment="1">
      <alignment horizontal="justify" vertical="center" wrapText="1"/>
    </xf>
    <xf numFmtId="0" fontId="6" fillId="0" borderId="8" xfId="3" applyFont="1" applyBorder="1" applyAlignment="1">
      <alignment horizontal="justify" vertical="center" wrapText="1"/>
    </xf>
    <xf numFmtId="0" fontId="6" fillId="0" borderId="9" xfId="3" applyFont="1" applyBorder="1" applyAlignment="1">
      <alignment horizontal="justify" vertical="center" wrapText="1"/>
    </xf>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0" fontId="4" fillId="2" borderId="60"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2" fillId="0" borderId="57" xfId="2" applyFont="1" applyBorder="1" applyAlignment="1">
      <alignment horizontal="center" vertical="center" wrapText="1"/>
    </xf>
    <xf numFmtId="0" fontId="2" fillId="0" borderId="38" xfId="2" applyFont="1" applyBorder="1" applyAlignment="1">
      <alignment horizontal="center" vertical="center" wrapText="1"/>
    </xf>
    <xf numFmtId="0" fontId="4" fillId="2" borderId="7" xfId="2" applyFont="1" applyFill="1" applyBorder="1" applyAlignment="1">
      <alignment horizontal="center"/>
    </xf>
    <xf numFmtId="0" fontId="4" fillId="2" borderId="8"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9" fontId="2" fillId="0" borderId="5" xfId="1" applyFont="1" applyFill="1" applyBorder="1" applyAlignment="1">
      <alignment horizontal="center" vertical="center"/>
    </xf>
    <xf numFmtId="0" fontId="21" fillId="0" borderId="38" xfId="2" applyFont="1" applyBorder="1" applyAlignment="1">
      <alignment horizontal="justify" vertical="center" wrapText="1"/>
    </xf>
    <xf numFmtId="0" fontId="21" fillId="0" borderId="39" xfId="2" applyFont="1" applyBorder="1" applyAlignment="1">
      <alignment horizontal="justify" vertical="center" wrapText="1"/>
    </xf>
    <xf numFmtId="9" fontId="2" fillId="0" borderId="38" xfId="1" applyFont="1" applyFill="1" applyBorder="1" applyAlignment="1">
      <alignment horizontal="center" vertical="center"/>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9" fontId="2" fillId="0" borderId="8" xfId="1" applyFont="1" applyFill="1" applyBorder="1" applyAlignment="1">
      <alignment horizontal="center" vertical="center"/>
    </xf>
    <xf numFmtId="0" fontId="21" fillId="0" borderId="8" xfId="2" applyFont="1" applyBorder="1" applyAlignment="1">
      <alignment horizontal="justify" vertical="center"/>
    </xf>
    <xf numFmtId="0" fontId="21" fillId="0" borderId="9" xfId="2" applyFont="1" applyBorder="1" applyAlignment="1">
      <alignment horizontal="justify" vertical="center"/>
    </xf>
    <xf numFmtId="0" fontId="21" fillId="0" borderId="5" xfId="2" applyFont="1" applyBorder="1" applyAlignment="1">
      <alignment horizontal="justify" vertical="center"/>
    </xf>
    <xf numFmtId="0" fontId="21" fillId="0" borderId="6" xfId="2" applyFont="1" applyBorder="1" applyAlignment="1">
      <alignment horizontal="justify" vertical="center"/>
    </xf>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0" fontId="6" fillId="0" borderId="41" xfId="4" applyNumberFormat="1" applyFont="1" applyFill="1" applyBorder="1" applyAlignment="1">
      <alignment horizontal="center" vertical="center" wrapText="1"/>
    </xf>
    <xf numFmtId="0" fontId="6" fillId="0" borderId="38"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4" xfId="3" applyFont="1" applyBorder="1" applyAlignment="1">
      <alignment horizontal="center" vertical="center" wrapText="1"/>
    </xf>
    <xf numFmtId="0" fontId="2" fillId="0" borderId="37" xfId="2" applyFont="1" applyBorder="1" applyAlignment="1">
      <alignment horizontal="center" wrapText="1"/>
    </xf>
    <xf numFmtId="0" fontId="2" fillId="0" borderId="50" xfId="2" applyFont="1" applyBorder="1" applyAlignment="1">
      <alignment horizontal="center" wrapText="1"/>
    </xf>
    <xf numFmtId="0" fontId="2" fillId="0" borderId="49" xfId="2" applyFont="1" applyBorder="1" applyAlignment="1">
      <alignment horizontal="center" wrapText="1"/>
    </xf>
    <xf numFmtId="0" fontId="2" fillId="0" borderId="43" xfId="2" applyFont="1" applyBorder="1" applyAlignment="1">
      <alignment horizont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7" xfId="0" applyFont="1" applyBorder="1" applyAlignment="1">
      <alignment horizontal="justify" vertical="justify"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0" borderId="49" xfId="2" applyFont="1" applyBorder="1" applyAlignment="1">
      <alignment horizontal="center" vertical="center"/>
    </xf>
    <xf numFmtId="0" fontId="2" fillId="0" borderId="43" xfId="2" applyFont="1" applyBorder="1" applyAlignment="1">
      <alignment horizontal="center" vertical="center"/>
    </xf>
    <xf numFmtId="0" fontId="2" fillId="0" borderId="51" xfId="2" applyFont="1" applyBorder="1" applyAlignment="1">
      <alignment horizontal="center" vertical="center"/>
    </xf>
    <xf numFmtId="0" fontId="2" fillId="0" borderId="27" xfId="2" applyFont="1" applyBorder="1" applyAlignment="1">
      <alignment horizontal="center"/>
    </xf>
    <xf numFmtId="9" fontId="2" fillId="0" borderId="2" xfId="1" applyFont="1" applyBorder="1" applyAlignment="1">
      <alignment horizontal="center" vertical="center"/>
    </xf>
    <xf numFmtId="0" fontId="2" fillId="0" borderId="48" xfId="2" applyFont="1" applyBorder="1" applyAlignment="1">
      <alignment horizontal="center" vertical="center"/>
    </xf>
    <xf numFmtId="0" fontId="2" fillId="0" borderId="48" xfId="2" applyFont="1" applyBorder="1" applyAlignment="1">
      <alignment horizontal="center"/>
    </xf>
    <xf numFmtId="0" fontId="2" fillId="0" borderId="6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51" xfId="2" applyFont="1" applyBorder="1" applyAlignment="1">
      <alignment horizontal="center" vertical="center" wrapText="1"/>
    </xf>
    <xf numFmtId="0" fontId="23" fillId="0" borderId="64"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65" xfId="2" applyFont="1" applyBorder="1" applyAlignment="1">
      <alignment horizontal="center" vertical="center" wrapText="1"/>
    </xf>
    <xf numFmtId="0" fontId="23" fillId="0" borderId="50" xfId="2" applyFont="1" applyBorder="1" applyAlignment="1">
      <alignment horizontal="center" vertical="center"/>
    </xf>
    <xf numFmtId="0" fontId="23" fillId="0" borderId="49" xfId="2" applyFont="1" applyBorder="1" applyAlignment="1">
      <alignment horizontal="center" vertical="center"/>
    </xf>
    <xf numFmtId="0" fontId="23" fillId="0" borderId="43" xfId="2" applyFont="1" applyBorder="1" applyAlignment="1">
      <alignment horizontal="center" vertical="center"/>
    </xf>
    <xf numFmtId="0" fontId="5" fillId="3" borderId="24" xfId="4" applyNumberFormat="1" applyFont="1" applyFill="1" applyBorder="1" applyAlignment="1">
      <alignment horizontal="left" vertical="center" wrapText="1"/>
    </xf>
    <xf numFmtId="0" fontId="5" fillId="3" borderId="25" xfId="4" applyNumberFormat="1" applyFont="1" applyFill="1" applyBorder="1" applyAlignment="1">
      <alignment horizontal="left" vertical="center" wrapText="1"/>
    </xf>
    <xf numFmtId="0" fontId="5" fillId="3" borderId="26" xfId="4" applyNumberFormat="1" applyFont="1" applyFill="1" applyBorder="1" applyAlignment="1">
      <alignment horizontal="left" vertical="center" wrapText="1"/>
    </xf>
    <xf numFmtId="0" fontId="5" fillId="3" borderId="48" xfId="4" applyNumberFormat="1" applyFont="1" applyFill="1" applyBorder="1" applyAlignment="1">
      <alignment horizontal="left" vertical="center" wrapText="1"/>
    </xf>
    <xf numFmtId="0" fontId="5" fillId="3" borderId="49" xfId="4" applyNumberFormat="1" applyFont="1" applyFill="1" applyBorder="1" applyAlignment="1">
      <alignment horizontal="left" vertical="center" wrapText="1"/>
    </xf>
    <xf numFmtId="0" fontId="5" fillId="3" borderId="51" xfId="4" applyNumberFormat="1" applyFont="1" applyFill="1" applyBorder="1" applyAlignment="1">
      <alignment horizontal="left" vertical="center" wrapText="1"/>
    </xf>
    <xf numFmtId="9" fontId="40" fillId="0" borderId="80" xfId="7" applyNumberFormat="1" applyFont="1" applyBorder="1" applyAlignment="1">
      <alignment horizontal="center"/>
    </xf>
    <xf numFmtId="0" fontId="6" fillId="0" borderId="78" xfId="7" applyFont="1" applyBorder="1"/>
    <xf numFmtId="0" fontId="41" fillId="10" borderId="100" xfId="7" applyFont="1" applyFill="1" applyBorder="1" applyAlignment="1">
      <alignment horizontal="center" vertical="center"/>
    </xf>
    <xf numFmtId="0" fontId="6" fillId="0" borderId="99" xfId="7" applyFont="1" applyBorder="1"/>
    <xf numFmtId="0" fontId="6" fillId="0" borderId="98" xfId="7" applyFont="1" applyBorder="1"/>
    <xf numFmtId="0" fontId="6" fillId="0" borderId="97" xfId="7" applyFont="1" applyBorder="1"/>
    <xf numFmtId="0" fontId="31" fillId="0" borderId="0" xfId="7"/>
    <xf numFmtId="0" fontId="6" fillId="0" borderId="96" xfId="7" applyFont="1" applyBorder="1"/>
    <xf numFmtId="0" fontId="6" fillId="0" borderId="95" xfId="7" applyFont="1" applyBorder="1"/>
    <xf numFmtId="0" fontId="6" fillId="0" borderId="94" xfId="7" applyFont="1" applyBorder="1"/>
    <xf numFmtId="0" fontId="6" fillId="0" borderId="93" xfId="7" applyFont="1" applyBorder="1"/>
    <xf numFmtId="0" fontId="37" fillId="11" borderId="100" xfId="7" applyFont="1" applyFill="1" applyBorder="1" applyAlignment="1">
      <alignment horizontal="center" vertical="center" wrapText="1"/>
    </xf>
    <xf numFmtId="0" fontId="12" fillId="0" borderId="99" xfId="7" applyFont="1" applyBorder="1"/>
    <xf numFmtId="0" fontId="12" fillId="0" borderId="98" xfId="7" applyFont="1" applyBorder="1"/>
    <xf numFmtId="0" fontId="12" fillId="0" borderId="95" xfId="7" applyFont="1" applyBorder="1"/>
    <xf numFmtId="0" fontId="12" fillId="0" borderId="94" xfId="7" applyFont="1" applyBorder="1"/>
    <xf numFmtId="0" fontId="12" fillId="0" borderId="93" xfId="7" applyFont="1" applyBorder="1"/>
    <xf numFmtId="0" fontId="38" fillId="11" borderId="112" xfId="7" applyFont="1" applyFill="1" applyBorder="1" applyAlignment="1">
      <alignment horizontal="center" vertical="center" wrapText="1"/>
    </xf>
    <xf numFmtId="0" fontId="12" fillId="0" borderId="111" xfId="7" applyFont="1" applyBorder="1"/>
    <xf numFmtId="0" fontId="37" fillId="11" borderId="112" xfId="7" applyFont="1" applyFill="1" applyBorder="1" applyAlignment="1">
      <alignment horizontal="center" vertical="center" wrapText="1"/>
    </xf>
    <xf numFmtId="173" fontId="35" fillId="0" borderId="92" xfId="7" applyNumberFormat="1" applyFont="1" applyBorder="1" applyAlignment="1">
      <alignment horizontal="center" vertical="center" wrapText="1"/>
    </xf>
    <xf numFmtId="0" fontId="12" fillId="0" borderId="75" xfId="7" applyFont="1" applyBorder="1"/>
    <xf numFmtId="0" fontId="12" fillId="0" borderId="110" xfId="7" applyFont="1" applyBorder="1"/>
    <xf numFmtId="0" fontId="33" fillId="0" borderId="82" xfId="7" applyFont="1" applyBorder="1" applyAlignment="1">
      <alignment horizontal="center"/>
    </xf>
    <xf numFmtId="0" fontId="12" fillId="0" borderId="79" xfId="7" applyFont="1" applyBorder="1"/>
    <xf numFmtId="0" fontId="12" fillId="0" borderId="81" xfId="7" applyFont="1" applyBorder="1"/>
    <xf numFmtId="9" fontId="33" fillId="0" borderId="76" xfId="7" applyNumberFormat="1" applyFont="1" applyBorder="1" applyAlignment="1">
      <alignment horizontal="center" vertical="center"/>
    </xf>
    <xf numFmtId="0" fontId="12" fillId="0" borderId="74" xfId="7" applyFont="1" applyBorder="1"/>
    <xf numFmtId="0" fontId="33" fillId="0" borderId="80" xfId="7" applyFont="1" applyBorder="1" applyAlignment="1">
      <alignment horizontal="center"/>
    </xf>
    <xf numFmtId="0" fontId="12" fillId="0" borderId="78" xfId="7" applyFont="1" applyBorder="1"/>
    <xf numFmtId="0" fontId="37" fillId="11" borderId="113" xfId="7" applyFont="1" applyFill="1" applyBorder="1" applyAlignment="1">
      <alignment horizontal="center" vertical="center" wrapText="1"/>
    </xf>
    <xf numFmtId="0" fontId="12" fillId="0" borderId="90" xfId="7" applyFont="1" applyBorder="1"/>
    <xf numFmtId="0" fontId="12" fillId="0" borderId="89" xfId="7" applyFont="1" applyBorder="1"/>
    <xf numFmtId="0" fontId="48" fillId="0" borderId="75" xfId="7" applyFont="1" applyBorder="1" applyAlignment="1">
      <alignment horizontal="center" vertical="center" wrapText="1"/>
    </xf>
    <xf numFmtId="0" fontId="48" fillId="0" borderId="75" xfId="7" applyFont="1" applyBorder="1"/>
    <xf numFmtId="0" fontId="48" fillId="0" borderId="110" xfId="7" applyFont="1" applyBorder="1"/>
    <xf numFmtId="0" fontId="35" fillId="0" borderId="85" xfId="7" applyFont="1" applyBorder="1" applyAlignment="1">
      <alignment horizontal="center" vertical="center" wrapText="1"/>
    </xf>
    <xf numFmtId="0" fontId="12" fillId="0" borderId="85" xfId="7" applyFont="1" applyBorder="1"/>
    <xf numFmtId="0" fontId="12" fillId="0" borderId="84" xfId="7" applyFont="1" applyBorder="1"/>
    <xf numFmtId="0" fontId="33" fillId="0" borderId="76" xfId="7" applyFont="1" applyBorder="1" applyAlignment="1">
      <alignment horizontal="center" vertical="center" wrapText="1"/>
    </xf>
    <xf numFmtId="0" fontId="33" fillId="0" borderId="86" xfId="7" applyFont="1" applyBorder="1" applyAlignment="1">
      <alignment horizontal="center" vertical="center"/>
    </xf>
    <xf numFmtId="0" fontId="12" fillId="0" borderId="97" xfId="7" applyFont="1" applyBorder="1"/>
    <xf numFmtId="0" fontId="12" fillId="0" borderId="0" xfId="7" applyFont="1"/>
    <xf numFmtId="0" fontId="12" fillId="0" borderId="96" xfId="7" applyFont="1" applyBorder="1"/>
    <xf numFmtId="0" fontId="47" fillId="0" borderId="100" xfId="7" applyFont="1" applyBorder="1" applyAlignment="1">
      <alignment horizontal="center" vertical="center" wrapText="1"/>
    </xf>
    <xf numFmtId="0" fontId="35" fillId="0" borderId="0" xfId="7" applyFont="1"/>
    <xf numFmtId="0" fontId="36" fillId="10" borderId="100" xfId="7" applyFont="1" applyFill="1" applyBorder="1" applyAlignment="1">
      <alignment horizontal="center" vertical="center" wrapText="1"/>
    </xf>
    <xf numFmtId="0" fontId="36" fillId="10" borderId="99" xfId="7" applyFont="1" applyFill="1" applyBorder="1" applyAlignment="1">
      <alignment horizontal="center" vertical="center"/>
    </xf>
    <xf numFmtId="0" fontId="12" fillId="0" borderId="87" xfId="7" applyFont="1" applyBorder="1"/>
    <xf numFmtId="0" fontId="33" fillId="0" borderId="92" xfId="7" applyFont="1" applyBorder="1" applyAlignment="1">
      <alignment horizontal="center" vertical="center"/>
    </xf>
    <xf numFmtId="0" fontId="33" fillId="0" borderId="88" xfId="7" applyFont="1" applyBorder="1" applyAlignment="1">
      <alignment horizontal="center" vertical="center"/>
    </xf>
    <xf numFmtId="0" fontId="41" fillId="14" borderId="113" xfId="7" applyFont="1" applyFill="1" applyBorder="1" applyAlignment="1">
      <alignment horizontal="center"/>
    </xf>
    <xf numFmtId="0" fontId="6" fillId="0" borderId="90" xfId="7" applyFont="1" applyBorder="1"/>
    <xf numFmtId="0" fontId="6" fillId="0" borderId="114" xfId="7" applyFont="1" applyBorder="1"/>
    <xf numFmtId="0" fontId="43" fillId="13" borderId="91" xfId="7" applyFont="1" applyFill="1" applyBorder="1" applyAlignment="1">
      <alignment horizontal="center"/>
    </xf>
    <xf numFmtId="0" fontId="41" fillId="12" borderId="91" xfId="7" applyFont="1" applyFill="1" applyBorder="1" applyAlignment="1">
      <alignment horizontal="center"/>
    </xf>
    <xf numFmtId="0" fontId="6" fillId="0" borderId="89" xfId="7" applyFont="1" applyBorder="1"/>
    <xf numFmtId="0" fontId="29" fillId="11" borderId="106" xfId="7" applyFont="1" applyFill="1" applyBorder="1" applyAlignment="1">
      <alignment horizontal="center" vertical="center" wrapText="1"/>
    </xf>
    <xf numFmtId="0" fontId="6" fillId="0" borderId="105" xfId="7" applyFont="1" applyBorder="1"/>
    <xf numFmtId="0" fontId="6" fillId="0" borderId="104" xfId="7" applyFont="1" applyBorder="1"/>
    <xf numFmtId="0" fontId="37" fillId="11" borderId="106" xfId="7" applyFont="1" applyFill="1" applyBorder="1" applyAlignment="1">
      <alignment horizontal="center"/>
    </xf>
    <xf numFmtId="0" fontId="12" fillId="0" borderId="105" xfId="7" applyFont="1" applyBorder="1"/>
    <xf numFmtId="0" fontId="12" fillId="0" borderId="104" xfId="7" applyFont="1" applyBorder="1"/>
    <xf numFmtId="0" fontId="35" fillId="11" borderId="106" xfId="7" applyFont="1" applyFill="1" applyBorder="1" applyAlignment="1">
      <alignment horizontal="center"/>
    </xf>
    <xf numFmtId="0" fontId="31" fillId="0" borderId="88" xfId="7" applyBorder="1" applyAlignment="1">
      <alignment horizontal="center"/>
    </xf>
    <xf numFmtId="0" fontId="6" fillId="0" borderId="85" xfId="7" applyFont="1" applyBorder="1"/>
    <xf numFmtId="0" fontId="6" fillId="0" borderId="87" xfId="7" applyFont="1" applyBorder="1"/>
    <xf numFmtId="0" fontId="31" fillId="0" borderId="86" xfId="7" applyBorder="1" applyAlignment="1">
      <alignment horizontal="center"/>
    </xf>
    <xf numFmtId="0" fontId="6" fillId="0" borderId="84" xfId="7" applyFont="1" applyBorder="1"/>
    <xf numFmtId="9" fontId="40" fillId="0" borderId="82" xfId="7" applyNumberFormat="1" applyFont="1" applyBorder="1" applyAlignment="1">
      <alignment horizontal="center"/>
    </xf>
    <xf numFmtId="0" fontId="6" fillId="0" borderId="79" xfId="7" applyFont="1" applyBorder="1"/>
    <xf numFmtId="0" fontId="6" fillId="0" borderId="81" xfId="7" applyFont="1" applyBorder="1"/>
    <xf numFmtId="0" fontId="40" fillId="0" borderId="82" xfId="7" applyFont="1" applyBorder="1" applyAlignment="1">
      <alignment horizontal="center" vertical="center" wrapText="1"/>
    </xf>
    <xf numFmtId="0" fontId="31" fillId="0" borderId="79" xfId="7" applyBorder="1" applyAlignment="1">
      <alignment horizontal="center" vertical="center"/>
    </xf>
    <xf numFmtId="0" fontId="31" fillId="11" borderId="100" xfId="7" applyFill="1" applyBorder="1" applyAlignment="1">
      <alignment horizontal="center" vertical="center" wrapText="1"/>
    </xf>
    <xf numFmtId="0" fontId="41" fillId="11" borderId="113" xfId="7" applyFont="1" applyFill="1" applyBorder="1" applyAlignment="1">
      <alignment horizontal="center" vertical="center" wrapText="1"/>
    </xf>
    <xf numFmtId="0" fontId="31" fillId="0" borderId="82" xfId="7" applyBorder="1" applyAlignment="1">
      <alignment horizontal="center" vertical="center" wrapText="1"/>
    </xf>
    <xf numFmtId="0" fontId="41" fillId="11" borderId="106" xfId="7" applyFont="1" applyFill="1" applyBorder="1" applyAlignment="1">
      <alignment horizontal="center" vertical="center" wrapText="1"/>
    </xf>
    <xf numFmtId="0" fontId="40" fillId="0" borderId="106" xfId="7" applyFont="1" applyBorder="1" applyAlignment="1">
      <alignment horizontal="center" vertical="center" wrapText="1"/>
    </xf>
    <xf numFmtId="0" fontId="6" fillId="0" borderId="115" xfId="7" applyFont="1" applyBorder="1"/>
    <xf numFmtId="0" fontId="31" fillId="0" borderId="105" xfId="7" applyBorder="1" applyAlignment="1">
      <alignment horizontal="center" vertical="center" wrapText="1"/>
    </xf>
    <xf numFmtId="0" fontId="42" fillId="0" borderId="106" xfId="7" applyFont="1" applyBorder="1" applyAlignment="1">
      <alignment horizontal="center" vertical="center" wrapText="1"/>
    </xf>
    <xf numFmtId="0" fontId="42" fillId="0" borderId="105" xfId="7" applyFont="1" applyBorder="1" applyAlignment="1">
      <alignment horizontal="center" vertical="center" wrapText="1"/>
    </xf>
    <xf numFmtId="0" fontId="42" fillId="9" borderId="106" xfId="7" applyFont="1" applyFill="1" applyBorder="1" applyAlignment="1">
      <alignment horizontal="center" vertical="center" wrapText="1"/>
    </xf>
    <xf numFmtId="49" fontId="40" fillId="0" borderId="100" xfId="7" applyNumberFormat="1" applyFont="1" applyBorder="1" applyAlignment="1">
      <alignment horizontal="center" vertical="center" wrapText="1"/>
    </xf>
    <xf numFmtId="0" fontId="31" fillId="0" borderId="82" xfId="7" applyBorder="1" applyAlignment="1">
      <alignment horizontal="center" vertical="center"/>
    </xf>
    <xf numFmtId="0" fontId="43" fillId="11" borderId="113" xfId="7" applyFont="1" applyFill="1" applyBorder="1" applyAlignment="1">
      <alignment horizontal="center" vertical="center" wrapText="1"/>
    </xf>
    <xf numFmtId="0" fontId="32" fillId="0" borderId="100" xfId="7" applyFont="1" applyBorder="1" applyAlignment="1">
      <alignment horizontal="center"/>
    </xf>
    <xf numFmtId="0" fontId="6" fillId="0" borderId="117" xfId="7" applyFont="1" applyBorder="1"/>
    <xf numFmtId="0" fontId="6" fillId="0" borderId="77" xfId="7" applyFont="1" applyBorder="1"/>
    <xf numFmtId="0" fontId="6" fillId="0" borderId="116" xfId="7" applyFont="1" applyBorder="1"/>
    <xf numFmtId="0" fontId="46" fillId="0" borderId="91" xfId="7" applyFont="1" applyBorder="1" applyAlignment="1">
      <alignment horizontal="center" vertical="center" wrapText="1"/>
    </xf>
    <xf numFmtId="0" fontId="41" fillId="0" borderId="86" xfId="7" applyFont="1" applyBorder="1" applyAlignment="1">
      <alignment horizontal="left" vertical="center" wrapText="1"/>
    </xf>
    <xf numFmtId="0" fontId="41" fillId="0" borderId="80" xfId="7" applyFont="1" applyBorder="1" applyAlignment="1">
      <alignment horizontal="left" vertical="center" wrapText="1"/>
    </xf>
    <xf numFmtId="0" fontId="41" fillId="11" borderId="100" xfId="7" applyFont="1" applyFill="1" applyBorder="1" applyAlignment="1">
      <alignment horizontal="center" vertical="center" wrapText="1"/>
    </xf>
    <xf numFmtId="0" fontId="39" fillId="9" borderId="100" xfId="7" applyFont="1" applyFill="1" applyBorder="1" applyAlignment="1">
      <alignment horizontal="center" vertical="center" wrapText="1"/>
    </xf>
    <xf numFmtId="0" fontId="40" fillId="0" borderId="99" xfId="7" applyFont="1" applyBorder="1" applyAlignment="1">
      <alignment horizontal="center" vertical="center" wrapText="1"/>
    </xf>
    <xf numFmtId="0" fontId="32" fillId="0" borderId="103" xfId="7" applyFont="1" applyBorder="1" applyAlignment="1">
      <alignment horizontal="center" vertical="center" wrapText="1"/>
    </xf>
    <xf numFmtId="0" fontId="6" fillId="0" borderId="102" xfId="7" applyFont="1" applyBorder="1" applyAlignment="1">
      <alignment vertical="center"/>
    </xf>
    <xf numFmtId="0" fontId="6" fillId="0" borderId="119" xfId="7" applyFont="1" applyBorder="1" applyAlignment="1">
      <alignment vertical="center"/>
    </xf>
    <xf numFmtId="0" fontId="6" fillId="0" borderId="118" xfId="7" applyFont="1" applyBorder="1" applyAlignment="1">
      <alignment vertical="center"/>
    </xf>
    <xf numFmtId="0" fontId="6" fillId="0" borderId="94" xfId="7" applyFont="1" applyBorder="1" applyAlignment="1">
      <alignment vertical="center"/>
    </xf>
    <xf numFmtId="0" fontId="6" fillId="0" borderId="93" xfId="7" applyFont="1" applyBorder="1" applyAlignment="1">
      <alignment vertical="center"/>
    </xf>
    <xf numFmtId="9" fontId="41" fillId="11" borderId="106" xfId="7" applyNumberFormat="1" applyFont="1" applyFill="1" applyBorder="1" applyAlignment="1">
      <alignment horizontal="center" vertical="center" wrapText="1"/>
    </xf>
    <xf numFmtId="9" fontId="31" fillId="0" borderId="106" xfId="7" applyNumberFormat="1" applyBorder="1" applyAlignment="1">
      <alignment horizontal="center" vertical="center" wrapText="1"/>
    </xf>
    <xf numFmtId="0" fontId="35" fillId="0" borderId="121" xfId="7" applyFont="1" applyBorder="1" applyAlignment="1">
      <alignment horizontal="center" vertical="center" wrapText="1"/>
    </xf>
    <xf numFmtId="0" fontId="35" fillId="0" borderId="102" xfId="7" applyFont="1" applyBorder="1" applyAlignment="1">
      <alignment horizontal="center" vertical="center" wrapText="1"/>
    </xf>
    <xf numFmtId="0" fontId="35" fillId="0" borderId="119" xfId="7" applyFont="1" applyBorder="1" applyAlignment="1">
      <alignment horizontal="center" vertical="center" wrapText="1"/>
    </xf>
    <xf numFmtId="0" fontId="35" fillId="0" borderId="92" xfId="7" applyFont="1" applyBorder="1" applyAlignment="1">
      <alignment horizontal="center" vertical="center" wrapText="1"/>
    </xf>
    <xf numFmtId="0" fontId="35" fillId="0" borderId="75" xfId="7" applyFont="1" applyBorder="1" applyAlignment="1">
      <alignment horizontal="center" vertical="center" wrapText="1"/>
    </xf>
    <xf numFmtId="0" fontId="35" fillId="0" borderId="110" xfId="7" applyFont="1" applyBorder="1" applyAlignment="1">
      <alignment horizontal="center" vertical="center" wrapText="1"/>
    </xf>
    <xf numFmtId="0" fontId="35" fillId="0" borderId="95" xfId="7" applyFont="1" applyBorder="1" applyAlignment="1">
      <alignment horizontal="center" vertical="center" wrapText="1"/>
    </xf>
    <xf numFmtId="0" fontId="35" fillId="0" borderId="94" xfId="7" applyFont="1" applyBorder="1" applyAlignment="1">
      <alignment horizontal="center" vertical="center" wrapText="1"/>
    </xf>
    <xf numFmtId="0" fontId="35" fillId="0" borderId="93" xfId="7" applyFont="1" applyBorder="1" applyAlignment="1">
      <alignment horizontal="center" vertical="center" wrapText="1"/>
    </xf>
    <xf numFmtId="9" fontId="33" fillId="0" borderId="86" xfId="7" applyNumberFormat="1" applyFont="1" applyBorder="1" applyAlignment="1">
      <alignment horizontal="center" vertical="center"/>
    </xf>
    <xf numFmtId="174" fontId="33" fillId="0" borderId="91" xfId="7" applyNumberFormat="1" applyFont="1" applyBorder="1" applyAlignment="1">
      <alignment horizontal="center" vertical="center"/>
    </xf>
    <xf numFmtId="0" fontId="12" fillId="0" borderId="114" xfId="7" applyFont="1" applyBorder="1"/>
    <xf numFmtId="10" fontId="33" fillId="0" borderId="86" xfId="7" applyNumberFormat="1" applyFont="1" applyBorder="1" applyAlignment="1">
      <alignment horizontal="center" vertical="center"/>
    </xf>
    <xf numFmtId="0" fontId="33" fillId="0" borderId="91" xfId="7" applyFont="1" applyBorder="1" applyAlignment="1">
      <alignment horizontal="center" vertical="center" wrapText="1"/>
    </xf>
    <xf numFmtId="0" fontId="35" fillId="0" borderId="100" xfId="7" applyFont="1" applyBorder="1" applyAlignment="1">
      <alignment horizontal="center" vertical="center" wrapText="1"/>
    </xf>
    <xf numFmtId="173" fontId="35" fillId="0" borderId="121" xfId="7" applyNumberFormat="1" applyFont="1" applyBorder="1" applyAlignment="1">
      <alignment horizontal="center" vertical="center" wrapText="1"/>
    </xf>
    <xf numFmtId="173" fontId="35" fillId="0" borderId="102" xfId="7" applyNumberFormat="1" applyFont="1" applyBorder="1" applyAlignment="1">
      <alignment horizontal="center" vertical="center" wrapText="1"/>
    </xf>
    <xf numFmtId="173" fontId="35" fillId="0" borderId="119" xfId="7" applyNumberFormat="1" applyFont="1" applyBorder="1" applyAlignment="1">
      <alignment horizontal="center" vertical="center" wrapText="1"/>
    </xf>
    <xf numFmtId="173" fontId="35" fillId="0" borderId="75" xfId="7" applyNumberFormat="1" applyFont="1" applyBorder="1" applyAlignment="1">
      <alignment horizontal="center" vertical="center" wrapText="1"/>
    </xf>
    <xf numFmtId="173" fontId="35" fillId="0" borderId="110" xfId="7" applyNumberFormat="1" applyFont="1" applyBorder="1" applyAlignment="1">
      <alignment horizontal="center" vertical="center" wrapText="1"/>
    </xf>
    <xf numFmtId="173" fontId="35" fillId="0" borderId="95" xfId="7" applyNumberFormat="1" applyFont="1" applyBorder="1" applyAlignment="1">
      <alignment horizontal="center" vertical="center" wrapText="1"/>
    </xf>
    <xf numFmtId="173" fontId="35" fillId="0" borderId="94" xfId="7" applyNumberFormat="1" applyFont="1" applyBorder="1" applyAlignment="1">
      <alignment horizontal="center" vertical="center" wrapText="1"/>
    </xf>
    <xf numFmtId="173" fontId="35" fillId="0" borderId="93" xfId="7" applyNumberFormat="1" applyFont="1" applyBorder="1" applyAlignment="1">
      <alignment horizontal="center" vertical="center" wrapText="1"/>
    </xf>
    <xf numFmtId="1" fontId="35" fillId="0" borderId="120" xfId="7" applyNumberFormat="1" applyFont="1" applyBorder="1" applyAlignment="1">
      <alignment horizontal="center" vertical="center" wrapText="1"/>
    </xf>
    <xf numFmtId="1" fontId="35" fillId="0" borderId="108" xfId="7" applyNumberFormat="1" applyFont="1" applyBorder="1" applyAlignment="1">
      <alignment horizontal="center" vertical="center" wrapText="1"/>
    </xf>
    <xf numFmtId="9" fontId="33" fillId="0" borderId="91" xfId="7" applyNumberFormat="1" applyFont="1" applyBorder="1" applyAlignment="1">
      <alignment horizontal="center" vertical="center"/>
    </xf>
    <xf numFmtId="9" fontId="35" fillId="0" borderId="120" xfId="7" applyNumberFormat="1" applyFont="1" applyBorder="1" applyAlignment="1">
      <alignment horizontal="center" vertical="center" wrapText="1"/>
    </xf>
    <xf numFmtId="9" fontId="35" fillId="0" borderId="108" xfId="7" applyNumberFormat="1" applyFont="1" applyBorder="1" applyAlignment="1">
      <alignment horizontal="center" vertical="center" wrapText="1"/>
    </xf>
    <xf numFmtId="0" fontId="41" fillId="13" borderId="91" xfId="7" applyFont="1" applyFill="1" applyBorder="1" applyAlignment="1">
      <alignment horizontal="center"/>
    </xf>
    <xf numFmtId="1" fontId="35" fillId="0" borderId="112" xfId="7" applyNumberFormat="1" applyFont="1" applyBorder="1" applyAlignment="1">
      <alignment horizontal="center" vertical="center" wrapText="1"/>
    </xf>
    <xf numFmtId="174" fontId="35" fillId="0" borderId="112" xfId="7" applyNumberFormat="1" applyFont="1" applyBorder="1" applyAlignment="1">
      <alignment horizontal="center" vertical="center" wrapText="1"/>
    </xf>
    <xf numFmtId="174" fontId="35" fillId="0" borderId="108" xfId="7" applyNumberFormat="1" applyFont="1" applyBorder="1" applyAlignment="1">
      <alignment horizontal="center" vertical="center" wrapText="1"/>
    </xf>
    <xf numFmtId="0" fontId="35" fillId="0" borderId="100" xfId="7" applyFont="1" applyBorder="1" applyAlignment="1">
      <alignment horizontal="center" vertical="top" wrapText="1"/>
    </xf>
    <xf numFmtId="0" fontId="35" fillId="0" borderId="99" xfId="7" applyFont="1" applyBorder="1" applyAlignment="1">
      <alignment horizontal="center" vertical="top" wrapText="1"/>
    </xf>
    <xf numFmtId="0" fontId="35" fillId="0" borderId="98" xfId="7" applyFont="1" applyBorder="1" applyAlignment="1">
      <alignment horizontal="center" vertical="top" wrapText="1"/>
    </xf>
    <xf numFmtId="0" fontId="35" fillId="0" borderId="92" xfId="7" applyFont="1" applyBorder="1" applyAlignment="1">
      <alignment horizontal="center" vertical="top" wrapText="1"/>
    </xf>
    <xf numFmtId="0" fontId="35" fillId="0" borderId="75" xfId="7" applyFont="1" applyBorder="1" applyAlignment="1">
      <alignment horizontal="center" vertical="top" wrapText="1"/>
    </xf>
    <xf numFmtId="0" fontId="35" fillId="0" borderId="110" xfId="7" applyFont="1" applyBorder="1" applyAlignment="1">
      <alignment horizontal="center" vertical="top" wrapText="1"/>
    </xf>
    <xf numFmtId="0" fontId="33" fillId="0" borderId="100" xfId="7" applyFont="1" applyBorder="1" applyAlignment="1">
      <alignment horizontal="center" vertical="center"/>
    </xf>
    <xf numFmtId="0" fontId="33" fillId="0" borderId="99" xfId="7" applyFont="1" applyBorder="1" applyAlignment="1">
      <alignment horizontal="center" vertical="center"/>
    </xf>
    <xf numFmtId="0" fontId="33" fillId="0" borderId="98" xfId="7" applyFont="1" applyBorder="1" applyAlignment="1">
      <alignment horizontal="center" vertical="center"/>
    </xf>
    <xf numFmtId="0" fontId="33" fillId="0" borderId="75" xfId="7" applyFont="1" applyBorder="1" applyAlignment="1">
      <alignment horizontal="center" vertical="center"/>
    </xf>
    <xf numFmtId="0" fontId="33" fillId="0" borderId="110" xfId="7" applyFont="1" applyBorder="1" applyAlignment="1">
      <alignment horizontal="center" vertical="center"/>
    </xf>
    <xf numFmtId="0" fontId="35" fillId="0" borderId="121" xfId="7" applyFont="1" applyBorder="1" applyAlignment="1">
      <alignment horizontal="justify" vertical="top" wrapText="1"/>
    </xf>
    <xf numFmtId="0" fontId="35" fillId="0" borderId="102" xfId="7" applyFont="1" applyBorder="1" applyAlignment="1">
      <alignment horizontal="justify" vertical="top" wrapText="1"/>
    </xf>
    <xf numFmtId="0" fontId="35" fillId="0" borderId="119" xfId="7" applyFont="1" applyBorder="1" applyAlignment="1">
      <alignment horizontal="justify" vertical="top" wrapText="1"/>
    </xf>
    <xf numFmtId="0" fontId="35" fillId="0" borderId="92" xfId="7" applyFont="1" applyBorder="1" applyAlignment="1">
      <alignment horizontal="justify" vertical="top" wrapText="1"/>
    </xf>
    <xf numFmtId="0" fontId="35" fillId="0" borderId="75" xfId="7" applyFont="1" applyBorder="1" applyAlignment="1">
      <alignment horizontal="justify" vertical="top" wrapText="1"/>
    </xf>
    <xf numFmtId="0" fontId="35" fillId="0" borderId="110" xfId="7" applyFont="1" applyBorder="1" applyAlignment="1">
      <alignment horizontal="justify" vertical="top" wrapText="1"/>
    </xf>
    <xf numFmtId="174" fontId="35" fillId="0" borderId="120" xfId="7" applyNumberFormat="1" applyFont="1" applyBorder="1" applyAlignment="1">
      <alignment horizontal="center" vertical="center" wrapText="1"/>
    </xf>
    <xf numFmtId="171" fontId="35" fillId="0" borderId="120" xfId="7" applyNumberFormat="1" applyFont="1" applyBorder="1" applyAlignment="1">
      <alignment horizontal="center" vertical="center" wrapText="1"/>
    </xf>
    <xf numFmtId="171" fontId="35" fillId="0" borderId="108" xfId="7" applyNumberFormat="1" applyFont="1" applyBorder="1" applyAlignment="1">
      <alignment horizontal="center" vertical="center" wrapText="1"/>
    </xf>
    <xf numFmtId="0" fontId="44" fillId="0" borderId="99" xfId="7" applyFont="1" applyBorder="1" applyAlignment="1">
      <alignment horizontal="center" vertical="center" wrapText="1"/>
    </xf>
    <xf numFmtId="0" fontId="5" fillId="0" borderId="99" xfId="7" applyFont="1" applyBorder="1"/>
    <xf numFmtId="0" fontId="5" fillId="0" borderId="117" xfId="7" applyFont="1" applyBorder="1"/>
    <xf numFmtId="0" fontId="5" fillId="0" borderId="94" xfId="7" applyFont="1" applyBorder="1"/>
    <xf numFmtId="0" fontId="5" fillId="0" borderId="116" xfId="7" applyFont="1" applyBorder="1"/>
    <xf numFmtId="0" fontId="45" fillId="0" borderId="100" xfId="7" applyFont="1" applyBorder="1" applyAlignment="1">
      <alignment horizontal="center" vertical="center" wrapText="1"/>
    </xf>
    <xf numFmtId="0" fontId="5" fillId="0" borderId="98" xfId="7" applyFont="1" applyBorder="1"/>
    <xf numFmtId="0" fontId="5" fillId="0" borderId="95" xfId="7" applyFont="1" applyBorder="1"/>
    <xf numFmtId="0" fontId="5" fillId="0" borderId="93" xfId="7" applyFont="1" applyBorder="1"/>
    <xf numFmtId="0" fontId="44" fillId="0" borderId="105" xfId="7" applyFont="1" applyBorder="1" applyAlignment="1">
      <alignment horizontal="center" vertical="center" wrapText="1"/>
    </xf>
    <xf numFmtId="0" fontId="5" fillId="0" borderId="105" xfId="7" applyFont="1" applyBorder="1"/>
    <xf numFmtId="0" fontId="5" fillId="0" borderId="104" xfId="7" applyFont="1" applyBorder="1"/>
    <xf numFmtId="0" fontId="44" fillId="0" borderId="105" xfId="7" applyFont="1" applyBorder="1" applyAlignment="1">
      <alignment vertical="center" wrapText="1"/>
    </xf>
    <xf numFmtId="0" fontId="43" fillId="11" borderId="106" xfId="7" applyFont="1" applyFill="1" applyBorder="1" applyAlignment="1">
      <alignment horizontal="center" vertical="center" wrapText="1"/>
    </xf>
    <xf numFmtId="0" fontId="40" fillId="0" borderId="105" xfId="7" applyFont="1" applyBorder="1" applyAlignment="1">
      <alignment horizontal="center" vertical="center" wrapText="1"/>
    </xf>
    <xf numFmtId="0" fontId="31" fillId="0" borderId="86" xfId="7" applyBorder="1" applyAlignment="1">
      <alignment horizontal="center" vertical="center"/>
    </xf>
    <xf numFmtId="0" fontId="12" fillId="0" borderId="102" xfId="7" applyFont="1" applyBorder="1"/>
    <xf numFmtId="0" fontId="12" fillId="0" borderId="119" xfId="7" applyFont="1" applyBorder="1"/>
    <xf numFmtId="0" fontId="39" fillId="0" borderId="106" xfId="7" applyFont="1" applyBorder="1" applyAlignment="1">
      <alignment horizontal="center" vertical="center" wrapText="1"/>
    </xf>
    <xf numFmtId="0" fontId="33" fillId="0" borderId="76" xfId="7" applyFont="1" applyBorder="1" applyAlignment="1">
      <alignment horizontal="center" wrapText="1"/>
    </xf>
    <xf numFmtId="0" fontId="33" fillId="0" borderId="86" xfId="7" applyFont="1" applyBorder="1" applyAlignment="1">
      <alignment horizontal="center"/>
    </xf>
    <xf numFmtId="9" fontId="33" fillId="0" borderId="76" xfId="7" applyNumberFormat="1" applyFont="1" applyBorder="1" applyAlignment="1">
      <alignment horizontal="center"/>
    </xf>
    <xf numFmtId="10" fontId="33" fillId="0" borderId="76" xfId="7" applyNumberFormat="1" applyFont="1" applyBorder="1" applyAlignment="1">
      <alignment horizontal="center" vertical="center"/>
    </xf>
    <xf numFmtId="0" fontId="35" fillId="0" borderId="75" xfId="7" applyFont="1" applyBorder="1" applyAlignment="1">
      <alignment horizontal="left" vertical="center" wrapText="1"/>
    </xf>
    <xf numFmtId="0" fontId="12" fillId="0" borderId="75" xfId="7" applyFont="1" applyBorder="1" applyAlignment="1">
      <alignment horizontal="left"/>
    </xf>
    <xf numFmtId="0" fontId="12" fillId="0" borderId="110" xfId="7" applyFont="1" applyBorder="1" applyAlignment="1">
      <alignment horizontal="left"/>
    </xf>
    <xf numFmtId="0" fontId="35" fillId="0" borderId="85" xfId="7" applyFont="1" applyBorder="1" applyAlignment="1">
      <alignment horizontal="left" vertical="center" wrapText="1"/>
    </xf>
    <xf numFmtId="0" fontId="12" fillId="0" borderId="85" xfId="7" applyFont="1" applyBorder="1" applyAlignment="1">
      <alignment horizontal="left"/>
    </xf>
    <xf numFmtId="0" fontId="12" fillId="0" borderId="84" xfId="7" applyFont="1" applyBorder="1" applyAlignment="1">
      <alignment horizontal="left"/>
    </xf>
    <xf numFmtId="0" fontId="40" fillId="0" borderId="79" xfId="7" applyFont="1" applyBorder="1"/>
    <xf numFmtId="0" fontId="40" fillId="0" borderId="78" xfId="7" applyFont="1" applyBorder="1"/>
    <xf numFmtId="49" fontId="44" fillId="0" borderId="100" xfId="7" applyNumberFormat="1" applyFont="1" applyBorder="1" applyAlignment="1">
      <alignment horizontal="center" vertical="center" wrapText="1"/>
    </xf>
    <xf numFmtId="0" fontId="28" fillId="0" borderId="86" xfId="7" applyFont="1" applyBorder="1" applyAlignment="1">
      <alignment horizontal="center" vertical="center"/>
    </xf>
    <xf numFmtId="0" fontId="5" fillId="0" borderId="85" xfId="7" applyFont="1" applyBorder="1"/>
    <xf numFmtId="0" fontId="5" fillId="0" borderId="87" xfId="7" applyFont="1" applyBorder="1"/>
    <xf numFmtId="0" fontId="28" fillId="0" borderId="82" xfId="7" applyFont="1" applyBorder="1" applyAlignment="1">
      <alignment horizontal="center" vertical="center"/>
    </xf>
    <xf numFmtId="0" fontId="5" fillId="0" borderId="79" xfId="7" applyFont="1" applyBorder="1"/>
    <xf numFmtId="0" fontId="5" fillId="0" borderId="78" xfId="7" applyFont="1" applyBorder="1"/>
    <xf numFmtId="0" fontId="6" fillId="0" borderId="21" xfId="3" applyFont="1" applyBorder="1" applyAlignment="1">
      <alignment horizontal="center" vertical="center" wrapText="1"/>
    </xf>
    <xf numFmtId="9" fontId="5" fillId="0" borderId="37"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53" xfId="3" applyNumberFormat="1" applyBorder="1" applyAlignment="1">
      <alignment horizontal="center" vertical="center" wrapText="1"/>
    </xf>
    <xf numFmtId="9" fontId="5" fillId="0" borderId="34"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52" xfId="3" applyNumberFormat="1" applyBorder="1" applyAlignment="1">
      <alignment horizontal="center" vertical="center" wrapText="1"/>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10" fontId="5" fillId="0" borderId="70" xfId="1" applyNumberFormat="1" applyFont="1" applyFill="1" applyBorder="1" applyAlignment="1">
      <alignment horizontal="center" vertical="center" wrapText="1"/>
    </xf>
    <xf numFmtId="10" fontId="5" fillId="0" borderId="46" xfId="1" applyNumberFormat="1" applyFont="1" applyFill="1" applyBorder="1" applyAlignment="1">
      <alignment horizontal="center" vertical="center" wrapText="1"/>
    </xf>
    <xf numFmtId="10" fontId="5" fillId="0" borderId="68" xfId="1" applyNumberFormat="1" applyFont="1" applyFill="1" applyBorder="1" applyAlignment="1">
      <alignment horizontal="center" vertical="center" wrapText="1"/>
    </xf>
    <xf numFmtId="0" fontId="26" fillId="0" borderId="14" xfId="4" applyNumberFormat="1" applyFont="1" applyFill="1" applyBorder="1" applyAlignment="1">
      <alignment horizontal="justify" wrapText="1"/>
    </xf>
    <xf numFmtId="0" fontId="26" fillId="0" borderId="15" xfId="4" applyNumberFormat="1" applyFont="1" applyFill="1" applyBorder="1" applyAlignment="1">
      <alignment horizontal="justify" wrapText="1"/>
    </xf>
    <xf numFmtId="0" fontId="26" fillId="0" borderId="16" xfId="4" applyNumberFormat="1" applyFont="1" applyFill="1" applyBorder="1" applyAlignment="1">
      <alignment horizontal="justify" wrapText="1"/>
    </xf>
    <xf numFmtId="0" fontId="27" fillId="0" borderId="44" xfId="0" applyFont="1" applyBorder="1" applyAlignment="1">
      <alignment horizontal="justify" wrapText="1"/>
    </xf>
    <xf numFmtId="0" fontId="27" fillId="0" borderId="0" xfId="0" applyFont="1" applyAlignment="1">
      <alignment horizontal="justify" wrapText="1"/>
    </xf>
    <xf numFmtId="0" fontId="27" fillId="0" borderId="45" xfId="0" applyFont="1" applyBorder="1" applyAlignment="1">
      <alignment horizontal="justify" wrapText="1"/>
    </xf>
    <xf numFmtId="0" fontId="27" fillId="0" borderId="70" xfId="0" applyFont="1" applyBorder="1" applyAlignment="1">
      <alignment horizontal="justify" wrapText="1"/>
    </xf>
    <xf numFmtId="0" fontId="27" fillId="0" borderId="46" xfId="0" applyFont="1" applyBorder="1" applyAlignment="1">
      <alignment horizontal="justify" wrapText="1"/>
    </xf>
    <xf numFmtId="0" fontId="27" fillId="0" borderId="68" xfId="0" applyFont="1" applyBorder="1" applyAlignment="1">
      <alignment horizontal="justify" wrapText="1"/>
    </xf>
    <xf numFmtId="0" fontId="5" fillId="0" borderId="49" xfId="4" applyNumberFormat="1" applyFont="1" applyFill="1" applyBorder="1" applyAlignment="1">
      <alignment horizontal="center" vertical="center" wrapText="1"/>
    </xf>
    <xf numFmtId="0" fontId="5" fillId="0" borderId="51" xfId="4" applyNumberFormat="1" applyFont="1" applyFill="1" applyBorder="1" applyAlignment="1">
      <alignment horizontal="center" vertical="center" wrapText="1"/>
    </xf>
    <xf numFmtId="0" fontId="23" fillId="0" borderId="50" xfId="2" applyFont="1" applyBorder="1" applyAlignment="1">
      <alignment horizontal="center"/>
    </xf>
    <xf numFmtId="0" fontId="23" fillId="0" borderId="49" xfId="2" applyFont="1" applyBorder="1" applyAlignment="1">
      <alignment horizontal="center"/>
    </xf>
    <xf numFmtId="0" fontId="23" fillId="0" borderId="43" xfId="2" applyFont="1" applyBorder="1" applyAlignment="1">
      <alignment horizontal="center"/>
    </xf>
    <xf numFmtId="0" fontId="23" fillId="0" borderId="4" xfId="2" applyFont="1" applyBorder="1" applyAlignment="1">
      <alignment horizontal="center"/>
    </xf>
    <xf numFmtId="0" fontId="23" fillId="0" borderId="5" xfId="2" applyFont="1" applyBorder="1" applyAlignment="1">
      <alignment horizontal="center"/>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5" fillId="0" borderId="46" xfId="4" applyNumberFormat="1" applyFont="1" applyFill="1" applyBorder="1" applyAlignment="1">
      <alignment horizontal="center" vertical="center" wrapText="1"/>
    </xf>
    <xf numFmtId="0" fontId="5" fillId="0" borderId="68" xfId="4" applyNumberFormat="1" applyFont="1" applyFill="1" applyBorder="1" applyAlignment="1">
      <alignment horizontal="center" vertical="center" wrapText="1"/>
    </xf>
    <xf numFmtId="0" fontId="11" fillId="2" borderId="32" xfId="0" applyFont="1" applyFill="1" applyBorder="1" applyAlignment="1">
      <alignment horizontal="center" vertical="center" wrapText="1"/>
    </xf>
    <xf numFmtId="0" fontId="26" fillId="0" borderId="71" xfId="4" applyNumberFormat="1" applyFont="1" applyFill="1" applyBorder="1" applyAlignment="1">
      <alignment horizontal="left" vertical="center" wrapText="1"/>
    </xf>
    <xf numFmtId="0" fontId="26" fillId="0" borderId="11" xfId="4" applyNumberFormat="1" applyFont="1" applyFill="1" applyBorder="1" applyAlignment="1">
      <alignment horizontal="left" vertical="center" wrapText="1"/>
    </xf>
    <xf numFmtId="0" fontId="26" fillId="0" borderId="69" xfId="4" applyNumberFormat="1" applyFont="1" applyFill="1" applyBorder="1" applyAlignment="1">
      <alignment horizontal="left" vertical="center" wrapText="1"/>
    </xf>
    <xf numFmtId="0" fontId="26" fillId="0" borderId="44" xfId="4" applyNumberFormat="1" applyFont="1" applyFill="1" applyBorder="1" applyAlignment="1">
      <alignment horizontal="left" vertical="center" wrapText="1"/>
    </xf>
    <xf numFmtId="0" fontId="26" fillId="0" borderId="0" xfId="4" applyNumberFormat="1" applyFont="1" applyFill="1" applyBorder="1" applyAlignment="1">
      <alignment horizontal="left" vertical="center" wrapText="1"/>
    </xf>
    <xf numFmtId="0" fontId="26" fillId="0" borderId="45" xfId="4" applyNumberFormat="1" applyFont="1" applyFill="1" applyBorder="1" applyAlignment="1">
      <alignment horizontal="left" vertical="center" wrapText="1"/>
    </xf>
    <xf numFmtId="0" fontId="26" fillId="0" borderId="70" xfId="4" applyNumberFormat="1" applyFont="1" applyFill="1" applyBorder="1" applyAlignment="1">
      <alignment horizontal="left" vertical="center" wrapText="1"/>
    </xf>
    <xf numFmtId="0" fontId="26" fillId="0" borderId="46" xfId="4" applyNumberFormat="1" applyFont="1" applyFill="1" applyBorder="1" applyAlignment="1">
      <alignment horizontal="left" vertical="center" wrapText="1"/>
    </xf>
    <xf numFmtId="0" fontId="26" fillId="0" borderId="68" xfId="4" applyNumberFormat="1" applyFont="1" applyFill="1" applyBorder="1" applyAlignment="1">
      <alignment horizontal="left" vertical="center" wrapText="1"/>
    </xf>
    <xf numFmtId="0" fontId="23" fillId="0" borderId="51" xfId="2" applyFont="1" applyBorder="1" applyAlignment="1">
      <alignment horizontal="center"/>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45" xfId="0" applyFont="1" applyFill="1" applyBorder="1" applyAlignment="1">
      <alignment horizontal="center" vertical="center" wrapText="1"/>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1" fillId="2" borderId="15" xfId="2" applyFont="1" applyFill="1" applyBorder="1" applyAlignment="1">
      <alignment horizontal="center"/>
    </xf>
    <xf numFmtId="2" fontId="23" fillId="0" borderId="5" xfId="2" applyNumberFormat="1" applyFont="1" applyBorder="1" applyAlignment="1">
      <alignment horizontal="center"/>
    </xf>
    <xf numFmtId="10" fontId="23" fillId="0" borderId="50" xfId="1" applyNumberFormat="1" applyFont="1" applyFill="1" applyBorder="1" applyAlignment="1">
      <alignment horizontal="center" wrapText="1"/>
    </xf>
    <xf numFmtId="10" fontId="23" fillId="0" borderId="49" xfId="1" applyNumberFormat="1" applyFont="1" applyFill="1" applyBorder="1" applyAlignment="1">
      <alignment horizontal="center" wrapText="1"/>
    </xf>
    <xf numFmtId="10" fontId="23" fillId="0" borderId="43" xfId="1" applyNumberFormat="1" applyFont="1" applyFill="1" applyBorder="1" applyAlignment="1">
      <alignment horizontal="center" wrapText="1"/>
    </xf>
    <xf numFmtId="0" fontId="13" fillId="0" borderId="64" xfId="2" applyFont="1" applyBorder="1" applyAlignment="1">
      <alignment horizontal="justify"/>
    </xf>
    <xf numFmtId="0" fontId="13" fillId="0" borderId="15" xfId="2" applyFont="1" applyBorder="1" applyAlignment="1">
      <alignment horizontal="justify"/>
    </xf>
    <xf numFmtId="0" fontId="13" fillId="0" borderId="16" xfId="2" applyFont="1" applyBorder="1" applyAlignment="1">
      <alignment horizontal="justify"/>
    </xf>
    <xf numFmtId="0" fontId="24" fillId="0" borderId="13" xfId="0" applyFont="1" applyBorder="1" applyAlignment="1">
      <alignment horizontal="justify"/>
    </xf>
    <xf numFmtId="0" fontId="24" fillId="0" borderId="0" xfId="0" applyFont="1" applyAlignment="1">
      <alignment horizontal="justify"/>
    </xf>
    <xf numFmtId="0" fontId="24" fillId="0" borderId="45" xfId="0" applyFont="1" applyBorder="1" applyAlignment="1">
      <alignment horizontal="justify"/>
    </xf>
    <xf numFmtId="0" fontId="23" fillId="0" borderId="1" xfId="2" applyFont="1" applyBorder="1" applyAlignment="1">
      <alignment horizontal="center"/>
    </xf>
    <xf numFmtId="0" fontId="23" fillId="0" borderId="2" xfId="2" applyFont="1" applyBorder="1" applyAlignment="1">
      <alignment horizontal="center"/>
    </xf>
    <xf numFmtId="0" fontId="23" fillId="0" borderId="47" xfId="2" applyFont="1" applyBorder="1" applyAlignment="1">
      <alignment horizontal="center"/>
    </xf>
    <xf numFmtId="0" fontId="23" fillId="0" borderId="46" xfId="2" applyFont="1" applyBorder="1" applyAlignment="1">
      <alignment horizontal="center"/>
    </xf>
    <xf numFmtId="0" fontId="23" fillId="0" borderId="41" xfId="2" applyFont="1" applyBorder="1" applyAlignment="1">
      <alignment horizontal="center"/>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Alignment="1">
      <alignment horizontal="center" vertical="center"/>
    </xf>
    <xf numFmtId="0" fontId="14" fillId="4" borderId="45" xfId="0" applyFont="1" applyFill="1" applyBorder="1" applyAlignment="1">
      <alignment horizontal="center" vertical="center"/>
    </xf>
    <xf numFmtId="0" fontId="23" fillId="0" borderId="55" xfId="2" applyFont="1" applyBorder="1" applyAlignment="1">
      <alignment horizontal="center"/>
    </xf>
    <xf numFmtId="0" fontId="5" fillId="2" borderId="21" xfId="2" applyFont="1" applyFill="1" applyBorder="1" applyAlignment="1">
      <alignment horizontal="center"/>
    </xf>
    <xf numFmtId="10" fontId="23" fillId="0" borderId="53" xfId="1" applyNumberFormat="1" applyFont="1" applyFill="1" applyBorder="1" applyAlignment="1">
      <alignment horizontal="center" wrapText="1"/>
    </xf>
    <xf numFmtId="10" fontId="23" fillId="0" borderId="25" xfId="1" applyNumberFormat="1" applyFont="1" applyFill="1" applyBorder="1" applyAlignment="1">
      <alignment horizontal="center" wrapText="1"/>
    </xf>
    <xf numFmtId="10" fontId="23" fillId="0" borderId="37" xfId="1" applyNumberFormat="1" applyFont="1" applyFill="1" applyBorder="1" applyAlignment="1">
      <alignment horizontal="center" wrapText="1"/>
    </xf>
    <xf numFmtId="0" fontId="13" fillId="0" borderId="10" xfId="2" applyFont="1" applyBorder="1" applyAlignment="1">
      <alignment horizontal="justify"/>
    </xf>
    <xf numFmtId="0" fontId="13" fillId="0" borderId="11" xfId="2" applyFont="1" applyBorder="1" applyAlignment="1">
      <alignment horizontal="justify"/>
    </xf>
    <xf numFmtId="0" fontId="13" fillId="0" borderId="69" xfId="2" applyFont="1" applyBorder="1" applyAlignment="1">
      <alignment horizontal="justify"/>
    </xf>
    <xf numFmtId="0" fontId="24" fillId="0" borderId="47" xfId="0" applyFont="1" applyBorder="1" applyAlignment="1">
      <alignment horizontal="justify"/>
    </xf>
    <xf numFmtId="0" fontId="24" fillId="0" borderId="46" xfId="0" applyFont="1" applyBorder="1" applyAlignment="1">
      <alignment horizontal="justify"/>
    </xf>
    <xf numFmtId="0" fontId="24" fillId="0" borderId="68" xfId="0" applyFont="1" applyBorder="1" applyAlignment="1">
      <alignment horizontal="justify"/>
    </xf>
    <xf numFmtId="0" fontId="6" fillId="3" borderId="31" xfId="3" applyFont="1" applyFill="1" applyBorder="1" applyAlignment="1">
      <alignment horizontal="center" vertical="center" wrapText="1"/>
    </xf>
    <xf numFmtId="0" fontId="6" fillId="3" borderId="32" xfId="3" applyFont="1" applyFill="1" applyBorder="1" applyAlignment="1">
      <alignment horizontal="center" vertical="center" wrapText="1"/>
    </xf>
    <xf numFmtId="0" fontId="6" fillId="2" borderId="5" xfId="2" applyFont="1" applyFill="1" applyBorder="1" applyAlignment="1">
      <alignment horizontal="center" vertical="center" wrapText="1"/>
    </xf>
    <xf numFmtId="49" fontId="6" fillId="0" borderId="5" xfId="2" applyNumberFormat="1" applyFont="1" applyBorder="1" applyAlignment="1">
      <alignment horizontal="center" vertical="center" wrapText="1"/>
    </xf>
    <xf numFmtId="0" fontId="4" fillId="2" borderId="5" xfId="2" applyFont="1" applyFill="1" applyBorder="1" applyAlignment="1">
      <alignment horizontal="center" vertical="center" wrapText="1"/>
    </xf>
    <xf numFmtId="0" fontId="6" fillId="0" borderId="5" xfId="2" applyFont="1" applyBorder="1" applyAlignment="1">
      <alignment horizontal="center" vertical="center"/>
    </xf>
    <xf numFmtId="0" fontId="16" fillId="2" borderId="72"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4" fillId="8" borderId="5" xfId="2" applyFont="1" applyFill="1" applyBorder="1" applyAlignment="1">
      <alignment horizontal="center"/>
    </xf>
    <xf numFmtId="0" fontId="4" fillId="5" borderId="5" xfId="2" applyFont="1" applyFill="1" applyBorder="1" applyAlignment="1">
      <alignment horizontal="center"/>
    </xf>
    <xf numFmtId="0" fontId="4" fillId="7" borderId="5" xfId="2" applyFont="1" applyFill="1" applyBorder="1" applyAlignment="1">
      <alignment horizontal="center"/>
    </xf>
    <xf numFmtId="0" fontId="6" fillId="0" borderId="48" xfId="4" applyNumberFormat="1" applyFont="1" applyFill="1" applyBorder="1" applyAlignment="1">
      <alignment horizontal="left" vertical="center" wrapText="1"/>
    </xf>
    <xf numFmtId="0" fontId="6" fillId="0" borderId="49" xfId="4" applyNumberFormat="1" applyFont="1" applyFill="1" applyBorder="1" applyAlignment="1">
      <alignment horizontal="left" vertical="center" wrapText="1"/>
    </xf>
    <xf numFmtId="0" fontId="6" fillId="0" borderId="51" xfId="4" applyNumberFormat="1" applyFont="1" applyFill="1" applyBorder="1" applyAlignment="1">
      <alignment horizontal="left" vertical="center" wrapText="1"/>
    </xf>
    <xf numFmtId="0" fontId="7" fillId="0" borderId="43" xfId="4" applyNumberFormat="1" applyFont="1" applyFill="1" applyBorder="1" applyAlignment="1">
      <alignment vertical="center" wrapText="1"/>
    </xf>
    <xf numFmtId="0" fontId="7" fillId="0" borderId="5" xfId="4" applyNumberFormat="1" applyFont="1" applyFill="1" applyBorder="1" applyAlignment="1">
      <alignment vertical="center" wrapText="1"/>
    </xf>
    <xf numFmtId="0" fontId="7" fillId="0" borderId="6" xfId="4" applyNumberFormat="1" applyFont="1" applyFill="1" applyBorder="1" applyAlignment="1">
      <alignment vertical="center" wrapText="1"/>
    </xf>
    <xf numFmtId="167" fontId="6" fillId="0" borderId="5" xfId="0" applyNumberFormat="1" applyFont="1" applyBorder="1" applyAlignment="1">
      <alignment horizontal="center" vertical="center" wrapText="1"/>
    </xf>
    <xf numFmtId="0" fontId="6" fillId="0" borderId="5" xfId="0" applyFont="1" applyBorder="1"/>
    <xf numFmtId="9" fontId="2" fillId="0" borderId="50" xfId="2" applyNumberFormat="1" applyFont="1" applyBorder="1" applyAlignment="1">
      <alignment horizontal="center" vertical="center" wrapText="1"/>
    </xf>
    <xf numFmtId="9" fontId="2" fillId="0" borderId="43" xfId="2" applyNumberFormat="1" applyFont="1" applyBorder="1" applyAlignment="1">
      <alignment horizontal="center" vertical="center" wrapText="1"/>
    </xf>
    <xf numFmtId="9" fontId="2" fillId="0" borderId="49" xfId="2" applyNumberFormat="1" applyFont="1" applyBorder="1" applyAlignment="1">
      <alignment horizontal="center" vertical="center" wrapText="1"/>
    </xf>
    <xf numFmtId="0" fontId="2" fillId="0" borderId="5" xfId="2" applyFont="1" applyBorder="1" applyAlignment="1">
      <alignment horizontal="center" wrapText="1"/>
    </xf>
    <xf numFmtId="9" fontId="2" fillId="0" borderId="5" xfId="2" applyNumberFormat="1" applyFont="1" applyBorder="1" applyAlignment="1">
      <alignment horizontal="center" vertical="center" wrapText="1"/>
    </xf>
    <xf numFmtId="0" fontId="13" fillId="0" borderId="51" xfId="2" applyFont="1" applyBorder="1" applyAlignment="1">
      <alignment horizontal="center" vertical="center" wrapText="1"/>
    </xf>
    <xf numFmtId="167" fontId="6" fillId="0" borderId="24" xfId="0" applyNumberFormat="1" applyFont="1" applyBorder="1" applyAlignment="1">
      <alignment horizontal="center" vertical="center" wrapText="1"/>
    </xf>
    <xf numFmtId="167" fontId="6" fillId="0" borderId="25" xfId="0" applyNumberFormat="1" applyFont="1" applyBorder="1" applyAlignment="1">
      <alignment horizontal="center" vertical="center" wrapText="1"/>
    </xf>
    <xf numFmtId="167" fontId="6" fillId="0" borderId="26" xfId="0" applyNumberFormat="1" applyFont="1" applyBorder="1" applyAlignment="1">
      <alignment horizontal="center" vertical="center" wrapText="1"/>
    </xf>
    <xf numFmtId="0" fontId="23" fillId="0" borderId="50" xfId="2" applyFont="1" applyBorder="1" applyAlignment="1">
      <alignment horizontal="center" vertical="center" wrapText="1"/>
    </xf>
    <xf numFmtId="0" fontId="23" fillId="0" borderId="49" xfId="2" applyFont="1" applyBorder="1" applyAlignment="1">
      <alignment horizontal="center" vertical="center" wrapText="1"/>
    </xf>
    <xf numFmtId="0" fontId="23" fillId="0" borderId="43" xfId="2" applyFont="1" applyBorder="1" applyAlignment="1">
      <alignment horizontal="center" vertical="center" wrapText="1"/>
    </xf>
    <xf numFmtId="9" fontId="2" fillId="0" borderId="53" xfId="2" applyNumberFormat="1" applyFont="1" applyBorder="1" applyAlignment="1">
      <alignment horizontal="center" vertical="center"/>
    </xf>
    <xf numFmtId="9" fontId="2" fillId="0" borderId="25" xfId="2" applyNumberFormat="1" applyFont="1" applyBorder="1" applyAlignment="1">
      <alignment horizontal="center" vertical="center"/>
    </xf>
    <xf numFmtId="9" fontId="2" fillId="0" borderId="37" xfId="2" applyNumberFormat="1" applyFont="1" applyBorder="1" applyAlignment="1">
      <alignment horizontal="center" vertical="center"/>
    </xf>
    <xf numFmtId="0" fontId="5" fillId="0" borderId="41" xfId="4" applyNumberFormat="1" applyFont="1" applyFill="1" applyBorder="1" applyAlignment="1">
      <alignment horizontal="center" wrapText="1"/>
    </xf>
    <xf numFmtId="0" fontId="5" fillId="0" borderId="38" xfId="4" applyNumberFormat="1" applyFont="1" applyFill="1" applyBorder="1" applyAlignment="1">
      <alignment horizontal="center" wrapText="1"/>
    </xf>
    <xf numFmtId="0" fontId="5" fillId="0" borderId="39" xfId="4" applyNumberFormat="1" applyFont="1" applyFill="1" applyBorder="1" applyAlignment="1">
      <alignment horizontal="center" wrapText="1"/>
    </xf>
    <xf numFmtId="0" fontId="28" fillId="0" borderId="41" xfId="4" applyNumberFormat="1" applyFont="1" applyFill="1" applyBorder="1" applyAlignment="1">
      <alignment horizontal="left" vertical="center" wrapText="1"/>
    </xf>
    <xf numFmtId="0" fontId="28" fillId="0" borderId="38" xfId="4" applyNumberFormat="1" applyFont="1" applyFill="1" applyBorder="1" applyAlignment="1">
      <alignment horizontal="left" vertical="center" wrapText="1"/>
    </xf>
    <xf numFmtId="0" fontId="28" fillId="0" borderId="39" xfId="4" applyNumberFormat="1" applyFont="1" applyFill="1" applyBorder="1" applyAlignment="1">
      <alignment horizontal="left" vertical="center" wrapText="1"/>
    </xf>
    <xf numFmtId="1" fontId="6" fillId="0" borderId="21" xfId="3" applyNumberFormat="1" applyFont="1" applyBorder="1" applyAlignment="1">
      <alignment horizontal="center" vertical="center" wrapText="1"/>
    </xf>
    <xf numFmtId="1" fontId="6" fillId="0" borderId="33" xfId="3" applyNumberFormat="1" applyFont="1" applyBorder="1" applyAlignment="1">
      <alignment horizontal="center" vertical="center" wrapText="1"/>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9" fontId="6" fillId="3" borderId="37" xfId="3" applyNumberFormat="1" applyFont="1" applyFill="1" applyBorder="1" applyAlignment="1">
      <alignment horizontal="center" vertical="center" wrapText="1"/>
    </xf>
    <xf numFmtId="9" fontId="6" fillId="3" borderId="2" xfId="3" applyNumberFormat="1" applyFont="1" applyFill="1" applyBorder="1" applyAlignment="1">
      <alignment horizontal="center" vertical="center" wrapText="1"/>
    </xf>
    <xf numFmtId="9" fontId="6" fillId="3" borderId="53" xfId="3" applyNumberFormat="1" applyFont="1" applyFill="1" applyBorder="1" applyAlignment="1">
      <alignment horizontal="center" vertical="center" wrapText="1"/>
    </xf>
    <xf numFmtId="9" fontId="6" fillId="3" borderId="34" xfId="3" applyNumberFormat="1" applyFont="1" applyFill="1" applyBorder="1" applyAlignment="1">
      <alignment horizontal="center" vertical="center" wrapText="1"/>
    </xf>
    <xf numFmtId="9" fontId="6" fillId="3" borderId="8" xfId="3" applyNumberFormat="1" applyFont="1" applyFill="1" applyBorder="1" applyAlignment="1">
      <alignment horizontal="center" vertical="center" wrapText="1"/>
    </xf>
    <xf numFmtId="9" fontId="6" fillId="3" borderId="52" xfId="3" applyNumberFormat="1" applyFont="1" applyFill="1" applyBorder="1" applyAlignment="1">
      <alignment horizontal="center" vertical="center" wrapText="1"/>
    </xf>
    <xf numFmtId="0" fontId="5" fillId="0" borderId="34"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3" xfId="3" applyBorder="1" applyAlignment="1">
      <alignment horizontal="justify" vertical="center" wrapText="1"/>
    </xf>
    <xf numFmtId="0" fontId="5" fillId="0" borderId="31" xfId="3" applyBorder="1" applyAlignment="1">
      <alignment horizontal="justify" vertical="center" wrapText="1"/>
    </xf>
    <xf numFmtId="0" fontId="5" fillId="0" borderId="32" xfId="3" applyBorder="1" applyAlignment="1">
      <alignment horizontal="justify" vertical="center" wrapText="1"/>
    </xf>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167" fontId="6" fillId="0" borderId="1" xfId="0" applyNumberFormat="1" applyFont="1" applyBorder="1" applyAlignment="1">
      <alignment horizontal="center" vertical="center" wrapText="1"/>
    </xf>
    <xf numFmtId="0" fontId="6" fillId="0" borderId="2" xfId="0" applyFont="1" applyBorder="1"/>
    <xf numFmtId="0" fontId="12" fillId="0" borderId="2" xfId="4" applyNumberFormat="1" applyFont="1" applyFill="1" applyBorder="1" applyAlignment="1">
      <alignment horizontal="justify" vertical="center" wrapText="1"/>
    </xf>
    <xf numFmtId="0" fontId="12" fillId="0" borderId="3" xfId="4" applyNumberFormat="1" applyFont="1" applyFill="1" applyBorder="1" applyAlignment="1">
      <alignment horizontal="justify" vertical="center" wrapText="1"/>
    </xf>
    <xf numFmtId="167" fontId="6" fillId="0" borderId="4" xfId="0" applyNumberFormat="1" applyFont="1" applyBorder="1" applyAlignment="1">
      <alignment horizontal="center" vertical="center" wrapText="1"/>
    </xf>
    <xf numFmtId="0" fontId="4" fillId="2" borderId="65" xfId="0" applyFont="1" applyFill="1" applyBorder="1" applyAlignment="1">
      <alignment horizontal="center" vertical="center" wrapText="1"/>
    </xf>
    <xf numFmtId="0" fontId="12" fillId="0" borderId="5" xfId="2" applyFont="1" applyBorder="1" applyAlignment="1">
      <alignment horizontal="justify" vertical="center"/>
    </xf>
    <xf numFmtId="0" fontId="12" fillId="0" borderId="6" xfId="2" applyFont="1" applyBorder="1" applyAlignment="1">
      <alignment horizontal="justify" vertical="center"/>
    </xf>
    <xf numFmtId="0" fontId="4" fillId="2" borderId="63" xfId="2" applyFont="1" applyFill="1" applyBorder="1" applyAlignment="1">
      <alignment horizontal="center"/>
    </xf>
    <xf numFmtId="0" fontId="4" fillId="2" borderId="62" xfId="2" applyFont="1" applyFill="1" applyBorder="1" applyAlignment="1">
      <alignment horizontal="center"/>
    </xf>
    <xf numFmtId="0" fontId="6" fillId="2" borderId="122" xfId="2" applyFont="1" applyFill="1" applyBorder="1" applyAlignment="1">
      <alignment horizontal="center"/>
    </xf>
    <xf numFmtId="0" fontId="6" fillId="2" borderId="62" xfId="2" applyFont="1" applyFill="1" applyBorder="1" applyAlignment="1">
      <alignment horizontal="center"/>
    </xf>
    <xf numFmtId="0" fontId="6" fillId="2" borderId="61" xfId="2" applyFont="1" applyFill="1" applyBorder="1" applyAlignment="1">
      <alignment horizontal="center"/>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10" fontId="6" fillId="0" borderId="38" xfId="2" applyNumberFormat="1" applyFont="1" applyBorder="1" applyAlignment="1">
      <alignment horizontal="center" vertical="center"/>
    </xf>
    <xf numFmtId="0" fontId="6" fillId="0" borderId="38" xfId="2" applyFont="1" applyBorder="1" applyAlignment="1">
      <alignment horizontal="center" vertical="center"/>
    </xf>
    <xf numFmtId="10" fontId="6" fillId="0" borderId="5" xfId="2" applyNumberFormat="1" applyFont="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27" xfId="2" applyFont="1" applyBorder="1" applyAlignment="1">
      <alignment horizontal="center"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23" fillId="0" borderId="53" xfId="2" applyFont="1" applyBorder="1" applyAlignment="1">
      <alignment horizontal="justify" wrapText="1"/>
    </xf>
    <xf numFmtId="0" fontId="23" fillId="0" borderId="25" xfId="2" applyFont="1" applyBorder="1" applyAlignment="1">
      <alignment horizontal="justify" wrapText="1"/>
    </xf>
    <xf numFmtId="0" fontId="23" fillId="0" borderId="37" xfId="2" applyFont="1" applyBorder="1" applyAlignment="1">
      <alignment horizontal="justify" wrapText="1"/>
    </xf>
    <xf numFmtId="0" fontId="23" fillId="0" borderId="53" xfId="2" applyFont="1" applyBorder="1" applyAlignment="1">
      <alignment horizontal="justify" vertical="center" wrapText="1"/>
    </xf>
    <xf numFmtId="0" fontId="23" fillId="0" borderId="25" xfId="2" applyFont="1" applyBorder="1" applyAlignment="1">
      <alignment horizontal="justify" vertical="center" wrapText="1"/>
    </xf>
    <xf numFmtId="0" fontId="23" fillId="0" borderId="26" xfId="2" applyFont="1" applyBorder="1" applyAlignment="1">
      <alignment horizontal="justify" vertical="center" wrapText="1"/>
    </xf>
    <xf numFmtId="0" fontId="2" fillId="0" borderId="4" xfId="2" applyFont="1" applyBorder="1" applyAlignment="1">
      <alignment horizontal="center" vertical="center"/>
    </xf>
    <xf numFmtId="0" fontId="2" fillId="0" borderId="4" xfId="2" applyFont="1" applyBorder="1" applyAlignment="1">
      <alignment horizontal="center" wrapText="1"/>
    </xf>
    <xf numFmtId="9" fontId="2" fillId="0" borderId="5" xfId="2" applyNumberFormat="1" applyFont="1" applyBorder="1" applyAlignment="1">
      <alignment horizontal="center"/>
    </xf>
    <xf numFmtId="0" fontId="13" fillId="0" borderId="50" xfId="2" applyFont="1" applyBorder="1" applyAlignment="1">
      <alignment horizontal="center" wrapText="1"/>
    </xf>
    <xf numFmtId="0" fontId="13" fillId="0" borderId="49" xfId="2" applyFont="1" applyBorder="1" applyAlignment="1">
      <alignment horizontal="center" wrapText="1"/>
    </xf>
    <xf numFmtId="0" fontId="13" fillId="0" borderId="43" xfId="2" applyFont="1" applyBorder="1" applyAlignment="1">
      <alignment horizontal="center" wrapText="1"/>
    </xf>
    <xf numFmtId="0" fontId="13" fillId="0" borderId="51" xfId="2" applyFont="1" applyBorder="1" applyAlignment="1">
      <alignment horizontal="center" wrapText="1"/>
    </xf>
    <xf numFmtId="0" fontId="6" fillId="0" borderId="14" xfId="2" quotePrefix="1"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51"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51" xfId="0" applyFont="1" applyBorder="1" applyAlignment="1">
      <alignment horizontal="center" vertical="center" wrapText="1"/>
    </xf>
    <xf numFmtId="0" fontId="48" fillId="0" borderId="24" xfId="0" applyFont="1" applyBorder="1" applyAlignment="1">
      <alignment horizontal="justify" vertical="center" wrapText="1"/>
    </xf>
    <xf numFmtId="0" fontId="48" fillId="0" borderId="25" xfId="0" applyFont="1" applyBorder="1" applyAlignment="1">
      <alignment horizontal="justify" vertical="center" wrapText="1"/>
    </xf>
    <xf numFmtId="0" fontId="6" fillId="3" borderId="73" xfId="0" quotePrefix="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3" xfId="0" applyFont="1" applyFill="1" applyBorder="1" applyAlignment="1">
      <alignment horizontal="center" vertical="center" wrapText="1"/>
    </xf>
    <xf numFmtId="9" fontId="6" fillId="0" borderId="21" xfId="0" applyNumberFormat="1" applyFont="1" applyBorder="1" applyAlignment="1">
      <alignment horizontal="center" vertical="center" wrapText="1"/>
    </xf>
    <xf numFmtId="0" fontId="6" fillId="0" borderId="23"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2" xfId="0" applyFont="1" applyBorder="1" applyAlignment="1">
      <alignment horizontal="center"/>
    </xf>
    <xf numFmtId="0" fontId="6" fillId="0" borderId="28" xfId="0" applyFont="1" applyBorder="1" applyAlignment="1">
      <alignment horizontal="center"/>
    </xf>
    <xf numFmtId="0" fontId="6" fillId="0" borderId="34" xfId="0" applyFont="1" applyBorder="1" applyAlignment="1">
      <alignment horizontal="center"/>
    </xf>
    <xf numFmtId="0" fontId="6" fillId="0" borderId="7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3" xfId="0" applyFont="1" applyBorder="1" applyAlignment="1">
      <alignment horizontal="center" vertical="center" wrapText="1"/>
    </xf>
    <xf numFmtId="14" fontId="6" fillId="0" borderId="14" xfId="0" applyNumberFormat="1" applyFont="1" applyBorder="1" applyAlignment="1">
      <alignment horizontal="center" vertical="center" wrapText="1"/>
    </xf>
    <xf numFmtId="14" fontId="6" fillId="0" borderId="15" xfId="0" applyNumberFormat="1" applyFont="1" applyBorder="1" applyAlignment="1">
      <alignment horizontal="center" vertical="center" wrapText="1"/>
    </xf>
    <xf numFmtId="14" fontId="6" fillId="0" borderId="16" xfId="0" applyNumberFormat="1" applyFont="1" applyBorder="1" applyAlignment="1">
      <alignment horizontal="center" vertical="center" wrapText="1"/>
    </xf>
    <xf numFmtId="14" fontId="6" fillId="0" borderId="18" xfId="0" applyNumberFormat="1" applyFont="1" applyBorder="1" applyAlignment="1">
      <alignment horizontal="center" vertical="center" wrapText="1"/>
    </xf>
    <xf numFmtId="14" fontId="6" fillId="0" borderId="19"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6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14" xfId="0" quotePrefix="1"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4" fillId="15" borderId="14"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4" fillId="15" borderId="16" xfId="0" applyFont="1" applyFill="1" applyBorder="1" applyAlignment="1">
      <alignment horizontal="center" vertical="center" wrapText="1"/>
    </xf>
    <xf numFmtId="0" fontId="4" fillId="15" borderId="18"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20" xfId="0" applyFont="1" applyFill="1" applyBorder="1" applyAlignment="1">
      <alignment horizontal="center" vertical="center" wrapText="1"/>
    </xf>
    <xf numFmtId="0" fontId="21" fillId="0" borderId="53" xfId="2" applyFont="1" applyBorder="1" applyAlignment="1">
      <alignment horizontal="justify" vertical="center" wrapText="1"/>
    </xf>
    <xf numFmtId="0" fontId="21" fillId="0" borderId="25" xfId="2" applyFont="1" applyBorder="1" applyAlignment="1">
      <alignment horizontal="justify" vertical="center" wrapText="1"/>
    </xf>
    <xf numFmtId="0" fontId="21" fillId="0" borderId="37" xfId="2" applyFont="1" applyBorder="1" applyAlignment="1">
      <alignment horizontal="justify" vertical="center" wrapText="1"/>
    </xf>
    <xf numFmtId="0" fontId="21" fillId="0" borderId="26" xfId="2" applyFont="1" applyBorder="1" applyAlignment="1">
      <alignment horizontal="justify" vertical="center" wrapText="1"/>
    </xf>
    <xf numFmtId="167" fontId="6" fillId="0" borderId="124" xfId="0" applyNumberFormat="1" applyFont="1" applyBorder="1" applyAlignment="1">
      <alignment horizontal="center" vertical="center" wrapText="1"/>
    </xf>
    <xf numFmtId="0" fontId="6" fillId="0" borderId="126" xfId="0" applyFont="1" applyBorder="1"/>
    <xf numFmtId="0" fontId="6" fillId="0" borderId="125" xfId="0" applyFont="1" applyBorder="1"/>
    <xf numFmtId="0" fontId="6" fillId="0" borderId="21" xfId="3" applyFont="1" applyBorder="1" applyAlignment="1">
      <alignment horizontal="center" vertical="top" wrapText="1"/>
    </xf>
    <xf numFmtId="0" fontId="6" fillId="0" borderId="22" xfId="3" applyFont="1" applyBorder="1" applyAlignment="1">
      <alignment horizontal="center" vertical="top" wrapText="1"/>
    </xf>
    <xf numFmtId="0" fontId="6" fillId="0" borderId="23" xfId="3" applyFont="1" applyBorder="1" applyAlignment="1">
      <alignment horizontal="center" vertical="top" wrapText="1"/>
    </xf>
    <xf numFmtId="0" fontId="4" fillId="2" borderId="23" xfId="2" applyFont="1" applyFill="1" applyBorder="1" applyAlignment="1">
      <alignment horizontal="center" vertical="center" wrapText="1"/>
    </xf>
    <xf numFmtId="167" fontId="6" fillId="0" borderId="57" xfId="2" applyNumberFormat="1" applyFont="1" applyBorder="1" applyAlignment="1">
      <alignment horizontal="center" vertical="center" wrapText="1"/>
    </xf>
    <xf numFmtId="0" fontId="6" fillId="0" borderId="38" xfId="2" applyFont="1" applyBorder="1"/>
    <xf numFmtId="0" fontId="6" fillId="0" borderId="39" xfId="2" applyFont="1" applyBorder="1"/>
    <xf numFmtId="0" fontId="6" fillId="0" borderId="41" xfId="4" applyNumberFormat="1" applyFont="1" applyFill="1" applyBorder="1" applyAlignment="1">
      <alignment horizontal="left" vertical="center" wrapText="1"/>
    </xf>
    <xf numFmtId="0" fontId="6" fillId="0" borderId="38"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3" xfId="4" applyNumberFormat="1" applyFont="1" applyFill="1" applyBorder="1" applyAlignment="1">
      <alignment horizontal="left" vertical="top" wrapText="1"/>
    </xf>
    <xf numFmtId="0" fontId="6" fillId="0" borderId="5" xfId="4" applyNumberFormat="1" applyFont="1" applyFill="1" applyBorder="1" applyAlignment="1">
      <alignment horizontal="left" vertical="top" wrapText="1"/>
    </xf>
    <xf numFmtId="0" fontId="6" fillId="0" borderId="6" xfId="4" applyNumberFormat="1" applyFont="1" applyFill="1" applyBorder="1" applyAlignment="1">
      <alignment horizontal="left" vertical="top" wrapText="1"/>
    </xf>
    <xf numFmtId="0" fontId="8" fillId="4" borderId="14" xfId="2" applyFont="1" applyFill="1" applyBorder="1" applyAlignment="1">
      <alignment horizontal="center" vertical="center" wrapText="1"/>
    </xf>
    <xf numFmtId="0" fontId="8" fillId="4" borderId="15"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4" borderId="44" xfId="2" applyFont="1" applyFill="1" applyBorder="1" applyAlignment="1">
      <alignment horizontal="center" vertical="center" wrapText="1"/>
    </xf>
    <xf numFmtId="0" fontId="8" fillId="4" borderId="0" xfId="2" applyFont="1" applyFill="1" applyAlignment="1">
      <alignment horizontal="center" vertical="center" wrapText="1"/>
    </xf>
    <xf numFmtId="0" fontId="8" fillId="4" borderId="45" xfId="2" applyFont="1" applyFill="1" applyBorder="1" applyAlignment="1">
      <alignment horizontal="center" vertical="center" wrapText="1"/>
    </xf>
    <xf numFmtId="0" fontId="8" fillId="4" borderId="18" xfId="2" applyFont="1" applyFill="1" applyBorder="1" applyAlignment="1">
      <alignment horizontal="center" vertical="center" wrapText="1"/>
    </xf>
    <xf numFmtId="0" fontId="8" fillId="4" borderId="19" xfId="2" applyFont="1" applyFill="1" applyBorder="1" applyAlignment="1">
      <alignment horizontal="center" vertical="center" wrapText="1"/>
    </xf>
    <xf numFmtId="0" fontId="8" fillId="4" borderId="20" xfId="2" applyFont="1" applyFill="1" applyBorder="1" applyAlignment="1">
      <alignment horizontal="center" vertical="center" wrapText="1"/>
    </xf>
    <xf numFmtId="0" fontId="8" fillId="4" borderId="15" xfId="2" applyFont="1" applyFill="1" applyBorder="1" applyAlignment="1">
      <alignment horizontal="center" vertical="center"/>
    </xf>
    <xf numFmtId="0" fontId="8" fillId="4" borderId="16" xfId="2" applyFont="1" applyFill="1" applyBorder="1" applyAlignment="1">
      <alignment horizontal="center" vertical="center"/>
    </xf>
    <xf numFmtId="0" fontId="8" fillId="4" borderId="0" xfId="2" applyFont="1" applyFill="1" applyAlignment="1">
      <alignment horizontal="center" vertical="center"/>
    </xf>
    <xf numFmtId="0" fontId="8" fillId="4" borderId="45" xfId="2" applyFont="1" applyFill="1" applyBorder="1" applyAlignment="1">
      <alignment horizontal="center" vertical="center"/>
    </xf>
    <xf numFmtId="0" fontId="8" fillId="4" borderId="19" xfId="2" applyFont="1" applyFill="1" applyBorder="1" applyAlignment="1">
      <alignment horizontal="center" vertical="center"/>
    </xf>
    <xf numFmtId="0" fontId="8" fillId="4" borderId="20" xfId="2" applyFont="1" applyFill="1" applyBorder="1" applyAlignment="1">
      <alignment horizontal="center" vertical="center"/>
    </xf>
    <xf numFmtId="0" fontId="6" fillId="0" borderId="1" xfId="2" applyFont="1" applyBorder="1" applyAlignment="1">
      <alignment horizontal="center" vertical="center"/>
    </xf>
    <xf numFmtId="0" fontId="6" fillId="0" borderId="2" xfId="2" applyFont="1" applyBorder="1" applyAlignment="1">
      <alignment horizontal="center" vertical="center"/>
    </xf>
    <xf numFmtId="10" fontId="6" fillId="0" borderId="2" xfId="2" applyNumberFormat="1" applyFont="1" applyBorder="1" applyAlignment="1">
      <alignment horizontal="center" vertical="center"/>
    </xf>
    <xf numFmtId="0" fontId="6" fillId="0" borderId="53" xfId="2" applyFont="1" applyBorder="1" applyAlignment="1">
      <alignment horizontal="left" vertical="top" wrapText="1"/>
    </xf>
    <xf numFmtId="0" fontId="6" fillId="0" borderId="25" xfId="2" applyFont="1" applyBorder="1" applyAlignment="1">
      <alignment horizontal="left" vertical="top" wrapText="1"/>
    </xf>
    <xf numFmtId="0" fontId="6" fillId="0" borderId="37" xfId="2" applyFont="1" applyBorder="1" applyAlignment="1">
      <alignment horizontal="left" vertical="top" wrapText="1"/>
    </xf>
    <xf numFmtId="0" fontId="6" fillId="0" borderId="26" xfId="2" applyFont="1" applyBorder="1" applyAlignment="1">
      <alignment horizontal="left" vertical="top" wrapText="1"/>
    </xf>
    <xf numFmtId="0" fontId="6" fillId="0" borderId="4" xfId="2" applyFont="1" applyBorder="1" applyAlignment="1">
      <alignment horizontal="center" vertical="center"/>
    </xf>
    <xf numFmtId="9" fontId="6" fillId="0" borderId="5" xfId="2" applyNumberFormat="1" applyFont="1" applyBorder="1" applyAlignment="1">
      <alignment horizontal="center" vertical="center"/>
    </xf>
    <xf numFmtId="0" fontId="6" fillId="0" borderId="50" xfId="2" applyFont="1" applyBorder="1" applyAlignment="1">
      <alignment horizontal="left" wrapText="1"/>
    </xf>
    <xf numFmtId="0" fontId="6" fillId="0" borderId="49" xfId="2" applyFont="1" applyBorder="1" applyAlignment="1">
      <alignment horizontal="left" wrapText="1"/>
    </xf>
    <xf numFmtId="0" fontId="6" fillId="0" borderId="43" xfId="2" applyFont="1" applyBorder="1" applyAlignment="1">
      <alignment horizontal="left" wrapText="1"/>
    </xf>
    <xf numFmtId="0" fontId="6" fillId="0" borderId="51" xfId="2" applyFont="1" applyBorder="1" applyAlignment="1">
      <alignment horizontal="left" wrapText="1"/>
    </xf>
    <xf numFmtId="10" fontId="6" fillId="0" borderId="21" xfId="3" applyNumberFormat="1" applyFont="1" applyBorder="1" applyAlignment="1">
      <alignment horizontal="center" vertical="center" wrapText="1"/>
    </xf>
    <xf numFmtId="10" fontId="6" fillId="0" borderId="33" xfId="3" applyNumberFormat="1" applyFont="1" applyBorder="1" applyAlignment="1">
      <alignment horizontal="center" vertical="center" wrapText="1"/>
    </xf>
    <xf numFmtId="167" fontId="6" fillId="0" borderId="48" xfId="2" applyNumberFormat="1" applyFont="1" applyBorder="1" applyAlignment="1">
      <alignment horizontal="center" vertical="center" wrapText="1"/>
    </xf>
    <xf numFmtId="167" fontId="6" fillId="0" borderId="49" xfId="2" applyNumberFormat="1" applyFont="1" applyBorder="1" applyAlignment="1">
      <alignment horizontal="center" vertical="center" wrapText="1"/>
    </xf>
    <xf numFmtId="167" fontId="6" fillId="0" borderId="51" xfId="2" applyNumberFormat="1" applyFont="1" applyBorder="1" applyAlignment="1">
      <alignment horizontal="center" vertical="center" wrapText="1"/>
    </xf>
    <xf numFmtId="0" fontId="6" fillId="0" borderId="43"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0" fontId="6" fillId="0" borderId="50" xfId="2" applyFont="1" applyBorder="1" applyAlignment="1">
      <alignment horizontal="left" vertical="center" wrapText="1"/>
    </xf>
    <xf numFmtId="0" fontId="6" fillId="0" borderId="49" xfId="2" applyFont="1" applyBorder="1" applyAlignment="1">
      <alignment horizontal="left" vertical="center" wrapText="1"/>
    </xf>
    <xf numFmtId="0" fontId="6" fillId="0" borderId="43" xfId="2" applyFont="1" applyBorder="1" applyAlignment="1">
      <alignment horizontal="left" vertical="center" wrapText="1"/>
    </xf>
    <xf numFmtId="0" fontId="6" fillId="0" borderId="51" xfId="2" applyFont="1" applyBorder="1" applyAlignment="1">
      <alignment horizontal="left" vertical="center" wrapText="1"/>
    </xf>
    <xf numFmtId="167" fontId="6" fillId="0" borderId="57" xfId="10" applyNumberFormat="1" applyFont="1" applyBorder="1" applyAlignment="1">
      <alignment horizontal="center" vertical="center" wrapText="1"/>
    </xf>
    <xf numFmtId="0" fontId="6" fillId="0" borderId="38" xfId="10" applyFont="1" applyBorder="1"/>
    <xf numFmtId="0" fontId="6" fillId="0" borderId="39" xfId="10" applyFont="1" applyBorder="1"/>
    <xf numFmtId="9" fontId="6" fillId="0" borderId="5" xfId="1" applyFont="1" applyFill="1" applyBorder="1" applyAlignment="1">
      <alignment horizontal="center" vertical="center"/>
    </xf>
    <xf numFmtId="10" fontId="6" fillId="0" borderId="50" xfId="1" applyNumberFormat="1" applyFont="1" applyFill="1" applyBorder="1" applyAlignment="1">
      <alignment horizontal="center" vertical="center"/>
    </xf>
    <xf numFmtId="10" fontId="6" fillId="0" borderId="49" xfId="1" applyNumberFormat="1" applyFont="1" applyFill="1" applyBorder="1" applyAlignment="1">
      <alignment horizontal="center" vertical="center"/>
    </xf>
    <xf numFmtId="10" fontId="6" fillId="0" borderId="43" xfId="1" applyNumberFormat="1" applyFont="1" applyFill="1" applyBorder="1" applyAlignment="1">
      <alignment horizontal="center" vertical="center"/>
    </xf>
    <xf numFmtId="0" fontId="6" fillId="0" borderId="5" xfId="2" applyFont="1" applyBorder="1" applyAlignment="1">
      <alignment horizontal="left" vertical="center" wrapText="1"/>
    </xf>
    <xf numFmtId="0" fontId="6" fillId="0" borderId="50" xfId="2" applyFont="1" applyBorder="1" applyAlignment="1">
      <alignment horizontal="left" vertical="top" wrapText="1"/>
    </xf>
    <xf numFmtId="0" fontId="6" fillId="0" borderId="49" xfId="2" applyFont="1" applyBorder="1" applyAlignment="1">
      <alignment horizontal="left" vertical="top" wrapText="1"/>
    </xf>
    <xf numFmtId="0" fontId="6" fillId="0" borderId="43" xfId="2" applyFont="1" applyBorder="1" applyAlignment="1">
      <alignment horizontal="left" vertical="top" wrapText="1"/>
    </xf>
    <xf numFmtId="0" fontId="6" fillId="0" borderId="51" xfId="2" applyFont="1" applyBorder="1" applyAlignment="1">
      <alignment horizontal="left" vertical="top" wrapText="1"/>
    </xf>
    <xf numFmtId="0" fontId="6" fillId="0" borderId="33" xfId="3" applyFont="1" applyBorder="1" applyAlignment="1">
      <alignment horizontal="justify" vertical="center" wrapText="1"/>
    </xf>
    <xf numFmtId="0" fontId="6" fillId="0" borderId="31" xfId="3" applyFont="1" applyBorder="1" applyAlignment="1">
      <alignment horizontal="justify" vertical="center" wrapText="1"/>
    </xf>
    <xf numFmtId="0" fontId="6" fillId="0" borderId="32" xfId="3" applyFont="1" applyBorder="1" applyAlignment="1">
      <alignment horizontal="justify" vertical="center" wrapText="1"/>
    </xf>
    <xf numFmtId="0" fontId="2" fillId="0" borderId="0" xfId="2" applyFont="1" applyAlignment="1">
      <alignment horizontal="center" wrapText="1"/>
    </xf>
    <xf numFmtId="0" fontId="6" fillId="0" borderId="27" xfId="2" applyFont="1" applyBorder="1" applyAlignment="1">
      <alignment horizont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6" fillId="0" borderId="29" xfId="3" applyFont="1" applyBorder="1" applyAlignment="1">
      <alignment horizontal="center"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2"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6" fillId="0" borderId="52" xfId="2" applyFont="1" applyBorder="1" applyAlignment="1">
      <alignment horizontal="center"/>
    </xf>
    <xf numFmtId="0" fontId="4" fillId="8" borderId="24" xfId="2" applyFont="1" applyFill="1" applyBorder="1" applyAlignment="1">
      <alignment horizontal="center"/>
    </xf>
    <xf numFmtId="0" fontId="4" fillId="8" borderId="25" xfId="2" applyFont="1" applyFill="1" applyBorder="1" applyAlignment="1">
      <alignment horizontal="center"/>
    </xf>
    <xf numFmtId="0" fontId="4" fillId="8" borderId="37" xfId="2" applyFont="1" applyFill="1" applyBorder="1" applyAlignment="1">
      <alignment horizontal="center"/>
    </xf>
    <xf numFmtId="0" fontId="4" fillId="5" borderId="53" xfId="2" applyFont="1" applyFill="1" applyBorder="1" applyAlignment="1">
      <alignment horizontal="center"/>
    </xf>
    <xf numFmtId="0" fontId="4" fillId="5" borderId="25" xfId="2" applyFont="1" applyFill="1" applyBorder="1" applyAlignment="1">
      <alignment horizontal="center"/>
    </xf>
    <xf numFmtId="0" fontId="4" fillId="5" borderId="37" xfId="2" applyFont="1" applyFill="1" applyBorder="1" applyAlignment="1">
      <alignment horizontal="center"/>
    </xf>
    <xf numFmtId="0" fontId="4" fillId="7" borderId="53"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48" xfId="2" applyFont="1" applyBorder="1" applyAlignment="1">
      <alignment horizontal="center"/>
    </xf>
    <xf numFmtId="0" fontId="6" fillId="0" borderId="49" xfId="2" applyFont="1" applyBorder="1" applyAlignment="1">
      <alignment horizontal="center"/>
    </xf>
    <xf numFmtId="0" fontId="6" fillId="0" borderId="43" xfId="2" applyFont="1" applyBorder="1" applyAlignment="1">
      <alignment horizontal="center"/>
    </xf>
    <xf numFmtId="0" fontId="6" fillId="0" borderId="50" xfId="2" applyFont="1" applyBorder="1" applyAlignment="1">
      <alignment horizontal="center"/>
    </xf>
    <xf numFmtId="0" fontId="6" fillId="0" borderId="51" xfId="2" applyFont="1" applyBorder="1" applyAlignment="1">
      <alignment horizontal="center"/>
    </xf>
    <xf numFmtId="1" fontId="6" fillId="0" borderId="49" xfId="4" applyNumberFormat="1" applyFont="1" applyFill="1" applyBorder="1" applyAlignment="1">
      <alignment vertical="center" wrapText="1"/>
    </xf>
    <xf numFmtId="1" fontId="6" fillId="0" borderId="51" xfId="4" applyNumberFormat="1" applyFont="1" applyFill="1" applyBorder="1" applyAlignment="1">
      <alignment vertical="center" wrapText="1"/>
    </xf>
    <xf numFmtId="167" fontId="6" fillId="0" borderId="27" xfId="0" applyNumberFormat="1" applyFont="1" applyBorder="1" applyAlignment="1">
      <alignment horizontal="center" vertical="center" wrapText="1"/>
    </xf>
    <xf numFmtId="167" fontId="6" fillId="0" borderId="28" xfId="0" applyNumberFormat="1" applyFont="1" applyBorder="1" applyAlignment="1">
      <alignment horizontal="center" vertical="center" wrapText="1"/>
    </xf>
    <xf numFmtId="167" fontId="6" fillId="0" borderId="29" xfId="0" applyNumberFormat="1" applyFont="1" applyBorder="1" applyAlignment="1">
      <alignment horizontal="center" vertical="center" wrapText="1"/>
    </xf>
    <xf numFmtId="0" fontId="6" fillId="0" borderId="124" xfId="2" applyFont="1" applyBorder="1" applyAlignment="1">
      <alignment horizontal="center"/>
    </xf>
    <xf numFmtId="0" fontId="6" fillId="0" borderId="25" xfId="4" applyNumberFormat="1" applyFont="1" applyFill="1" applyBorder="1" applyAlignment="1">
      <alignment horizontal="justify" vertical="top" wrapText="1"/>
    </xf>
    <xf numFmtId="0" fontId="6" fillId="0" borderId="26" xfId="4" applyNumberFormat="1" applyFont="1" applyFill="1" applyBorder="1" applyAlignment="1">
      <alignment horizontal="justify" vertical="top" wrapText="1"/>
    </xf>
    <xf numFmtId="0" fontId="4" fillId="2" borderId="21" xfId="2" applyFont="1" applyFill="1" applyBorder="1" applyAlignment="1">
      <alignment horizontal="center" vertical="center"/>
    </xf>
    <xf numFmtId="0" fontId="4" fillId="2" borderId="22" xfId="2" applyFont="1" applyFill="1" applyBorder="1" applyAlignment="1">
      <alignment horizontal="center" vertical="center"/>
    </xf>
    <xf numFmtId="0" fontId="4" fillId="2" borderId="23" xfId="2" applyFont="1" applyFill="1" applyBorder="1" applyAlignment="1">
      <alignment horizontal="center" vertical="center"/>
    </xf>
    <xf numFmtId="9" fontId="6" fillId="2" borderId="28" xfId="2" applyNumberFormat="1" applyFont="1" applyFill="1" applyBorder="1" applyAlignment="1">
      <alignment vertical="center"/>
    </xf>
    <xf numFmtId="9" fontId="6" fillId="2" borderId="29" xfId="2" applyNumberFormat="1" applyFont="1" applyFill="1" applyBorder="1" applyAlignment="1">
      <alignment vertical="center"/>
    </xf>
    <xf numFmtId="174" fontId="6" fillId="0" borderId="5" xfId="2" applyNumberFormat="1" applyFont="1" applyBorder="1" applyAlignment="1">
      <alignment horizontal="center" vertical="center" wrapText="1"/>
    </xf>
    <xf numFmtId="9" fontId="6" fillId="0" borderId="5" xfId="2" applyNumberFormat="1" applyFont="1" applyBorder="1" applyAlignment="1">
      <alignment horizontal="center" vertical="center" wrapText="1"/>
    </xf>
    <xf numFmtId="0" fontId="6" fillId="0" borderId="5" xfId="2" applyFont="1" applyBorder="1" applyAlignment="1">
      <alignment horizontal="justify" vertical="center" wrapText="1"/>
    </xf>
    <xf numFmtId="0" fontId="6" fillId="0" borderId="6" xfId="2" applyFont="1" applyBorder="1" applyAlignment="1">
      <alignment horizontal="center" vertical="center" wrapText="1"/>
    </xf>
    <xf numFmtId="0" fontId="2" fillId="0" borderId="5" xfId="2" applyFont="1" applyBorder="1"/>
    <xf numFmtId="0" fontId="2" fillId="0" borderId="6" xfId="2" applyFont="1" applyBorder="1"/>
    <xf numFmtId="0" fontId="6" fillId="0" borderId="7" xfId="2" applyFont="1" applyBorder="1" applyAlignment="1">
      <alignment horizontal="center" vertical="center"/>
    </xf>
    <xf numFmtId="174" fontId="6" fillId="0" borderId="8" xfId="2" applyNumberFormat="1" applyFont="1" applyBorder="1" applyAlignment="1">
      <alignment horizontal="center" vertical="center" wrapText="1"/>
    </xf>
    <xf numFmtId="0" fontId="2" fillId="0" borderId="8" xfId="2" applyFont="1" applyBorder="1"/>
    <xf numFmtId="0" fontId="2" fillId="0" borderId="9" xfId="2" applyFont="1" applyBorder="1"/>
    <xf numFmtId="0" fontId="3" fillId="0" borderId="5" xfId="2" applyFont="1" applyBorder="1" applyAlignment="1">
      <alignment horizontal="center" vertical="center" wrapText="1"/>
    </xf>
    <xf numFmtId="0" fontId="15" fillId="2" borderId="21" xfId="2" applyFont="1" applyFill="1" applyBorder="1" applyAlignment="1">
      <alignment horizontal="center" vertical="center" wrapText="1"/>
    </xf>
    <xf numFmtId="0" fontId="15" fillId="2" borderId="22" xfId="2" applyFont="1" applyFill="1" applyBorder="1" applyAlignment="1">
      <alignment horizontal="center" vertical="center" wrapText="1"/>
    </xf>
    <xf numFmtId="0" fontId="15" fillId="2" borderId="33" xfId="2" applyFont="1" applyFill="1" applyBorder="1" applyAlignment="1">
      <alignment horizontal="center" vertical="center" wrapText="1"/>
    </xf>
    <xf numFmtId="0" fontId="6" fillId="0" borderId="34" xfId="2" applyFont="1" applyBorder="1" applyAlignment="1">
      <alignment horizontal="center" vertical="center" wrapText="1"/>
    </xf>
    <xf numFmtId="0" fontId="6" fillId="0" borderId="41" xfId="4" applyNumberFormat="1" applyFont="1" applyFill="1" applyBorder="1" applyAlignment="1">
      <alignment horizontal="justify" vertical="top" wrapText="1"/>
    </xf>
    <xf numFmtId="0" fontId="6" fillId="0" borderId="38" xfId="4" applyNumberFormat="1" applyFont="1" applyFill="1" applyBorder="1" applyAlignment="1">
      <alignment horizontal="justify" vertical="top" wrapText="1"/>
    </xf>
    <xf numFmtId="0" fontId="6" fillId="0" borderId="39" xfId="4" applyNumberFormat="1" applyFont="1" applyFill="1" applyBorder="1" applyAlignment="1">
      <alignment horizontal="justify" vertical="top"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44"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5" xfId="2" applyFont="1" applyFill="1" applyBorder="1" applyAlignment="1">
      <alignment horizontal="center" vertical="center" wrapText="1"/>
    </xf>
    <xf numFmtId="174" fontId="6" fillId="0" borderId="59" xfId="2" applyNumberFormat="1" applyFont="1" applyBorder="1" applyAlignment="1">
      <alignment horizontal="center" vertical="center" wrapText="1"/>
    </xf>
    <xf numFmtId="174" fontId="6" fillId="0" borderId="2" xfId="2" applyNumberFormat="1" applyFont="1" applyBorder="1" applyAlignment="1">
      <alignment horizontal="center" vertical="center" wrapText="1"/>
    </xf>
    <xf numFmtId="0" fontId="12" fillId="0" borderId="64" xfId="2" applyFont="1" applyBorder="1" applyAlignment="1">
      <alignment horizontal="justify" vertical="center" wrapText="1"/>
    </xf>
    <xf numFmtId="0" fontId="12" fillId="0" borderId="15" xfId="2" applyFont="1" applyBorder="1" applyAlignment="1">
      <alignment horizontal="justify" vertical="center" wrapText="1"/>
    </xf>
    <xf numFmtId="0" fontId="12" fillId="0" borderId="65" xfId="2" applyFont="1" applyBorder="1" applyAlignment="1">
      <alignment horizontal="justify" vertical="center" wrapText="1"/>
    </xf>
    <xf numFmtId="0" fontId="12" fillId="0" borderId="64" xfId="2" applyFont="1" applyBorder="1" applyAlignment="1">
      <alignment horizontal="justify" vertical="center"/>
    </xf>
    <xf numFmtId="0" fontId="12" fillId="0" borderId="15" xfId="2" applyFont="1" applyBorder="1" applyAlignment="1">
      <alignment horizontal="justify" vertical="center"/>
    </xf>
    <xf numFmtId="0" fontId="12" fillId="0" borderId="16" xfId="2" applyFont="1" applyBorder="1" applyAlignment="1">
      <alignment horizontal="justify" vertical="center"/>
    </xf>
    <xf numFmtId="0" fontId="2" fillId="0" borderId="47" xfId="2" applyFont="1" applyBorder="1"/>
    <xf numFmtId="0" fontId="2" fillId="0" borderId="46" xfId="2" applyFont="1" applyBorder="1"/>
    <xf numFmtId="0" fontId="2" fillId="0" borderId="41" xfId="2" applyFont="1" applyBorder="1"/>
    <xf numFmtId="0" fontId="12" fillId="0" borderId="47" xfId="2" applyFont="1" applyBorder="1" applyAlignment="1">
      <alignment horizontal="justify" vertical="center"/>
    </xf>
    <xf numFmtId="0" fontId="12" fillId="0" borderId="46" xfId="2" applyFont="1" applyBorder="1" applyAlignment="1">
      <alignment horizontal="justify" vertical="center"/>
    </xf>
    <xf numFmtId="0" fontId="12" fillId="0" borderId="68" xfId="2" applyFont="1" applyBorder="1" applyAlignment="1">
      <alignment horizontal="justify" vertical="center"/>
    </xf>
    <xf numFmtId="0" fontId="2" fillId="0" borderId="50" xfId="2" applyFont="1" applyBorder="1"/>
    <xf numFmtId="0" fontId="2" fillId="0" borderId="49" xfId="2" applyFont="1" applyBorder="1"/>
    <xf numFmtId="0" fontId="2" fillId="0" borderId="43" xfId="2" applyFont="1" applyBorder="1"/>
    <xf numFmtId="0" fontId="2" fillId="0" borderId="51" xfId="2" applyFont="1" applyBorder="1"/>
    <xf numFmtId="0" fontId="2" fillId="0" borderId="52" xfId="2" applyFont="1" applyBorder="1"/>
    <xf numFmtId="0" fontId="2" fillId="0" borderId="28" xfId="2" applyFont="1" applyBorder="1"/>
    <xf numFmtId="0" fontId="2" fillId="0" borderId="34" xfId="2" applyFont="1" applyBorder="1"/>
    <xf numFmtId="0" fontId="2" fillId="0" borderId="29" xfId="2" applyFont="1" applyBorder="1"/>
    <xf numFmtId="0" fontId="39" fillId="0" borderId="33" xfId="3" applyFont="1" applyBorder="1" applyAlignment="1">
      <alignment horizontal="justify" vertical="center" wrapText="1"/>
    </xf>
    <xf numFmtId="0" fontId="39" fillId="0" borderId="31" xfId="3" applyFont="1" applyBorder="1" applyAlignment="1">
      <alignment horizontal="justify" vertical="center" wrapText="1"/>
    </xf>
    <xf numFmtId="0" fontId="39" fillId="0" borderId="32" xfId="3" applyFont="1" applyBorder="1" applyAlignment="1">
      <alignment horizontal="justify" vertical="center" wrapText="1"/>
    </xf>
    <xf numFmtId="0" fontId="4" fillId="0" borderId="31" xfId="3" applyFont="1" applyBorder="1" applyAlignment="1">
      <alignment horizontal="center" vertical="center" wrapText="1"/>
    </xf>
    <xf numFmtId="0" fontId="4" fillId="0" borderId="32" xfId="3" applyFont="1" applyBorder="1" applyAlignment="1">
      <alignment horizontal="center" vertical="center" wrapText="1"/>
    </xf>
    <xf numFmtId="0" fontId="12" fillId="0" borderId="21" xfId="3" applyFont="1" applyBorder="1" applyAlignment="1">
      <alignment horizontal="center" vertical="center" wrapText="1"/>
    </xf>
    <xf numFmtId="0" fontId="12" fillId="0" borderId="22" xfId="3" applyFont="1" applyBorder="1" applyAlignment="1">
      <alignment horizontal="center" vertical="center" wrapText="1"/>
    </xf>
    <xf numFmtId="0" fontId="12" fillId="0" borderId="23" xfId="3" applyFont="1" applyBorder="1" applyAlignment="1">
      <alignment horizontal="center" vertical="center" wrapText="1"/>
    </xf>
    <xf numFmtId="0" fontId="6" fillId="0" borderId="5" xfId="2" applyFont="1" applyBorder="1" applyAlignment="1">
      <alignment vertical="center" wrapText="1"/>
    </xf>
    <xf numFmtId="0" fontId="6" fillId="0" borderId="6" xfId="2" applyFont="1" applyBorder="1" applyAlignment="1">
      <alignment horizontal="center" vertical="center"/>
    </xf>
    <xf numFmtId="9" fontId="6" fillId="0" borderId="8" xfId="2" applyNumberFormat="1" applyFont="1" applyBorder="1" applyAlignment="1">
      <alignment horizontal="center" vertical="center" wrapText="1"/>
    </xf>
    <xf numFmtId="0" fontId="6" fillId="0" borderId="5" xfId="2" applyFont="1" applyBorder="1" applyAlignment="1">
      <alignment vertical="center"/>
    </xf>
    <xf numFmtId="9" fontId="6" fillId="0" borderId="33" xfId="3" applyNumberFormat="1" applyFont="1" applyBorder="1" applyAlignment="1">
      <alignment horizontal="center" vertical="center" wrapText="1"/>
    </xf>
    <xf numFmtId="0" fontId="4" fillId="2" borderId="63"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167" fontId="6" fillId="0" borderId="1" xfId="2" applyNumberFormat="1" applyFont="1" applyBorder="1" applyAlignment="1">
      <alignment horizontal="center" vertical="center"/>
    </xf>
    <xf numFmtId="0" fontId="6" fillId="0" borderId="2" xfId="2" applyFont="1" applyBorder="1" applyAlignment="1">
      <alignment horizontal="center" vertical="center" wrapText="1"/>
    </xf>
    <xf numFmtId="0" fontId="6" fillId="0" borderId="53" xfId="2" applyFont="1" applyBorder="1" applyAlignment="1">
      <alignment vertical="center" wrapText="1"/>
    </xf>
    <xf numFmtId="0" fontId="6" fillId="0" borderId="25" xfId="2" applyFont="1" applyBorder="1" applyAlignment="1">
      <alignment vertical="center" wrapText="1"/>
    </xf>
    <xf numFmtId="0" fontId="6" fillId="0" borderId="37" xfId="2" applyFont="1" applyBorder="1" applyAlignment="1">
      <alignment vertical="center" wrapText="1"/>
    </xf>
    <xf numFmtId="0" fontId="6" fillId="0" borderId="26" xfId="2" applyFont="1" applyBorder="1" applyAlignment="1">
      <alignment vertical="center" wrapText="1"/>
    </xf>
    <xf numFmtId="167" fontId="6" fillId="0" borderId="7" xfId="2" applyNumberFormat="1" applyFont="1" applyBorder="1" applyAlignment="1">
      <alignment horizontal="center"/>
    </xf>
    <xf numFmtId="9" fontId="2" fillId="0" borderId="8" xfId="2" applyNumberFormat="1" applyFont="1" applyBorder="1" applyAlignment="1">
      <alignment horizontal="center"/>
    </xf>
    <xf numFmtId="0" fontId="6" fillId="0" borderId="52" xfId="2" applyFont="1" applyBorder="1" applyAlignment="1">
      <alignment vertical="center"/>
    </xf>
    <xf numFmtId="0" fontId="6" fillId="0" borderId="28" xfId="2" applyFont="1" applyBorder="1" applyAlignment="1">
      <alignment vertical="center"/>
    </xf>
    <xf numFmtId="0" fontId="6" fillId="0" borderId="34" xfId="2" applyFont="1" applyBorder="1" applyAlignment="1">
      <alignment vertical="center"/>
    </xf>
    <xf numFmtId="167" fontId="6" fillId="0" borderId="4" xfId="2" applyNumberFormat="1" applyFont="1" applyBorder="1" applyAlignment="1">
      <alignment horizontal="center" vertical="center"/>
    </xf>
    <xf numFmtId="167" fontId="6" fillId="0" borderId="57" xfId="2" applyNumberFormat="1" applyFont="1" applyBorder="1" applyAlignment="1">
      <alignment horizontal="center" vertical="center"/>
    </xf>
    <xf numFmtId="1" fontId="6" fillId="0" borderId="38" xfId="2" applyNumberFormat="1" applyFont="1" applyBorder="1" applyAlignment="1">
      <alignment horizontal="center" vertical="center" wrapText="1"/>
    </xf>
    <xf numFmtId="0" fontId="6" fillId="0" borderId="47" xfId="2" applyFont="1" applyBorder="1" applyAlignment="1">
      <alignment vertical="center"/>
    </xf>
    <xf numFmtId="0" fontId="6" fillId="0" borderId="46" xfId="2" applyFont="1" applyBorder="1" applyAlignment="1">
      <alignment vertical="center"/>
    </xf>
    <xf numFmtId="0" fontId="6" fillId="0" borderId="41" xfId="2" applyFont="1" applyBorder="1" applyAlignment="1">
      <alignment vertical="center"/>
    </xf>
    <xf numFmtId="0" fontId="6" fillId="0" borderId="68" xfId="2" applyFont="1" applyBorder="1" applyAlignment="1">
      <alignment vertical="center"/>
    </xf>
    <xf numFmtId="0" fontId="11" fillId="2" borderId="36" xfId="0" applyFont="1" applyFill="1" applyBorder="1" applyAlignment="1">
      <alignment horizontal="center" vertical="center" wrapText="1"/>
    </xf>
    <xf numFmtId="0" fontId="11" fillId="2" borderId="67" xfId="0" applyFont="1" applyFill="1" applyBorder="1" applyAlignment="1">
      <alignment horizontal="center" vertical="center" wrapText="1"/>
    </xf>
    <xf numFmtId="0" fontId="12" fillId="0" borderId="2" xfId="2" applyFont="1" applyBorder="1" applyAlignment="1">
      <alignment horizontal="justify" vertical="center" wrapText="1"/>
    </xf>
    <xf numFmtId="0" fontId="12" fillId="0" borderId="3" xfId="2" applyFont="1" applyBorder="1" applyAlignment="1">
      <alignment horizontal="justify" vertical="center" wrapText="1"/>
    </xf>
    <xf numFmtId="174" fontId="2" fillId="0" borderId="5" xfId="2" applyNumberFormat="1" applyFont="1" applyBorder="1" applyAlignment="1">
      <alignment horizontal="center" vertical="center"/>
    </xf>
    <xf numFmtId="0" fontId="2" fillId="0" borderId="6" xfId="2" applyFont="1" applyBorder="1" applyAlignment="1">
      <alignment horizontal="center" vertical="center"/>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23" fillId="3" borderId="5" xfId="2" applyFont="1" applyFill="1" applyBorder="1" applyAlignment="1">
      <alignment horizontal="center" vertical="center" wrapText="1"/>
    </xf>
    <xf numFmtId="0" fontId="21" fillId="3" borderId="50" xfId="2" applyFont="1" applyFill="1" applyBorder="1" applyAlignment="1">
      <alignment horizontal="center" vertical="center" wrapText="1"/>
    </xf>
    <xf numFmtId="0" fontId="21" fillId="3" borderId="49" xfId="2" applyFont="1" applyFill="1" applyBorder="1" applyAlignment="1">
      <alignment horizontal="center" vertical="center"/>
    </xf>
    <xf numFmtId="0" fontId="21" fillId="3" borderId="51" xfId="2" applyFont="1" applyFill="1" applyBorder="1" applyAlignment="1">
      <alignment horizontal="center" vertical="center"/>
    </xf>
    <xf numFmtId="0" fontId="23" fillId="0" borderId="5" xfId="2" applyFont="1" applyBorder="1" applyAlignment="1">
      <alignment horizontal="center" vertical="center" wrapText="1"/>
    </xf>
    <xf numFmtId="0" fontId="23" fillId="0" borderId="6" xfId="2" applyFont="1" applyBorder="1" applyAlignment="1">
      <alignment horizontal="center" vertical="center" wrapText="1"/>
    </xf>
    <xf numFmtId="10" fontId="2" fillId="3" borderId="5" xfId="2" applyNumberFormat="1" applyFont="1" applyFill="1" applyBorder="1" applyAlignment="1">
      <alignment horizontal="center" vertical="center"/>
    </xf>
    <xf numFmtId="0" fontId="2" fillId="3" borderId="50" xfId="2" applyFont="1" applyFill="1" applyBorder="1" applyAlignment="1">
      <alignment horizontal="center" vertical="center" wrapText="1"/>
    </xf>
    <xf numFmtId="0" fontId="2" fillId="3" borderId="49" xfId="2" applyFont="1" applyFill="1" applyBorder="1" applyAlignment="1">
      <alignment horizontal="center" vertical="center"/>
    </xf>
    <xf numFmtId="0" fontId="2" fillId="3" borderId="51" xfId="2" applyFont="1" applyFill="1" applyBorder="1" applyAlignment="1">
      <alignment horizontal="center" vertical="center"/>
    </xf>
    <xf numFmtId="0" fontId="23" fillId="0" borderId="2" xfId="2" applyFont="1" applyBorder="1" applyAlignment="1">
      <alignment horizontal="center" vertical="center" wrapText="1"/>
    </xf>
    <xf numFmtId="0" fontId="23" fillId="0" borderId="3" xfId="2" applyFont="1" applyBorder="1" applyAlignment="1">
      <alignment horizontal="center" vertical="center" wrapText="1"/>
    </xf>
    <xf numFmtId="0" fontId="6" fillId="3" borderId="43"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174" fontId="6" fillId="0" borderId="27" xfId="2" applyNumberFormat="1" applyFont="1" applyBorder="1" applyAlignment="1">
      <alignment horizontal="center"/>
    </xf>
    <xf numFmtId="174" fontId="6" fillId="0" borderId="28" xfId="2" applyNumberFormat="1" applyFont="1" applyBorder="1" applyAlignment="1">
      <alignment horizontal="center"/>
    </xf>
    <xf numFmtId="174" fontId="6" fillId="0" borderId="34" xfId="2" applyNumberFormat="1" applyFont="1" applyBorder="1" applyAlignment="1">
      <alignment horizontal="center"/>
    </xf>
    <xf numFmtId="174" fontId="6" fillId="0" borderId="52" xfId="2" applyNumberFormat="1" applyFont="1" applyBorder="1" applyAlignment="1">
      <alignment horizontal="center"/>
    </xf>
    <xf numFmtId="174" fontId="6" fillId="0" borderId="8" xfId="2" applyNumberFormat="1" applyFont="1" applyBorder="1" applyAlignment="1">
      <alignment horizontal="center"/>
    </xf>
    <xf numFmtId="174" fontId="6" fillId="0" borderId="9" xfId="2" applyNumberFormat="1" applyFont="1" applyBorder="1" applyAlignment="1">
      <alignment horizontal="center"/>
    </xf>
    <xf numFmtId="0" fontId="7" fillId="0" borderId="27" xfId="2" applyFont="1" applyBorder="1" applyAlignment="1">
      <alignment horizontal="center" vertical="center" wrapText="1"/>
    </xf>
    <xf numFmtId="0" fontId="7" fillId="0" borderId="28" xfId="2" applyFont="1" applyBorder="1" applyAlignment="1">
      <alignment horizontal="center" vertical="center"/>
    </xf>
    <xf numFmtId="0" fontId="7" fillId="0" borderId="29" xfId="2" applyFont="1" applyBorder="1" applyAlignment="1">
      <alignment horizontal="center" vertical="center"/>
    </xf>
    <xf numFmtId="9" fontId="2" fillId="3" borderId="2" xfId="1" applyFont="1" applyFill="1" applyBorder="1" applyAlignment="1">
      <alignment horizontal="center" vertical="center"/>
    </xf>
    <xf numFmtId="0" fontId="2" fillId="3" borderId="53"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7" xfId="2" applyFont="1" applyFill="1" applyBorder="1" applyAlignment="1">
      <alignment horizontal="center" vertical="center" wrapText="1"/>
    </xf>
    <xf numFmtId="0" fontId="2" fillId="3" borderId="26" xfId="2" applyFont="1" applyFill="1" applyBorder="1" applyAlignment="1">
      <alignment horizontal="center" vertical="center" wrapText="1"/>
    </xf>
    <xf numFmtId="0" fontId="6" fillId="3" borderId="41" xfId="4" applyNumberFormat="1" applyFont="1" applyFill="1" applyBorder="1" applyAlignment="1">
      <alignment horizontal="center" vertical="center" wrapText="1"/>
    </xf>
    <xf numFmtId="0" fontId="6" fillId="3" borderId="38" xfId="4" applyNumberFormat="1" applyFont="1" applyFill="1" applyBorder="1" applyAlignment="1">
      <alignment horizontal="center" vertical="center" wrapText="1"/>
    </xf>
    <xf numFmtId="0" fontId="6" fillId="3" borderId="39" xfId="4" applyNumberFormat="1" applyFont="1" applyFill="1" applyBorder="1" applyAlignment="1">
      <alignment horizontal="center" vertical="center" wrapText="1"/>
    </xf>
    <xf numFmtId="10" fontId="6" fillId="0" borderId="7" xfId="2" applyNumberFormat="1" applyFont="1" applyBorder="1" applyAlignment="1">
      <alignment horizontal="center"/>
    </xf>
    <xf numFmtId="10" fontId="6" fillId="0" borderId="8" xfId="2" applyNumberFormat="1" applyFont="1" applyBorder="1" applyAlignment="1">
      <alignment horizontal="center"/>
    </xf>
    <xf numFmtId="15" fontId="6" fillId="0" borderId="14" xfId="2" applyNumberFormat="1" applyFont="1" applyBorder="1" applyAlignment="1">
      <alignment horizontal="center" vertical="center" wrapText="1"/>
    </xf>
    <xf numFmtId="15" fontId="6" fillId="0" borderId="15" xfId="2" applyNumberFormat="1" applyFont="1" applyBorder="1" applyAlignment="1">
      <alignment horizontal="center" vertical="center" wrapText="1"/>
    </xf>
    <xf numFmtId="15" fontId="6" fillId="0" borderId="16" xfId="2" applyNumberFormat="1" applyFont="1" applyBorder="1" applyAlignment="1">
      <alignment horizontal="center" vertical="center" wrapText="1"/>
    </xf>
    <xf numFmtId="15" fontId="6" fillId="0" borderId="18" xfId="2" applyNumberFormat="1" applyFont="1" applyBorder="1" applyAlignment="1">
      <alignment horizontal="center" vertical="center" wrapText="1"/>
    </xf>
    <xf numFmtId="15" fontId="6" fillId="0" borderId="19" xfId="2" applyNumberFormat="1" applyFont="1" applyBorder="1" applyAlignment="1">
      <alignment horizontal="center" vertical="center" wrapText="1"/>
    </xf>
    <xf numFmtId="15" fontId="6" fillId="0" borderId="20" xfId="2" applyNumberFormat="1" applyFont="1" applyBorder="1" applyAlignment="1">
      <alignment horizontal="center" vertical="center" wrapText="1"/>
    </xf>
    <xf numFmtId="0" fontId="23" fillId="0" borderId="4" xfId="2" applyFont="1" applyBorder="1" applyAlignment="1">
      <alignment horizontal="center" vertical="center"/>
    </xf>
    <xf numFmtId="0" fontId="23" fillId="0" borderId="5" xfId="2" applyFont="1" applyBorder="1" applyAlignment="1">
      <alignment horizontal="center" vertical="center"/>
    </xf>
    <xf numFmtId="0" fontId="23" fillId="0" borderId="60" xfId="2" applyFont="1" applyBorder="1" applyAlignment="1">
      <alignment horizontal="center" vertical="center" wrapText="1"/>
    </xf>
    <xf numFmtId="0" fontId="23" fillId="0" borderId="59" xfId="2" applyFont="1" applyBorder="1" applyAlignment="1">
      <alignment horizontal="center" vertical="center" wrapText="1"/>
    </xf>
    <xf numFmtId="10" fontId="2" fillId="0" borderId="5" xfId="2" applyNumberFormat="1" applyFont="1" applyBorder="1" applyAlignment="1">
      <alignment horizontal="center" vertical="center"/>
    </xf>
    <xf numFmtId="0" fontId="2" fillId="3" borderId="43" xfId="2" applyFont="1" applyFill="1" applyBorder="1" applyAlignment="1">
      <alignment horizontal="center" vertical="center"/>
    </xf>
    <xf numFmtId="167" fontId="6" fillId="3" borderId="57" xfId="0" applyNumberFormat="1" applyFont="1" applyFill="1" applyBorder="1" applyAlignment="1">
      <alignment horizontal="center" vertical="center" wrapText="1"/>
    </xf>
    <xf numFmtId="0" fontId="6" fillId="3" borderId="38" xfId="0" applyFont="1" applyFill="1" applyBorder="1"/>
    <xf numFmtId="0" fontId="6" fillId="3" borderId="39" xfId="0" applyFont="1" applyFill="1" applyBorder="1"/>
    <xf numFmtId="0" fontId="5" fillId="3" borderId="43" xfId="4" applyNumberFormat="1" applyFont="1" applyFill="1" applyBorder="1" applyAlignment="1">
      <alignment horizontal="center" vertical="center" wrapText="1"/>
    </xf>
    <xf numFmtId="0" fontId="5" fillId="3" borderId="5" xfId="4" applyNumberFormat="1" applyFont="1" applyFill="1" applyBorder="1" applyAlignment="1">
      <alignment horizontal="center" vertical="center" wrapText="1"/>
    </xf>
    <xf numFmtId="0" fontId="5" fillId="3" borderId="6" xfId="4" applyNumberFormat="1" applyFont="1" applyFill="1" applyBorder="1" applyAlignment="1">
      <alignment horizontal="center" vertical="center" wrapText="1"/>
    </xf>
    <xf numFmtId="0" fontId="2" fillId="0" borderId="2" xfId="2" applyFont="1" applyBorder="1" applyAlignment="1">
      <alignment horizontal="center" vertical="center" wrapText="1"/>
    </xf>
    <xf numFmtId="9" fontId="6" fillId="0" borderId="9" xfId="2" applyNumberFormat="1" applyFont="1" applyBorder="1" applyAlignment="1">
      <alignment horizontal="center"/>
    </xf>
    <xf numFmtId="9" fontId="23" fillId="0" borderId="2" xfId="2" applyNumberFormat="1" applyFont="1" applyBorder="1" applyAlignment="1">
      <alignment horizontal="center" vertical="center"/>
    </xf>
    <xf numFmtId="0" fontId="23" fillId="0" borderId="2" xfId="2" applyFont="1" applyBorder="1" applyAlignment="1">
      <alignment horizontal="center" vertical="center"/>
    </xf>
    <xf numFmtId="0" fontId="2" fillId="0" borderId="2" xfId="2" applyFont="1" applyBorder="1" applyAlignment="1">
      <alignment horizontal="center" wrapText="1"/>
    </xf>
    <xf numFmtId="0" fontId="2" fillId="0" borderId="3" xfId="2" applyFont="1" applyBorder="1" applyAlignment="1">
      <alignment horizontal="center" vertical="center" wrapText="1"/>
    </xf>
    <xf numFmtId="0" fontId="2" fillId="3" borderId="49" xfId="2" applyFont="1" applyFill="1" applyBorder="1" applyAlignment="1">
      <alignment horizontal="center" vertical="center" wrapText="1"/>
    </xf>
    <xf numFmtId="0" fontId="2" fillId="3" borderId="43" xfId="2" applyFont="1" applyFill="1" applyBorder="1" applyAlignment="1">
      <alignment horizontal="center" vertical="center" wrapText="1"/>
    </xf>
    <xf numFmtId="0" fontId="2" fillId="0" borderId="7" xfId="2" applyFont="1" applyBorder="1" applyAlignment="1">
      <alignment horizontal="center" vertical="center"/>
    </xf>
    <xf numFmtId="0" fontId="2" fillId="0" borderId="8" xfId="2" applyFont="1" applyBorder="1" applyAlignment="1">
      <alignment horizontal="center" vertical="center"/>
    </xf>
    <xf numFmtId="177" fontId="2" fillId="0" borderId="5" xfId="2" applyNumberFormat="1" applyFont="1" applyBorder="1" applyAlignment="1">
      <alignment horizontal="center" vertical="center"/>
    </xf>
    <xf numFmtId="0" fontId="23" fillId="3" borderId="50" xfId="2" applyFont="1" applyFill="1" applyBorder="1" applyAlignment="1">
      <alignment horizontal="center" vertical="center" wrapText="1"/>
    </xf>
    <xf numFmtId="0" fontId="23" fillId="3" borderId="49" xfId="2" applyFont="1" applyFill="1" applyBorder="1" applyAlignment="1">
      <alignment horizontal="center" vertical="center" wrapText="1"/>
    </xf>
    <xf numFmtId="0" fontId="23" fillId="3" borderId="43" xfId="2" applyFont="1" applyFill="1" applyBorder="1" applyAlignment="1">
      <alignment horizontal="center" vertical="center" wrapText="1"/>
    </xf>
    <xf numFmtId="0" fontId="23" fillId="3" borderId="50" xfId="2" applyFont="1" applyFill="1" applyBorder="1" applyAlignment="1">
      <alignment horizontal="center" vertical="center"/>
    </xf>
    <xf numFmtId="0" fontId="23" fillId="3" borderId="49" xfId="2" applyFont="1" applyFill="1" applyBorder="1" applyAlignment="1">
      <alignment horizontal="center" vertical="center"/>
    </xf>
    <xf numFmtId="0" fontId="23" fillId="3" borderId="51" xfId="2" applyFont="1" applyFill="1" applyBorder="1" applyAlignment="1">
      <alignment horizontal="center" vertical="center"/>
    </xf>
    <xf numFmtId="0" fontId="23" fillId="0" borderId="51" xfId="2" applyFont="1" applyBorder="1" applyAlignment="1">
      <alignment horizontal="center" vertical="center"/>
    </xf>
    <xf numFmtId="9" fontId="2" fillId="0" borderId="50" xfId="2" applyNumberFormat="1" applyFont="1" applyBorder="1" applyAlignment="1">
      <alignment horizontal="center" vertical="center"/>
    </xf>
    <xf numFmtId="9" fontId="2" fillId="0" borderId="49" xfId="2" applyNumberFormat="1" applyFont="1" applyBorder="1" applyAlignment="1">
      <alignment horizontal="center" vertical="center"/>
    </xf>
    <xf numFmtId="9" fontId="2" fillId="0" borderId="43" xfId="2" applyNumberFormat="1" applyFont="1" applyBorder="1" applyAlignment="1">
      <alignment horizontal="center" vertical="center"/>
    </xf>
    <xf numFmtId="0" fontId="23" fillId="0" borderId="50" xfId="2" applyFont="1" applyBorder="1" applyAlignment="1">
      <alignment horizontal="center" wrapText="1"/>
    </xf>
    <xf numFmtId="0" fontId="23" fillId="0" borderId="49" xfId="2" applyFont="1" applyBorder="1" applyAlignment="1">
      <alignment horizontal="center" wrapText="1"/>
    </xf>
    <xf numFmtId="0" fontId="23" fillId="0" borderId="51" xfId="2" applyFont="1" applyBorder="1" applyAlignment="1">
      <alignment horizontal="center" wrapText="1"/>
    </xf>
    <xf numFmtId="10" fontId="2" fillId="0" borderId="2" xfId="2" applyNumberFormat="1" applyFont="1" applyBorder="1" applyAlignment="1">
      <alignment horizontal="center" vertical="center"/>
    </xf>
    <xf numFmtId="0" fontId="23" fillId="0" borderId="53" xfId="2" applyFont="1" applyBorder="1" applyAlignment="1">
      <alignment horizontal="center" vertical="center" wrapText="1"/>
    </xf>
    <xf numFmtId="0" fontId="23" fillId="0" borderId="25" xfId="2" applyFont="1" applyBorder="1" applyAlignment="1">
      <alignment horizontal="center" vertical="center" wrapText="1"/>
    </xf>
    <xf numFmtId="0" fontId="23" fillId="0" borderId="37" xfId="2" applyFont="1" applyBorder="1" applyAlignment="1">
      <alignment horizontal="center" vertical="center" wrapText="1"/>
    </xf>
    <xf numFmtId="0" fontId="2" fillId="3" borderId="2" xfId="2" applyFont="1" applyFill="1" applyBorder="1" applyAlignment="1">
      <alignment horizontal="center" vertical="center"/>
    </xf>
    <xf numFmtId="9" fontId="2" fillId="3" borderId="2" xfId="2" applyNumberFormat="1" applyFont="1" applyFill="1" applyBorder="1" applyAlignment="1">
      <alignment horizontal="center" vertical="center"/>
    </xf>
    <xf numFmtId="1" fontId="6" fillId="0" borderId="7" xfId="1" applyNumberFormat="1" applyFont="1" applyFill="1" applyBorder="1" applyAlignment="1">
      <alignment horizontal="center"/>
    </xf>
    <xf numFmtId="1" fontId="6" fillId="0" borderId="8" xfId="1" applyNumberFormat="1" applyFont="1" applyFill="1" applyBorder="1" applyAlignment="1">
      <alignment horizontal="center"/>
    </xf>
    <xf numFmtId="1" fontId="6" fillId="0" borderId="9" xfId="1" applyNumberFormat="1" applyFont="1" applyFill="1" applyBorder="1" applyAlignment="1">
      <alignment horizontal="center"/>
    </xf>
    <xf numFmtId="0" fontId="4" fillId="2" borderId="73" xfId="2" applyFont="1" applyFill="1" applyBorder="1" applyAlignment="1">
      <alignment horizontal="center" vertical="center" wrapText="1"/>
    </xf>
    <xf numFmtId="1" fontId="6" fillId="0" borderId="21" xfId="1" applyNumberFormat="1" applyFont="1" applyFill="1" applyBorder="1" applyAlignment="1">
      <alignment horizontal="center" vertical="center" wrapText="1"/>
    </xf>
    <xf numFmtId="1" fontId="6" fillId="0" borderId="23" xfId="1" applyNumberFormat="1" applyFont="1" applyFill="1" applyBorder="1" applyAlignment="1">
      <alignment horizontal="center" vertical="center" wrapText="1"/>
    </xf>
    <xf numFmtId="0" fontId="5" fillId="0" borderId="50" xfId="2" applyFont="1" applyBorder="1" applyAlignment="1">
      <alignment horizontal="center" vertical="center" wrapText="1"/>
    </xf>
    <xf numFmtId="0" fontId="5" fillId="0" borderId="49"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51" xfId="2" applyFont="1" applyBorder="1" applyAlignment="1">
      <alignment horizontal="center" vertical="center" wrapText="1"/>
    </xf>
    <xf numFmtId="0" fontId="5" fillId="0" borderId="53"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7" xfId="2" applyFont="1" applyBorder="1" applyAlignment="1">
      <alignment horizontal="center" vertical="center" wrapText="1"/>
    </xf>
    <xf numFmtId="0" fontId="5" fillId="0" borderId="26" xfId="2" applyFont="1" applyBorder="1" applyAlignment="1">
      <alignment horizontal="center" vertical="center" wrapText="1"/>
    </xf>
    <xf numFmtId="0" fontId="53" fillId="2" borderId="36" xfId="0" applyFont="1" applyFill="1" applyBorder="1" applyAlignment="1">
      <alignment horizontal="center" vertical="center" wrapText="1"/>
    </xf>
    <xf numFmtId="0" fontId="53" fillId="2" borderId="67" xfId="0" applyFont="1" applyFill="1" applyBorder="1" applyAlignment="1">
      <alignment horizontal="center" vertical="center" wrapText="1"/>
    </xf>
    <xf numFmtId="9" fontId="6" fillId="0" borderId="52" xfId="2" applyNumberFormat="1" applyFont="1" applyBorder="1" applyAlignment="1">
      <alignment horizontal="center"/>
    </xf>
    <xf numFmtId="9" fontId="6" fillId="0" borderId="29" xfId="2" applyNumberFormat="1" applyFont="1" applyBorder="1" applyAlignment="1">
      <alignment horizontal="center"/>
    </xf>
    <xf numFmtId="9" fontId="6" fillId="0" borderId="27" xfId="2" applyNumberFormat="1" applyFont="1" applyBorder="1" applyAlignment="1">
      <alignment horizontal="center"/>
    </xf>
    <xf numFmtId="9" fontId="6" fillId="0" borderId="28" xfId="2" applyNumberFormat="1" applyFont="1" applyBorder="1" applyAlignment="1">
      <alignment horizontal="center"/>
    </xf>
    <xf numFmtId="9" fontId="6" fillId="0" borderId="34" xfId="2" applyNumberFormat="1" applyFont="1" applyBorder="1" applyAlignment="1">
      <alignment horizontal="center"/>
    </xf>
    <xf numFmtId="0" fontId="16" fillId="3" borderId="22" xfId="3" applyFont="1" applyFill="1" applyBorder="1" applyAlignment="1">
      <alignment horizontal="center" vertical="center" wrapText="1"/>
    </xf>
    <xf numFmtId="0" fontId="16" fillId="3" borderId="23" xfId="3" applyFont="1" applyFill="1" applyBorder="1" applyAlignment="1">
      <alignment horizontal="center" vertical="center" wrapText="1"/>
    </xf>
    <xf numFmtId="175" fontId="2" fillId="0" borderId="2" xfId="2" applyNumberFormat="1" applyFont="1" applyBorder="1" applyAlignment="1">
      <alignment horizontal="center" vertical="center"/>
    </xf>
    <xf numFmtId="0" fontId="5" fillId="0" borderId="53" xfId="2" applyFont="1" applyBorder="1" applyAlignment="1">
      <alignment horizontal="center" wrapText="1"/>
    </xf>
    <xf numFmtId="0" fontId="5" fillId="0" borderId="25" xfId="2" applyFont="1" applyBorder="1" applyAlignment="1">
      <alignment horizontal="center" wrapText="1"/>
    </xf>
    <xf numFmtId="0" fontId="5" fillId="0" borderId="26" xfId="2" applyFont="1" applyBorder="1" applyAlignment="1">
      <alignment horizontal="center" wrapText="1"/>
    </xf>
    <xf numFmtId="2" fontId="6" fillId="0" borderId="8" xfId="2" applyNumberFormat="1" applyFont="1" applyBorder="1" applyAlignment="1">
      <alignment horizontal="center"/>
    </xf>
    <xf numFmtId="2" fontId="6" fillId="0" borderId="7" xfId="1" applyNumberFormat="1" applyFont="1" applyFill="1" applyBorder="1" applyAlignment="1">
      <alignment horizontal="center"/>
    </xf>
    <xf numFmtId="2" fontId="6" fillId="0" borderId="8" xfId="1" applyNumberFormat="1" applyFont="1" applyFill="1" applyBorder="1" applyAlignment="1">
      <alignment horizontal="center"/>
    </xf>
    <xf numFmtId="0" fontId="2" fillId="0" borderId="9" xfId="2" applyFont="1" applyBorder="1" applyAlignment="1">
      <alignment horizontal="center"/>
    </xf>
    <xf numFmtId="2" fontId="6" fillId="0" borderId="48" xfId="1" applyNumberFormat="1" applyFont="1" applyFill="1" applyBorder="1" applyAlignment="1">
      <alignment horizontal="center" vertical="center" wrapText="1"/>
    </xf>
    <xf numFmtId="2" fontId="6" fillId="0" borderId="49" xfId="1" applyNumberFormat="1" applyFont="1" applyFill="1" applyBorder="1" applyAlignment="1">
      <alignment horizontal="center" vertical="center" wrapText="1"/>
    </xf>
    <xf numFmtId="2" fontId="6" fillId="0" borderId="51" xfId="1" applyNumberFormat="1" applyFont="1" applyFill="1" applyBorder="1" applyAlignment="1">
      <alignment horizontal="center" vertical="center" wrapText="1"/>
    </xf>
    <xf numFmtId="0" fontId="2" fillId="0" borderId="6" xfId="2" applyFont="1" applyBorder="1" applyAlignment="1">
      <alignment horizontal="center"/>
    </xf>
    <xf numFmtId="2" fontId="6" fillId="0" borderId="24" xfId="1" applyNumberFormat="1" applyFont="1" applyFill="1" applyBorder="1" applyAlignment="1">
      <alignment horizontal="center" vertical="center" wrapText="1"/>
    </xf>
    <xf numFmtId="2" fontId="6" fillId="0" borderId="25" xfId="1" applyNumberFormat="1" applyFont="1" applyFill="1" applyBorder="1" applyAlignment="1">
      <alignment horizontal="center" vertical="center" wrapText="1"/>
    </xf>
    <xf numFmtId="2" fontId="6" fillId="0" borderId="26" xfId="1" applyNumberFormat="1"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67" xfId="0" applyFont="1" applyFill="1" applyBorder="1" applyAlignment="1">
      <alignment horizontal="center" vertical="center" wrapText="1"/>
    </xf>
    <xf numFmtId="2" fontId="6" fillId="0" borderId="52" xfId="2" applyNumberFormat="1" applyFont="1" applyBorder="1" applyAlignment="1">
      <alignment horizontal="center"/>
    </xf>
    <xf numFmtId="2" fontId="6" fillId="0" borderId="29" xfId="2" applyNumberFormat="1" applyFont="1" applyBorder="1" applyAlignment="1">
      <alignment horizontal="center"/>
    </xf>
    <xf numFmtId="2" fontId="6" fillId="0" borderId="27" xfId="2" applyNumberFormat="1" applyFont="1" applyBorder="1" applyAlignment="1">
      <alignment horizontal="center"/>
    </xf>
    <xf numFmtId="2" fontId="6" fillId="0" borderId="28" xfId="2" applyNumberFormat="1" applyFont="1" applyBorder="1" applyAlignment="1">
      <alignment horizontal="center"/>
    </xf>
    <xf numFmtId="2" fontId="6" fillId="0" borderId="34" xfId="2" applyNumberFormat="1" applyFont="1" applyBorder="1" applyAlignment="1">
      <alignment horizontal="center"/>
    </xf>
    <xf numFmtId="0" fontId="21" fillId="0" borderId="57" xfId="2" applyFont="1" applyBorder="1" applyAlignment="1">
      <alignment horizontal="center"/>
    </xf>
    <xf numFmtId="0" fontId="21" fillId="0" borderId="38" xfId="2" applyFont="1" applyBorder="1" applyAlignment="1">
      <alignment horizontal="center"/>
    </xf>
    <xf numFmtId="0" fontId="21" fillId="0" borderId="47" xfId="2" applyFont="1" applyBorder="1" applyAlignment="1">
      <alignment horizontal="center"/>
    </xf>
    <xf numFmtId="0" fontId="21" fillId="0" borderId="46" xfId="2" applyFont="1" applyBorder="1" applyAlignment="1">
      <alignment horizontal="center"/>
    </xf>
    <xf numFmtId="0" fontId="21" fillId="0" borderId="41" xfId="2" applyFont="1" applyBorder="1" applyAlignment="1">
      <alignment horizontal="center"/>
    </xf>
    <xf numFmtId="0" fontId="21" fillId="0" borderId="68" xfId="2" applyFont="1" applyBorder="1" applyAlignment="1">
      <alignment horizontal="center"/>
    </xf>
    <xf numFmtId="0" fontId="21" fillId="0" borderId="133" xfId="2" applyFont="1" applyBorder="1" applyAlignment="1">
      <alignment horizontal="center" vertical="center" wrapText="1"/>
    </xf>
    <xf numFmtId="0" fontId="21" fillId="0" borderId="133" xfId="2" applyFont="1" applyBorder="1" applyAlignment="1">
      <alignment horizontal="center" vertical="center"/>
    </xf>
    <xf numFmtId="0" fontId="21" fillId="0" borderId="86" xfId="2" applyFont="1" applyBorder="1" applyAlignment="1">
      <alignment horizontal="center" vertical="center"/>
    </xf>
    <xf numFmtId="9" fontId="21" fillId="0" borderId="133" xfId="2" applyNumberFormat="1" applyFont="1" applyBorder="1" applyAlignment="1">
      <alignment horizontal="center" vertical="center"/>
    </xf>
    <xf numFmtId="0" fontId="21" fillId="0" borderId="87" xfId="2" applyFont="1" applyBorder="1" applyAlignment="1">
      <alignment horizontal="center" vertical="center" wrapText="1"/>
    </xf>
    <xf numFmtId="0" fontId="40" fillId="0" borderId="33"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2" fillId="0" borderId="0" xfId="2" applyFont="1" applyAlignment="1">
      <alignment horizontal="center"/>
    </xf>
    <xf numFmtId="16" fontId="6" fillId="0" borderId="33" xfId="3" applyNumberFormat="1" applyFont="1" applyBorder="1" applyAlignment="1">
      <alignment horizontal="center" vertical="center" wrapText="1"/>
    </xf>
    <xf numFmtId="0" fontId="12" fillId="15" borderId="48" xfId="0" applyFont="1" applyFill="1" applyBorder="1" applyAlignment="1">
      <alignment horizontal="center" vertical="center" wrapText="1"/>
    </xf>
    <xf numFmtId="0" fontId="12" fillId="15" borderId="49" xfId="0" applyFont="1" applyFill="1" applyBorder="1" applyAlignment="1">
      <alignment horizontal="center" vertical="center" wrapText="1"/>
    </xf>
    <xf numFmtId="0" fontId="12" fillId="15" borderId="51" xfId="0" applyFont="1" applyFill="1" applyBorder="1" applyAlignment="1">
      <alignment horizontal="center" vertical="center" wrapText="1"/>
    </xf>
    <xf numFmtId="0" fontId="6" fillId="3" borderId="24" xfId="4" applyNumberFormat="1" applyFont="1" applyFill="1" applyBorder="1" applyAlignment="1">
      <alignment horizontal="left" vertical="center" wrapText="1"/>
    </xf>
    <xf numFmtId="0" fontId="6" fillId="3" borderId="25" xfId="4" applyNumberFormat="1" applyFont="1" applyFill="1" applyBorder="1" applyAlignment="1">
      <alignment horizontal="left" vertical="center" wrapText="1"/>
    </xf>
    <xf numFmtId="0" fontId="6" fillId="3" borderId="37" xfId="4" applyNumberFormat="1" applyFont="1" applyFill="1" applyBorder="1" applyAlignment="1">
      <alignment horizontal="left" vertical="center" wrapText="1"/>
    </xf>
    <xf numFmtId="0" fontId="21" fillId="0" borderId="1" xfId="2" applyFont="1" applyBorder="1" applyAlignment="1">
      <alignment horizontal="center" vertical="center" wrapText="1"/>
    </xf>
    <xf numFmtId="0" fontId="21" fillId="0" borderId="2" xfId="2" applyFont="1" applyBorder="1" applyAlignment="1">
      <alignment horizontal="center" vertical="center" wrapText="1"/>
    </xf>
    <xf numFmtId="0" fontId="21" fillId="0" borderId="1" xfId="2" applyFont="1" applyBorder="1" applyAlignment="1">
      <alignment horizontal="center" wrapText="1"/>
    </xf>
    <xf numFmtId="0" fontId="21" fillId="0" borderId="2" xfId="2" applyFont="1" applyBorder="1" applyAlignment="1">
      <alignment horizontal="center" wrapText="1"/>
    </xf>
    <xf numFmtId="174" fontId="6" fillId="0" borderId="7" xfId="2" applyNumberFormat="1" applyFont="1" applyBorder="1" applyAlignment="1">
      <alignment horizontal="center"/>
    </xf>
    <xf numFmtId="0" fontId="2" fillId="0" borderId="1" xfId="2" applyFont="1" applyBorder="1" applyAlignment="1">
      <alignment horizontal="center" vertical="center" wrapText="1"/>
    </xf>
    <xf numFmtId="9" fontId="2" fillId="0" borderId="2" xfId="2" applyNumberFormat="1" applyFont="1" applyBorder="1" applyAlignment="1">
      <alignment horizontal="center" vertical="center" wrapText="1"/>
    </xf>
    <xf numFmtId="167" fontId="6" fillId="0" borderId="2" xfId="0" applyNumberFormat="1" applyFont="1" applyBorder="1" applyAlignment="1">
      <alignment horizontal="center" vertical="center" wrapText="1"/>
    </xf>
    <xf numFmtId="10" fontId="2" fillId="0" borderId="37"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xf>
    <xf numFmtId="10" fontId="2" fillId="0" borderId="53" xfId="1" applyNumberFormat="1" applyFont="1" applyFill="1" applyBorder="1" applyAlignment="1">
      <alignment horizontal="center" vertical="center"/>
    </xf>
    <xf numFmtId="10" fontId="2" fillId="0" borderId="25" xfId="1" applyNumberFormat="1" applyFont="1" applyFill="1" applyBorder="1" applyAlignment="1">
      <alignment horizontal="center" vertical="center"/>
    </xf>
    <xf numFmtId="0" fontId="2" fillId="0" borderId="53" xfId="2" applyFont="1" applyBorder="1" applyAlignment="1">
      <alignment horizontal="justify" vertical="top" wrapText="1"/>
    </xf>
    <xf numFmtId="0" fontId="2" fillId="0" borderId="25" xfId="2" applyFont="1" applyBorder="1" applyAlignment="1">
      <alignment horizontal="justify" vertical="top" wrapText="1"/>
    </xf>
    <xf numFmtId="0" fontId="2" fillId="0" borderId="37" xfId="2" applyFont="1" applyBorder="1" applyAlignment="1">
      <alignment horizontal="justify" vertical="top" wrapText="1"/>
    </xf>
    <xf numFmtId="0" fontId="2" fillId="0" borderId="26" xfId="2" applyFont="1" applyBorder="1" applyAlignment="1">
      <alignment horizontal="justify" vertical="top" wrapText="1"/>
    </xf>
    <xf numFmtId="0" fontId="6" fillId="0" borderId="41" xfId="4" applyNumberFormat="1" applyFont="1" applyFill="1" applyBorder="1" applyAlignment="1">
      <alignment horizontal="justify" vertical="center" wrapText="1"/>
    </xf>
    <xf numFmtId="0" fontId="6" fillId="0" borderId="38" xfId="4" applyNumberFormat="1" applyFont="1" applyFill="1" applyBorder="1" applyAlignment="1">
      <alignment horizontal="justify" vertical="center" wrapText="1"/>
    </xf>
    <xf numFmtId="0" fontId="6" fillId="0" borderId="39" xfId="4" applyNumberFormat="1" applyFont="1" applyFill="1" applyBorder="1" applyAlignment="1">
      <alignment horizontal="justify" vertical="center" wrapText="1"/>
    </xf>
    <xf numFmtId="0" fontId="6" fillId="0" borderId="48" xfId="4" applyNumberFormat="1" applyFont="1" applyFill="1" applyBorder="1" applyAlignment="1">
      <alignment horizontal="justify" vertical="top" wrapText="1"/>
    </xf>
    <xf numFmtId="0" fontId="6" fillId="0" borderId="49" xfId="4" applyNumberFormat="1" applyFont="1" applyFill="1" applyBorder="1" applyAlignment="1">
      <alignment horizontal="justify" vertical="top" wrapText="1"/>
    </xf>
    <xf numFmtId="0" fontId="6" fillId="0" borderId="51" xfId="4" applyNumberFormat="1" applyFont="1" applyFill="1" applyBorder="1" applyAlignment="1">
      <alignment horizontal="justify" vertical="top"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167" fontId="12" fillId="0" borderId="1" xfId="0" applyNumberFormat="1" applyFont="1" applyBorder="1" applyAlignment="1">
      <alignment horizontal="center" vertical="center" wrapText="1"/>
    </xf>
    <xf numFmtId="167" fontId="12" fillId="0" borderId="2" xfId="0" applyNumberFormat="1" applyFont="1" applyBorder="1" applyAlignment="1">
      <alignment horizontal="center" vertical="center" wrapText="1"/>
    </xf>
    <xf numFmtId="10" fontId="21" fillId="0" borderId="37" xfId="1" applyNumberFormat="1" applyFont="1" applyFill="1" applyBorder="1" applyAlignment="1">
      <alignment horizontal="center" vertical="center"/>
    </xf>
    <xf numFmtId="10" fontId="21" fillId="0" borderId="2" xfId="1" applyNumberFormat="1" applyFont="1" applyFill="1" applyBorder="1" applyAlignment="1">
      <alignment horizontal="center" vertical="center"/>
    </xf>
    <xf numFmtId="10" fontId="21" fillId="0" borderId="53" xfId="1" applyNumberFormat="1" applyFont="1" applyFill="1" applyBorder="1" applyAlignment="1">
      <alignment horizontal="center" vertical="center"/>
    </xf>
    <xf numFmtId="10" fontId="21" fillId="0" borderId="25" xfId="1" applyNumberFormat="1" applyFont="1" applyFill="1" applyBorder="1" applyAlignment="1">
      <alignment horizontal="center" vertical="center"/>
    </xf>
    <xf numFmtId="0" fontId="21" fillId="0" borderId="53" xfId="2" applyFont="1" applyBorder="1" applyAlignment="1">
      <alignment horizontal="justify" vertical="top" wrapText="1"/>
    </xf>
    <xf numFmtId="0" fontId="21" fillId="0" borderId="25" xfId="2" applyFont="1" applyBorder="1" applyAlignment="1">
      <alignment horizontal="justify" vertical="top" wrapText="1"/>
    </xf>
    <xf numFmtId="0" fontId="21" fillId="0" borderId="37" xfId="2" applyFont="1" applyBorder="1" applyAlignment="1">
      <alignment horizontal="justify" vertical="top" wrapText="1"/>
    </xf>
    <xf numFmtId="0" fontId="21" fillId="0" borderId="26" xfId="2" applyFont="1" applyBorder="1" applyAlignment="1">
      <alignment horizontal="justify" vertical="top" wrapText="1"/>
    </xf>
    <xf numFmtId="167" fontId="12" fillId="0" borderId="31" xfId="0" applyNumberFormat="1" applyFont="1" applyBorder="1" applyAlignment="1">
      <alignment horizontal="center" vertical="center" wrapText="1"/>
    </xf>
    <xf numFmtId="0" fontId="15" fillId="2" borderId="7" xfId="2" applyFont="1" applyFill="1" applyBorder="1" applyAlignment="1">
      <alignment horizontal="center"/>
    </xf>
    <xf numFmtId="0" fontId="15" fillId="2" borderId="8" xfId="2" applyFont="1" applyFill="1" applyBorder="1" applyAlignment="1">
      <alignment horizontal="center"/>
    </xf>
    <xf numFmtId="0" fontId="15" fillId="2" borderId="9" xfId="2" applyFont="1" applyFill="1" applyBorder="1" applyAlignment="1">
      <alignment horizontal="center"/>
    </xf>
    <xf numFmtId="0" fontId="58" fillId="0" borderId="7" xfId="8" applyFont="1" applyFill="1" applyBorder="1"/>
    <xf numFmtId="0" fontId="58" fillId="0" borderId="8" xfId="8" applyFont="1" applyFill="1" applyBorder="1"/>
    <xf numFmtId="0" fontId="58" fillId="0" borderId="9" xfId="8" applyFont="1" applyFill="1" applyBorder="1"/>
    <xf numFmtId="0" fontId="15" fillId="2" borderId="60" xfId="0" applyFont="1" applyFill="1" applyBorder="1" applyAlignment="1">
      <alignment horizontal="center" vertical="center" wrapText="1"/>
    </xf>
    <xf numFmtId="0" fontId="15" fillId="2" borderId="59" xfId="0" applyFont="1" applyFill="1" applyBorder="1" applyAlignment="1">
      <alignment horizontal="center" vertical="center" wrapText="1"/>
    </xf>
    <xf numFmtId="0" fontId="15" fillId="2" borderId="58" xfId="0" applyFont="1" applyFill="1" applyBorder="1" applyAlignment="1">
      <alignment horizontal="center" vertical="center" wrapText="1"/>
    </xf>
    <xf numFmtId="0" fontId="12" fillId="0" borderId="2" xfId="0" applyFont="1" applyBorder="1"/>
    <xf numFmtId="0" fontId="12" fillId="0" borderId="3" xfId="0" applyFont="1" applyBorder="1"/>
    <xf numFmtId="0" fontId="12" fillId="0" borderId="57" xfId="4" applyNumberFormat="1" applyFont="1" applyFill="1" applyBorder="1" applyAlignment="1">
      <alignment horizontal="justify" vertical="center" wrapText="1"/>
    </xf>
    <xf numFmtId="167" fontId="12" fillId="0" borderId="4" xfId="0" applyNumberFormat="1" applyFont="1" applyBorder="1" applyAlignment="1">
      <alignment horizontal="center" vertical="center" wrapText="1"/>
    </xf>
    <xf numFmtId="0" fontId="12" fillId="0" borderId="5" xfId="0" applyFont="1" applyBorder="1"/>
    <xf numFmtId="0" fontId="12" fillId="0" borderId="6" xfId="0" applyFont="1" applyBorder="1"/>
    <xf numFmtId="0" fontId="12" fillId="0" borderId="4" xfId="4" applyNumberFormat="1" applyFont="1" applyFill="1" applyBorder="1" applyAlignment="1">
      <alignment horizontal="center" vertical="center" wrapText="1"/>
    </xf>
    <xf numFmtId="0" fontId="12" fillId="0" borderId="27" xfId="2" applyFont="1" applyBorder="1" applyAlignment="1">
      <alignment horizontal="center"/>
    </xf>
    <xf numFmtId="0" fontId="12" fillId="0" borderId="28" xfId="2" applyFont="1" applyBorder="1" applyAlignment="1">
      <alignment horizontal="center"/>
    </xf>
    <xf numFmtId="0" fontId="12" fillId="0" borderId="34" xfId="2" applyFont="1" applyBorder="1" applyAlignment="1">
      <alignment horizontal="center"/>
    </xf>
    <xf numFmtId="167" fontId="12" fillId="0" borderId="38" xfId="0" applyNumberFormat="1" applyFont="1" applyBorder="1" applyAlignment="1">
      <alignment horizontal="center" vertical="center" wrapText="1"/>
    </xf>
    <xf numFmtId="9" fontId="2" fillId="0" borderId="47" xfId="2" applyNumberFormat="1" applyFont="1" applyBorder="1" applyAlignment="1">
      <alignment horizontal="center"/>
    </xf>
    <xf numFmtId="9" fontId="2" fillId="0" borderId="38" xfId="2" applyNumberFormat="1" applyFont="1" applyBorder="1" applyAlignment="1">
      <alignment horizontal="center"/>
    </xf>
    <xf numFmtId="0" fontId="13" fillId="0" borderId="47" xfId="2" applyFont="1" applyBorder="1" applyAlignment="1">
      <alignment horizontal="center" wrapText="1"/>
    </xf>
    <xf numFmtId="0" fontId="13" fillId="0" borderId="46" xfId="2" applyFont="1" applyBorder="1" applyAlignment="1">
      <alignment horizontal="center" wrapText="1"/>
    </xf>
    <xf numFmtId="0" fontId="13" fillId="0" borderId="41" xfId="2" applyFont="1" applyBorder="1" applyAlignment="1">
      <alignment horizontal="center" wrapText="1"/>
    </xf>
    <xf numFmtId="0" fontId="13" fillId="0" borderId="68" xfId="2" applyFont="1" applyBorder="1" applyAlignment="1">
      <alignment horizontal="center" wrapText="1"/>
    </xf>
    <xf numFmtId="167" fontId="12" fillId="0" borderId="5" xfId="0" applyNumberFormat="1" applyFont="1" applyBorder="1" applyAlignment="1">
      <alignment horizontal="center" vertical="center" wrapText="1"/>
    </xf>
    <xf numFmtId="167" fontId="5" fillId="0" borderId="14" xfId="0" applyNumberFormat="1" applyFont="1" applyBorder="1" applyAlignment="1">
      <alignment horizontal="center" vertical="center" wrapText="1"/>
    </xf>
    <xf numFmtId="167" fontId="5" fillId="0" borderId="15" xfId="0" applyNumberFormat="1" applyFont="1" applyBorder="1" applyAlignment="1">
      <alignment horizontal="center" vertical="center" wrapText="1"/>
    </xf>
    <xf numFmtId="167" fontId="5" fillId="0" borderId="44" xfId="0" applyNumberFormat="1" applyFont="1" applyBorder="1" applyAlignment="1">
      <alignment horizontal="center" vertical="center" wrapText="1"/>
    </xf>
    <xf numFmtId="167" fontId="5" fillId="0" borderId="0" xfId="0" applyNumberFormat="1" applyFont="1" applyAlignment="1">
      <alignment horizontal="center" vertical="center" wrapText="1"/>
    </xf>
    <xf numFmtId="167" fontId="5" fillId="0" borderId="18" xfId="0" applyNumberFormat="1" applyFont="1" applyBorder="1" applyAlignment="1">
      <alignment horizontal="center" vertical="center" wrapText="1"/>
    </xf>
    <xf numFmtId="167" fontId="5" fillId="0" borderId="19" xfId="0" applyNumberFormat="1" applyFont="1" applyBorder="1" applyAlignment="1">
      <alignment horizontal="center" vertical="center" wrapText="1"/>
    </xf>
    <xf numFmtId="0" fontId="5" fillId="0" borderId="14" xfId="4" applyNumberFormat="1" applyFont="1" applyFill="1" applyBorder="1" applyAlignment="1">
      <alignment horizontal="center" vertical="top" wrapText="1"/>
    </xf>
    <xf numFmtId="0" fontId="5" fillId="0" borderId="15" xfId="4" applyNumberFormat="1" applyFont="1" applyFill="1" applyBorder="1" applyAlignment="1">
      <alignment horizontal="center" vertical="top" wrapText="1"/>
    </xf>
    <xf numFmtId="0" fontId="5" fillId="0" borderId="16" xfId="4" applyNumberFormat="1" applyFont="1" applyFill="1" applyBorder="1" applyAlignment="1">
      <alignment horizontal="center" vertical="top" wrapText="1"/>
    </xf>
    <xf numFmtId="0" fontId="5" fillId="0" borderId="44" xfId="4" applyNumberFormat="1" applyFont="1" applyFill="1" applyBorder="1" applyAlignment="1">
      <alignment horizontal="center" vertical="top" wrapText="1"/>
    </xf>
    <xf numFmtId="0" fontId="5" fillId="0" borderId="0" xfId="4" applyNumberFormat="1" applyFont="1" applyFill="1" applyBorder="1" applyAlignment="1">
      <alignment horizontal="center" vertical="top" wrapText="1"/>
    </xf>
    <xf numFmtId="0" fontId="5" fillId="0" borderId="45" xfId="4" applyNumberFormat="1" applyFont="1" applyFill="1" applyBorder="1" applyAlignment="1">
      <alignment horizontal="center" vertical="top" wrapText="1"/>
    </xf>
    <xf numFmtId="0" fontId="5" fillId="0" borderId="18" xfId="4" applyNumberFormat="1" applyFont="1" applyFill="1" applyBorder="1" applyAlignment="1">
      <alignment horizontal="center" vertical="top" wrapText="1"/>
    </xf>
    <xf numFmtId="0" fontId="5" fillId="0" borderId="19" xfId="4" applyNumberFormat="1" applyFont="1" applyFill="1" applyBorder="1" applyAlignment="1">
      <alignment horizontal="center" vertical="top" wrapText="1"/>
    </xf>
    <xf numFmtId="0" fontId="5" fillId="0" borderId="20" xfId="4" applyNumberFormat="1" applyFont="1" applyFill="1" applyBorder="1" applyAlignment="1">
      <alignment horizontal="center" vertical="top" wrapText="1"/>
    </xf>
    <xf numFmtId="0" fontId="16" fillId="2" borderId="127"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63" fillId="0" borderId="14" xfId="2" applyFont="1" applyBorder="1" applyAlignment="1">
      <alignment horizontal="center" vertical="center" wrapText="1"/>
    </xf>
    <xf numFmtId="0" fontId="64" fillId="0" borderId="15" xfId="2" applyFont="1" applyBorder="1" applyAlignment="1">
      <alignment horizontal="center" vertical="center" wrapText="1"/>
    </xf>
    <xf numFmtId="0" fontId="64" fillId="0" borderId="16" xfId="2" applyFont="1" applyBorder="1" applyAlignment="1">
      <alignment horizontal="center" vertical="center" wrapText="1"/>
    </xf>
    <xf numFmtId="0" fontId="64" fillId="0" borderId="44" xfId="2" applyFont="1" applyBorder="1" applyAlignment="1">
      <alignment horizontal="center" vertical="center" wrapText="1"/>
    </xf>
    <xf numFmtId="0" fontId="64" fillId="0" borderId="0" xfId="2" applyFont="1" applyAlignment="1">
      <alignment horizontal="center" vertical="center" wrapText="1"/>
    </xf>
    <xf numFmtId="0" fontId="64" fillId="0" borderId="45" xfId="2" applyFont="1" applyBorder="1" applyAlignment="1">
      <alignment horizontal="center" vertical="center" wrapText="1"/>
    </xf>
    <xf numFmtId="0" fontId="64" fillId="0" borderId="18" xfId="2" applyFont="1" applyBorder="1" applyAlignment="1">
      <alignment horizontal="center" vertical="center" wrapText="1"/>
    </xf>
    <xf numFmtId="0" fontId="64" fillId="0" borderId="19" xfId="2" applyFont="1" applyBorder="1" applyAlignment="1">
      <alignment horizontal="center" vertical="center" wrapText="1"/>
    </xf>
    <xf numFmtId="0" fontId="64" fillId="0" borderId="20" xfId="2" applyFont="1" applyBorder="1" applyAlignment="1">
      <alignment horizontal="center" vertical="center" wrapText="1"/>
    </xf>
    <xf numFmtId="0" fontId="11" fillId="4" borderId="24"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25" xfId="0" applyFont="1" applyFill="1" applyBorder="1" applyAlignment="1">
      <alignment horizontal="center" vertical="center"/>
    </xf>
    <xf numFmtId="0" fontId="11" fillId="4" borderId="26" xfId="0" applyFont="1" applyFill="1" applyBorder="1" applyAlignment="1">
      <alignment horizontal="center" vertical="center"/>
    </xf>
    <xf numFmtId="0" fontId="26" fillId="0" borderId="14" xfId="4" applyNumberFormat="1" applyFont="1" applyFill="1" applyBorder="1" applyAlignment="1">
      <alignment horizontal="left" vertical="top" wrapText="1"/>
    </xf>
    <xf numFmtId="0" fontId="26" fillId="0" borderId="15" xfId="4" applyNumberFormat="1" applyFont="1" applyFill="1" applyBorder="1" applyAlignment="1">
      <alignment horizontal="left" vertical="top" wrapText="1"/>
    </xf>
    <xf numFmtId="0" fontId="26" fillId="0" borderId="16" xfId="4" applyNumberFormat="1" applyFont="1" applyFill="1" applyBorder="1" applyAlignment="1">
      <alignment horizontal="left" vertical="top" wrapText="1"/>
    </xf>
    <xf numFmtId="0" fontId="26" fillId="0" borderId="44" xfId="4" applyNumberFormat="1" applyFont="1" applyFill="1" applyBorder="1" applyAlignment="1">
      <alignment horizontal="left" vertical="top" wrapText="1"/>
    </xf>
    <xf numFmtId="0" fontId="26" fillId="0" borderId="0" xfId="4" applyNumberFormat="1" applyFont="1" applyFill="1" applyBorder="1" applyAlignment="1">
      <alignment horizontal="left" vertical="top" wrapText="1"/>
    </xf>
    <xf numFmtId="0" fontId="26" fillId="0" borderId="45" xfId="4" applyNumberFormat="1" applyFont="1" applyFill="1" applyBorder="1" applyAlignment="1">
      <alignment horizontal="left" vertical="top" wrapText="1"/>
    </xf>
    <xf numFmtId="0" fontId="26" fillId="0" borderId="18" xfId="4" applyNumberFormat="1" applyFont="1" applyFill="1" applyBorder="1" applyAlignment="1">
      <alignment horizontal="left" vertical="top" wrapText="1"/>
    </xf>
    <xf numFmtId="0" fontId="26" fillId="0" borderId="19" xfId="4" applyNumberFormat="1" applyFont="1" applyFill="1" applyBorder="1" applyAlignment="1">
      <alignment horizontal="left" vertical="top" wrapText="1"/>
    </xf>
    <xf numFmtId="0" fontId="26" fillId="0" borderId="20" xfId="4" applyNumberFormat="1" applyFont="1" applyFill="1" applyBorder="1" applyAlignment="1">
      <alignment horizontal="left" vertical="top" wrapText="1"/>
    </xf>
    <xf numFmtId="0" fontId="62" fillId="0" borderId="14" xfId="4" applyNumberFormat="1" applyFont="1" applyFill="1" applyBorder="1" applyAlignment="1">
      <alignment horizontal="left" vertical="top" wrapText="1"/>
    </xf>
    <xf numFmtId="0" fontId="7" fillId="0" borderId="15" xfId="4" applyNumberFormat="1" applyFont="1" applyFill="1" applyBorder="1" applyAlignment="1">
      <alignment horizontal="left" vertical="top" wrapText="1"/>
    </xf>
    <xf numFmtId="0" fontId="7" fillId="0" borderId="16" xfId="4" applyNumberFormat="1" applyFont="1" applyFill="1" applyBorder="1" applyAlignment="1">
      <alignment horizontal="left" vertical="top" wrapText="1"/>
    </xf>
    <xf numFmtId="0" fontId="7" fillId="0" borderId="44" xfId="4" applyNumberFormat="1" applyFont="1" applyFill="1" applyBorder="1" applyAlignment="1">
      <alignment horizontal="left" vertical="top" wrapText="1"/>
    </xf>
    <xf numFmtId="0" fontId="7" fillId="0" borderId="0" xfId="4" applyNumberFormat="1" applyFont="1" applyFill="1" applyBorder="1" applyAlignment="1">
      <alignment horizontal="left" vertical="top" wrapText="1"/>
    </xf>
    <xf numFmtId="0" fontId="7" fillId="0" borderId="45" xfId="4" applyNumberFormat="1" applyFont="1" applyFill="1" applyBorder="1" applyAlignment="1">
      <alignment horizontal="left" vertical="top" wrapText="1"/>
    </xf>
    <xf numFmtId="0" fontId="7" fillId="0" borderId="18" xfId="4" applyNumberFormat="1" applyFont="1" applyFill="1" applyBorder="1" applyAlignment="1">
      <alignment horizontal="left" vertical="top" wrapText="1"/>
    </xf>
    <xf numFmtId="0" fontId="7" fillId="0" borderId="19" xfId="4" applyNumberFormat="1" applyFont="1" applyFill="1" applyBorder="1" applyAlignment="1">
      <alignment horizontal="left" vertical="top" wrapText="1"/>
    </xf>
    <xf numFmtId="0" fontId="7" fillId="0" borderId="20" xfId="4" applyNumberFormat="1" applyFont="1" applyFill="1" applyBorder="1" applyAlignment="1">
      <alignment horizontal="left" vertical="top"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6" fillId="2" borderId="6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30" xfId="2" applyFont="1" applyFill="1" applyBorder="1" applyAlignment="1">
      <alignment horizontal="center" vertical="center" wrapText="1"/>
    </xf>
    <xf numFmtId="0" fontId="11" fillId="2" borderId="31" xfId="2" applyFont="1" applyFill="1" applyBorder="1" applyAlignment="1">
      <alignment horizontal="center" vertical="center" wrapText="1"/>
    </xf>
    <xf numFmtId="0" fontId="11" fillId="2" borderId="32" xfId="2" applyFont="1" applyFill="1" applyBorder="1" applyAlignment="1">
      <alignment horizontal="center" vertical="center" wrapText="1"/>
    </xf>
    <xf numFmtId="0" fontId="5" fillId="0" borderId="21" xfId="3" applyBorder="1" applyAlignment="1">
      <alignment horizontal="center" vertical="center" wrapText="1"/>
    </xf>
    <xf numFmtId="0" fontId="5" fillId="0" borderId="22" xfId="3" applyBorder="1" applyAlignment="1">
      <alignment horizontal="center" vertical="center" wrapText="1"/>
    </xf>
    <xf numFmtId="0" fontId="5" fillId="0" borderId="23" xfId="3" applyBorder="1" applyAlignment="1">
      <alignment horizontal="center" vertical="center" wrapText="1"/>
    </xf>
    <xf numFmtId="0" fontId="5" fillId="3" borderId="21" xfId="2" applyFont="1" applyFill="1" applyBorder="1" applyAlignment="1">
      <alignment horizontal="center" vertical="center" wrapText="1"/>
    </xf>
    <xf numFmtId="0" fontId="5" fillId="3" borderId="22" xfId="2" applyFont="1" applyFill="1" applyBorder="1" applyAlignment="1">
      <alignment horizontal="center" vertical="center" wrapText="1"/>
    </xf>
    <xf numFmtId="0" fontId="5" fillId="3" borderId="23" xfId="2" applyFont="1" applyFill="1" applyBorder="1" applyAlignment="1">
      <alignment horizontal="center" vertical="center" wrapText="1"/>
    </xf>
    <xf numFmtId="0" fontId="59" fillId="2" borderId="30" xfId="2" applyFont="1" applyFill="1" applyBorder="1" applyAlignment="1">
      <alignment horizontal="center" vertical="center" wrapText="1"/>
    </xf>
    <xf numFmtId="0" fontId="59" fillId="2" borderId="31" xfId="2" applyFont="1" applyFill="1" applyBorder="1" applyAlignment="1">
      <alignment horizontal="center" vertical="center" wrapText="1"/>
    </xf>
    <xf numFmtId="0" fontId="59" fillId="2" borderId="32" xfId="2" applyFont="1" applyFill="1" applyBorder="1" applyAlignment="1">
      <alignment horizontal="center" vertical="center" wrapText="1"/>
    </xf>
    <xf numFmtId="0" fontId="11" fillId="2" borderId="24" xfId="2"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1" fillId="2" borderId="26" xfId="2" applyFont="1" applyFill="1" applyBorder="1" applyAlignment="1">
      <alignment horizontal="center" vertical="center" wrapText="1"/>
    </xf>
    <xf numFmtId="0" fontId="5" fillId="0" borderId="27" xfId="3" applyBorder="1" applyAlignment="1">
      <alignment horizontal="center" vertical="center" wrapText="1"/>
    </xf>
    <xf numFmtId="0" fontId="5" fillId="0" borderId="28" xfId="3" applyBorder="1" applyAlignment="1">
      <alignment horizontal="center" vertical="center" wrapText="1"/>
    </xf>
    <xf numFmtId="0" fontId="5" fillId="0" borderId="29" xfId="3" applyBorder="1" applyAlignment="1">
      <alignment horizontal="center" vertical="center" wrapText="1"/>
    </xf>
    <xf numFmtId="0" fontId="5" fillId="0" borderId="18" xfId="3" applyBorder="1" applyAlignment="1">
      <alignment horizontal="center" vertical="center" wrapText="1"/>
    </xf>
    <xf numFmtId="0" fontId="5" fillId="0" borderId="19" xfId="3" applyBorder="1" applyAlignment="1">
      <alignment horizontal="center" vertical="center" wrapText="1"/>
    </xf>
    <xf numFmtId="0" fontId="5" fillId="0" borderId="20" xfId="3" applyBorder="1" applyAlignment="1">
      <alignment horizontal="center" vertical="center" wrapText="1"/>
    </xf>
    <xf numFmtId="0" fontId="5" fillId="2" borderId="14" xfId="2" applyFont="1" applyFill="1" applyBorder="1" applyAlignment="1">
      <alignment horizontal="center" vertical="center" wrapText="1"/>
    </xf>
    <xf numFmtId="0" fontId="5" fillId="2" borderId="15"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18" xfId="2" applyFont="1" applyFill="1" applyBorder="1" applyAlignment="1">
      <alignment horizontal="center" vertical="center" wrapText="1"/>
    </xf>
    <xf numFmtId="0" fontId="5" fillId="2" borderId="19" xfId="2" applyFont="1" applyFill="1" applyBorder="1" applyAlignment="1">
      <alignment horizontal="center" vertical="center" wrapText="1"/>
    </xf>
    <xf numFmtId="0" fontId="5" fillId="2" borderId="20" xfId="2" applyFont="1" applyFill="1" applyBorder="1" applyAlignment="1">
      <alignment horizontal="center" vertical="center" wrapText="1"/>
    </xf>
    <xf numFmtId="49" fontId="5" fillId="0" borderId="14" xfId="2" applyNumberFormat="1" applyFont="1" applyBorder="1" applyAlignment="1">
      <alignment horizontal="center" vertical="center" wrapText="1"/>
    </xf>
    <xf numFmtId="49" fontId="5" fillId="0" borderId="15"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49" fontId="5" fillId="0" borderId="19" xfId="2" applyNumberFormat="1" applyFont="1" applyBorder="1" applyAlignment="1">
      <alignment horizontal="center" vertical="center" wrapText="1"/>
    </xf>
    <xf numFmtId="49" fontId="5" fillId="0" borderId="20" xfId="2" applyNumberFormat="1" applyFont="1" applyBorder="1" applyAlignment="1">
      <alignment horizontal="center" vertical="center" wrapText="1"/>
    </xf>
    <xf numFmtId="0" fontId="7" fillId="2" borderId="5" xfId="0" applyFont="1" applyFill="1" applyBorder="1" applyAlignment="1">
      <alignment horizontal="center" vertical="center" wrapText="1"/>
    </xf>
    <xf numFmtId="0" fontId="11" fillId="0" borderId="8" xfId="2" applyFont="1" applyBorder="1" applyAlignment="1">
      <alignment horizontal="left" vertical="center" wrapText="1"/>
    </xf>
    <xf numFmtId="0" fontId="11" fillId="0" borderId="9" xfId="2" applyFont="1" applyBorder="1" applyAlignment="1">
      <alignment horizontal="left" vertical="center" wrapText="1"/>
    </xf>
    <xf numFmtId="0" fontId="11" fillId="2" borderId="1" xfId="2" applyFont="1" applyFill="1" applyBorder="1" applyAlignment="1">
      <alignment horizontal="center" vertical="center" wrapText="1"/>
    </xf>
    <xf numFmtId="0" fontId="11" fillId="2" borderId="2" xfId="2" applyFont="1" applyFill="1" applyBorder="1" applyAlignment="1">
      <alignment horizontal="center" vertical="center" wrapText="1"/>
    </xf>
    <xf numFmtId="0" fontId="11" fillId="2" borderId="3" xfId="2" applyFont="1" applyFill="1" applyBorder="1" applyAlignment="1">
      <alignment horizontal="center" vertical="center" wrapText="1"/>
    </xf>
    <xf numFmtId="0" fontId="11" fillId="2" borderId="7"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3" fillId="3" borderId="14" xfId="2" applyFont="1" applyFill="1" applyBorder="1" applyAlignment="1">
      <alignment horizontal="center" vertical="center" wrapText="1"/>
    </xf>
    <xf numFmtId="0" fontId="3" fillId="3" borderId="15" xfId="2" applyFont="1" applyFill="1" applyBorder="1" applyAlignment="1">
      <alignment horizontal="center" vertical="center" wrapText="1"/>
    </xf>
    <xf numFmtId="0" fontId="3" fillId="3" borderId="16" xfId="2" applyFont="1" applyFill="1" applyBorder="1" applyAlignment="1">
      <alignment horizontal="center" vertical="center" wrapText="1"/>
    </xf>
    <xf numFmtId="0" fontId="3" fillId="3" borderId="18" xfId="2" applyFont="1" applyFill="1" applyBorder="1" applyAlignment="1">
      <alignment horizontal="center" vertical="center" wrapText="1"/>
    </xf>
    <xf numFmtId="0" fontId="3" fillId="3" borderId="19" xfId="2" applyFont="1" applyFill="1" applyBorder="1" applyAlignment="1">
      <alignment horizontal="center" vertical="center" wrapText="1"/>
    </xf>
    <xf numFmtId="0" fontId="3" fillId="3" borderId="20" xfId="2" applyFont="1" applyFill="1" applyBorder="1" applyAlignment="1">
      <alignment horizontal="center" vertical="center" wrapText="1"/>
    </xf>
    <xf numFmtId="0" fontId="11" fillId="0" borderId="14" xfId="2" applyFont="1" applyBorder="1" applyAlignment="1">
      <alignment horizontal="center" vertical="center" wrapText="1"/>
    </xf>
    <xf numFmtId="0" fontId="11" fillId="0" borderId="15" xfId="2" applyFont="1" applyBorder="1" applyAlignment="1">
      <alignment horizontal="center" vertical="center" wrapText="1"/>
    </xf>
    <xf numFmtId="0" fontId="11" fillId="0" borderId="16" xfId="2" applyFont="1" applyBorder="1" applyAlignment="1">
      <alignment horizontal="center" vertical="center" wrapText="1"/>
    </xf>
    <xf numFmtId="0" fontId="11" fillId="0" borderId="18" xfId="2" applyFont="1" applyBorder="1" applyAlignment="1">
      <alignment horizontal="center" vertical="center" wrapText="1"/>
    </xf>
    <xf numFmtId="0" fontId="11" fillId="0" borderId="19" xfId="2" applyFont="1" applyBorder="1" applyAlignment="1">
      <alignment horizontal="center" vertical="center" wrapText="1"/>
    </xf>
    <xf numFmtId="0" fontId="11" fillId="0" borderId="20" xfId="2" applyFont="1" applyBorder="1" applyAlignment="1">
      <alignment horizontal="center" vertical="center" wrapText="1"/>
    </xf>
    <xf numFmtId="9" fontId="11" fillId="2" borderId="24" xfId="3" applyNumberFormat="1" applyFont="1" applyFill="1" applyBorder="1" applyAlignment="1">
      <alignment horizontal="center" vertical="center" wrapText="1"/>
    </xf>
    <xf numFmtId="9" fontId="11" fillId="2" borderId="25" xfId="3" applyNumberFormat="1" applyFont="1" applyFill="1" applyBorder="1" applyAlignment="1">
      <alignment horizontal="center" vertical="center" wrapText="1"/>
    </xf>
    <xf numFmtId="9" fontId="11" fillId="2" borderId="26" xfId="3" applyNumberFormat="1" applyFont="1" applyFill="1" applyBorder="1" applyAlignment="1">
      <alignment horizontal="center" vertical="center" wrapText="1"/>
    </xf>
    <xf numFmtId="9" fontId="5" fillId="0" borderId="18" xfId="3" applyNumberFormat="1" applyBorder="1" applyAlignment="1">
      <alignment horizontal="center" vertical="center" wrapText="1"/>
    </xf>
    <xf numFmtId="9" fontId="5" fillId="0" borderId="19" xfId="3" applyNumberFormat="1" applyBorder="1" applyAlignment="1">
      <alignment horizontal="center" vertical="center" wrapText="1"/>
    </xf>
    <xf numFmtId="9" fontId="5" fillId="0" borderId="20" xfId="3" applyNumberFormat="1" applyBorder="1" applyAlignment="1">
      <alignment horizontal="center" vertical="center" wrapText="1"/>
    </xf>
    <xf numFmtId="0" fontId="11" fillId="0" borderId="5" xfId="2" applyFont="1" applyBorder="1" applyAlignment="1">
      <alignment horizontal="left" vertical="center" wrapText="1"/>
    </xf>
    <xf numFmtId="0" fontId="11" fillId="0" borderId="6" xfId="2" applyFont="1" applyBorder="1" applyAlignment="1">
      <alignment horizontal="left"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9" fontId="5" fillId="0" borderId="14" xfId="3" applyNumberFormat="1" applyBorder="1" applyAlignment="1">
      <alignment horizontal="center" vertical="center" wrapText="1"/>
    </xf>
    <xf numFmtId="9" fontId="5" fillId="0" borderId="15" xfId="3" applyNumberFormat="1" applyBorder="1" applyAlignment="1">
      <alignment horizontal="center" vertical="center" wrapText="1"/>
    </xf>
    <xf numFmtId="9" fontId="5" fillId="0" borderId="16" xfId="3" applyNumberFormat="1" applyBorder="1" applyAlignment="1">
      <alignment horizontal="center" vertical="center" wrapText="1"/>
    </xf>
    <xf numFmtId="0" fontId="5" fillId="0" borderId="7" xfId="2" applyFont="1" applyBorder="1" applyAlignment="1">
      <alignment horizontal="center" vertical="center" wrapText="1"/>
    </xf>
  </cellXfs>
  <cellStyles count="11">
    <cellStyle name="Hipervínculo" xfId="8" builtinId="8"/>
    <cellStyle name="Millares" xfId="9" builtinId="3"/>
    <cellStyle name="Millares [0]" xfId="6" builtinId="6"/>
    <cellStyle name="Moneda [0]" xfId="5" builtinId="7"/>
    <cellStyle name="Moneda 2" xfId="4"/>
    <cellStyle name="Normal" xfId="0" builtinId="0"/>
    <cellStyle name="Normal 2" xfId="2"/>
    <cellStyle name="Normal 2 2" xfId="3"/>
    <cellStyle name="Normal 3" xfId="7"/>
    <cellStyle name="Normal 4" xfId="1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9.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 trimestre vs 2 trimestre</a:t>
            </a:r>
          </a:p>
        </c:rich>
      </c:tx>
      <c:layout>
        <c:manualLayout>
          <c:xMode val="edge"/>
          <c:yMode val="edge"/>
          <c:x val="0.35241489746199445"/>
          <c:y val="4.5283036808017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5830636201149706E-2"/>
          <c:y val="0.11617601132641457"/>
          <c:w val="0.91258026965083183"/>
          <c:h val="0.75803763998916063"/>
        </c:manualLayout>
      </c:layout>
      <c:barChart>
        <c:barDir val="col"/>
        <c:grouping val="clustered"/>
        <c:varyColors val="0"/>
        <c:ser>
          <c:idx val="0"/>
          <c:order val="0"/>
          <c:tx>
            <c:strRef>
              <c:f>'APIC-IND-001'!$C$61</c:f>
              <c:strCache>
                <c:ptCount val="1"/>
                <c:pt idx="0">
                  <c:v>2 TRIMESTRE</c:v>
                </c:pt>
              </c:strCache>
            </c:strRef>
          </c:tx>
          <c:spPr>
            <a:solidFill>
              <a:schemeClr val="accent1"/>
            </a:solidFill>
            <a:ln>
              <a:noFill/>
            </a:ln>
            <a:effectLst/>
          </c:spPr>
          <c:invertIfNegative val="0"/>
          <c:val>
            <c:numRef>
              <c:f>'APIC-IND-001'!$H$61:$M$61</c:f>
              <c:numCache>
                <c:formatCode>General</c:formatCode>
                <c:ptCount val="6"/>
                <c:pt idx="0" formatCode="0%">
                  <c:v>0.48</c:v>
                </c:pt>
                <c:pt idx="2" formatCode="0%">
                  <c:v>0.12</c:v>
                </c:pt>
              </c:numCache>
            </c:numRef>
          </c:val>
          <c:extLst xmlns:c16r2="http://schemas.microsoft.com/office/drawing/2015/06/chart">
            <c:ext xmlns:c16="http://schemas.microsoft.com/office/drawing/2014/chart" uri="{C3380CC4-5D6E-409C-BE32-E72D297353CC}">
              <c16:uniqueId val="{00000000-1BFB-42F0-8936-A596DD620F2D}"/>
            </c:ext>
          </c:extLst>
        </c:ser>
        <c:dLbls>
          <c:showLegendKey val="0"/>
          <c:showVal val="0"/>
          <c:showCatName val="0"/>
          <c:showSerName val="0"/>
          <c:showPercent val="0"/>
          <c:showBubbleSize val="0"/>
        </c:dLbls>
        <c:gapWidth val="150"/>
        <c:axId val="885862288"/>
        <c:axId val="885860112"/>
      </c:barChart>
      <c:catAx>
        <c:axId val="885862288"/>
        <c:scaling>
          <c:orientation val="minMax"/>
        </c:scaling>
        <c:delete val="1"/>
        <c:axPos val="b"/>
        <c:majorTickMark val="none"/>
        <c:minorTickMark val="none"/>
        <c:tickLblPos val="nextTo"/>
        <c:crossAx val="885860112"/>
        <c:crosses val="autoZero"/>
        <c:auto val="1"/>
        <c:lblAlgn val="ctr"/>
        <c:lblOffset val="100"/>
        <c:noMultiLvlLbl val="0"/>
      </c:catAx>
      <c:valAx>
        <c:axId val="88586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2288"/>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'PIV-IND-001'!$AN$49:$AN$53</c:f>
              <c:numCache>
                <c:formatCode>General</c:formatCode>
                <c:ptCount val="5"/>
                <c:pt idx="0">
                  <c:v>78.34</c:v>
                </c:pt>
                <c:pt idx="1">
                  <c:v>34.979999999999997</c:v>
                </c:pt>
                <c:pt idx="4">
                  <c:v>113.32</c:v>
                </c:pt>
              </c:numCache>
            </c:numRef>
          </c:val>
          <c:extLst xmlns:c16r2="http://schemas.microsoft.com/office/drawing/2015/06/chart">
            <c:ext xmlns:c16="http://schemas.microsoft.com/office/drawing/2014/chart" uri="{C3380CC4-5D6E-409C-BE32-E72D297353CC}">
              <c16:uniqueId val="{00000000-6185-42AD-94B2-E7216E883645}"/>
            </c:ext>
          </c:extLst>
        </c:ser>
        <c:ser>
          <c:idx val="1"/>
          <c:order val="1"/>
          <c:tx>
            <c:strRef>
              <c:f>'PIV-IND-001'!$AO$48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'PIV-IND-001'!$AO$49:$AO$53</c:f>
              <c:numCache>
                <c:formatCode>General</c:formatCode>
                <c:ptCount val="5"/>
                <c:pt idx="0">
                  <c:v>78.34</c:v>
                </c:pt>
                <c:pt idx="1">
                  <c:v>113.32</c:v>
                </c:pt>
                <c:pt idx="4">
                  <c:v>113.32</c:v>
                </c:pt>
              </c:numCache>
            </c:numRef>
          </c:val>
          <c:extLst xmlns:c16r2="http://schemas.microsoft.com/office/drawing/2015/06/chart">
            <c:ext xmlns:c16="http://schemas.microsoft.com/office/drawing/2014/chart" uri="{C3380CC4-5D6E-409C-BE32-E72D297353CC}">
              <c16:uniqueId val="{00000001-6185-42AD-94B2-E7216E883645}"/>
            </c:ext>
          </c:extLst>
        </c:ser>
        <c:ser>
          <c:idx val="2"/>
          <c:order val="2"/>
          <c:tx>
            <c:strRef>
              <c:f>'PIV-IND-001'!$AP$48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'PIV-IND-001'!$AM$49:$AM$53</c:f>
              <c:strCache>
                <c:ptCount val="5"/>
                <c:pt idx="0">
                  <c:v>TRIM1</c:v>
                </c:pt>
                <c:pt idx="1">
                  <c:v>TRIM2</c:v>
                </c:pt>
                <c:pt idx="2">
                  <c:v>TRIM3</c:v>
                </c:pt>
                <c:pt idx="3">
                  <c:v>TRIM4</c:v>
                </c:pt>
                <c:pt idx="4">
                  <c:v>TOTAL</c:v>
                </c:pt>
              </c:strCache>
            </c:strRef>
          </c:cat>
          <c:val>
            <c:numRef>
              <c:f>'PIV-IND-001'!$AP$49:$AP$53</c:f>
              <c:numCache>
                <c:formatCode>General</c:formatCode>
                <c:ptCount val="5"/>
                <c:pt idx="0">
                  <c:v>75</c:v>
                </c:pt>
                <c:pt idx="1">
                  <c:v>75</c:v>
                </c:pt>
                <c:pt idx="2">
                  <c:v>75</c:v>
                </c:pt>
                <c:pt idx="3">
                  <c:v>75.05</c:v>
                </c:pt>
                <c:pt idx="4">
                  <c:v>300.05</c:v>
                </c:pt>
              </c:numCache>
            </c:numRef>
          </c:val>
          <c:extLst xmlns:c16r2="http://schemas.microsoft.com/office/drawing/2015/06/chart">
            <c:ext xmlns:c16="http://schemas.microsoft.com/office/drawing/2014/chart" uri="{C3380CC4-5D6E-409C-BE32-E72D297353CC}">
              <c16:uniqueId val="{00000002-6185-42AD-94B2-E7216E883645}"/>
            </c:ext>
          </c:extLst>
        </c:ser>
        <c:dLbls>
          <c:dLblPos val="outEnd"/>
          <c:showLegendKey val="0"/>
          <c:showVal val="1"/>
          <c:showCatName val="0"/>
          <c:showSerName val="0"/>
          <c:showPercent val="0"/>
          <c:showBubbleSize val="0"/>
        </c:dLbls>
        <c:gapWidth val="164"/>
        <c:overlap val="-22"/>
        <c:axId val="885208000"/>
        <c:axId val="885216704"/>
      </c:barChart>
      <c:catAx>
        <c:axId val="885208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16704"/>
        <c:crosses val="autoZero"/>
        <c:auto val="1"/>
        <c:lblAlgn val="ctr"/>
        <c:lblOffset val="100"/>
        <c:noMultiLvlLbl val="0"/>
      </c:catAx>
      <c:valAx>
        <c:axId val="8852167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08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'PIV-IND-002'!$AS$45</c:f>
              <c:strCache>
                <c:ptCount val="1"/>
                <c:pt idx="0">
                  <c:v>AVANCE DEL TRIM </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'PIV-IND-002'!$AS$46:$AS$50</c:f>
              <c:numCache>
                <c:formatCode>General</c:formatCode>
                <c:ptCount val="5"/>
                <c:pt idx="0">
                  <c:v>372</c:v>
                </c:pt>
                <c:pt idx="1">
                  <c:v>828</c:v>
                </c:pt>
                <c:pt idx="2">
                  <c:v>0</c:v>
                </c:pt>
                <c:pt idx="3">
                  <c:v>0</c:v>
                </c:pt>
                <c:pt idx="4">
                  <c:v>1200</c:v>
                </c:pt>
              </c:numCache>
            </c:numRef>
          </c:val>
          <c:extLst xmlns:c16r2="http://schemas.microsoft.com/office/drawing/2015/06/chart">
            <c:ext xmlns:c16="http://schemas.microsoft.com/office/drawing/2014/chart" uri="{C3380CC4-5D6E-409C-BE32-E72D297353CC}">
              <c16:uniqueId val="{00000000-D21D-4FEF-AF32-4EC96833F358}"/>
            </c:ext>
          </c:extLst>
        </c:ser>
        <c:ser>
          <c:idx val="1"/>
          <c:order val="1"/>
          <c:tx>
            <c:strRef>
              <c:f>'PIV-IND-002'!$AT$45</c:f>
              <c:strCache>
                <c:ptCount val="1"/>
                <c:pt idx="0">
                  <c:v>ACUMULADO</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'PIV-IND-002'!$AT$46:$AT$50</c:f>
              <c:numCache>
                <c:formatCode>General</c:formatCode>
                <c:ptCount val="5"/>
                <c:pt idx="0">
                  <c:v>372</c:v>
                </c:pt>
                <c:pt idx="1">
                  <c:v>1200</c:v>
                </c:pt>
                <c:pt idx="2">
                  <c:v>0</c:v>
                </c:pt>
                <c:pt idx="3">
                  <c:v>0</c:v>
                </c:pt>
                <c:pt idx="4">
                  <c:v>1200</c:v>
                </c:pt>
              </c:numCache>
            </c:numRef>
          </c:val>
          <c:extLst xmlns:c16r2="http://schemas.microsoft.com/office/drawing/2015/06/chart">
            <c:ext xmlns:c16="http://schemas.microsoft.com/office/drawing/2014/chart" uri="{C3380CC4-5D6E-409C-BE32-E72D297353CC}">
              <c16:uniqueId val="{00000001-D21D-4FEF-AF32-4EC96833F358}"/>
            </c:ext>
          </c:extLst>
        </c:ser>
        <c:ser>
          <c:idx val="2"/>
          <c:order val="2"/>
          <c:tx>
            <c:strRef>
              <c:f>'PIV-IND-002'!$AU$45</c:f>
              <c:strCache>
                <c:ptCount val="1"/>
                <c:pt idx="0">
                  <c:v>META</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'PIV-IND-002'!$AR$46:$AR$50</c:f>
              <c:strCache>
                <c:ptCount val="5"/>
                <c:pt idx="0">
                  <c:v>TRIM1</c:v>
                </c:pt>
                <c:pt idx="1">
                  <c:v>TRIM2</c:v>
                </c:pt>
                <c:pt idx="2">
                  <c:v>TRIM3</c:v>
                </c:pt>
                <c:pt idx="3">
                  <c:v>TRIM4</c:v>
                </c:pt>
                <c:pt idx="4">
                  <c:v>TOTAL</c:v>
                </c:pt>
              </c:strCache>
            </c:strRef>
          </c:cat>
          <c:val>
            <c:numRef>
              <c:f>'PIV-IND-002'!$AU$46:$AU$50</c:f>
              <c:numCache>
                <c:formatCode>General</c:formatCode>
                <c:ptCount val="5"/>
                <c:pt idx="0">
                  <c:v>370</c:v>
                </c:pt>
                <c:pt idx="1">
                  <c:v>850</c:v>
                </c:pt>
                <c:pt idx="2">
                  <c:v>910</c:v>
                </c:pt>
                <c:pt idx="3">
                  <c:v>770</c:v>
                </c:pt>
                <c:pt idx="4">
                  <c:v>2900</c:v>
                </c:pt>
              </c:numCache>
            </c:numRef>
          </c:val>
          <c:extLst xmlns:c16r2="http://schemas.microsoft.com/office/drawing/2015/06/chart">
            <c:ext xmlns:c16="http://schemas.microsoft.com/office/drawing/2014/chart" uri="{C3380CC4-5D6E-409C-BE32-E72D297353CC}">
              <c16:uniqueId val="{00000002-D21D-4FEF-AF32-4EC96833F358}"/>
            </c:ext>
          </c:extLst>
        </c:ser>
        <c:dLbls>
          <c:showLegendKey val="0"/>
          <c:showVal val="1"/>
          <c:showCatName val="0"/>
          <c:showSerName val="0"/>
          <c:showPercent val="0"/>
          <c:showBubbleSize val="0"/>
        </c:dLbls>
        <c:gapWidth val="75"/>
        <c:axId val="885209088"/>
        <c:axId val="885227040"/>
      </c:barChart>
      <c:catAx>
        <c:axId val="88520908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CO"/>
          </a:p>
        </c:txPr>
        <c:crossAx val="885227040"/>
        <c:crosses val="autoZero"/>
        <c:auto val="1"/>
        <c:lblAlgn val="ctr"/>
        <c:lblOffset val="100"/>
        <c:noMultiLvlLbl val="0"/>
      </c:catAx>
      <c:valAx>
        <c:axId val="885227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88520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'PIV-IND-003'!$AR$47:$AR$51</c:f>
              <c:numCache>
                <c:formatCode>General</c:formatCode>
                <c:ptCount val="5"/>
                <c:pt idx="0">
                  <c:v>13.59</c:v>
                </c:pt>
                <c:pt idx="1">
                  <c:v>0</c:v>
                </c:pt>
                <c:pt idx="2">
                  <c:v>0</c:v>
                </c:pt>
                <c:pt idx="3">
                  <c:v>0</c:v>
                </c:pt>
                <c:pt idx="4">
                  <c:v>13.59</c:v>
                </c:pt>
              </c:numCache>
            </c:numRef>
          </c:val>
          <c:extLst xmlns:c16r2="http://schemas.microsoft.com/office/drawing/2015/06/chart">
            <c:ext xmlns:c16="http://schemas.microsoft.com/office/drawing/2014/chart" uri="{C3380CC4-5D6E-409C-BE32-E72D297353CC}">
              <c16:uniqueId val="{00000000-EE27-48EB-8F56-19F0792E8F18}"/>
            </c:ext>
          </c:extLst>
        </c:ser>
        <c:ser>
          <c:idx val="1"/>
          <c:order val="1"/>
          <c:tx>
            <c:strRef>
              <c:f>'PIV-IND-003'!$AS$46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'PIV-IND-003'!$AS$47:$AS$51</c:f>
              <c:numCache>
                <c:formatCode>General</c:formatCode>
                <c:ptCount val="5"/>
                <c:pt idx="0">
                  <c:v>13.59</c:v>
                </c:pt>
                <c:pt idx="1">
                  <c:v>13.59</c:v>
                </c:pt>
                <c:pt idx="4">
                  <c:v>13.59</c:v>
                </c:pt>
              </c:numCache>
            </c:numRef>
          </c:val>
          <c:extLst xmlns:c16r2="http://schemas.microsoft.com/office/drawing/2015/06/chart">
            <c:ext xmlns:c16="http://schemas.microsoft.com/office/drawing/2014/chart" uri="{C3380CC4-5D6E-409C-BE32-E72D297353CC}">
              <c16:uniqueId val="{00000001-EE27-48EB-8F56-19F0792E8F18}"/>
            </c:ext>
          </c:extLst>
        </c:ser>
        <c:ser>
          <c:idx val="2"/>
          <c:order val="2"/>
          <c:tx>
            <c:strRef>
              <c:f>'PIV-IND-003'!$AT$46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'PIV-IND-003'!$AQ$47:$AQ$51</c:f>
              <c:strCache>
                <c:ptCount val="5"/>
                <c:pt idx="0">
                  <c:v>TRIM1</c:v>
                </c:pt>
                <c:pt idx="1">
                  <c:v>TRIM2</c:v>
                </c:pt>
                <c:pt idx="2">
                  <c:v>TRIM3</c:v>
                </c:pt>
                <c:pt idx="3">
                  <c:v>TRIM4</c:v>
                </c:pt>
                <c:pt idx="4">
                  <c:v>TOTAL</c:v>
                </c:pt>
              </c:strCache>
            </c:strRef>
          </c:cat>
          <c:val>
            <c:numRef>
              <c:f>'PIV-IND-003'!$AT$47:$AT$51</c:f>
              <c:numCache>
                <c:formatCode>General</c:formatCode>
                <c:ptCount val="5"/>
                <c:pt idx="0">
                  <c:v>11.57</c:v>
                </c:pt>
                <c:pt idx="1">
                  <c:v>1.1399999999999999</c:v>
                </c:pt>
                <c:pt idx="2">
                  <c:v>1.1399999999999999</c:v>
                </c:pt>
                <c:pt idx="3">
                  <c:v>1.1399999999999999</c:v>
                </c:pt>
                <c:pt idx="4">
                  <c:v>14.990000000000002</c:v>
                </c:pt>
              </c:numCache>
            </c:numRef>
          </c:val>
          <c:extLst xmlns:c16r2="http://schemas.microsoft.com/office/drawing/2015/06/chart">
            <c:ext xmlns:c16="http://schemas.microsoft.com/office/drawing/2014/chart" uri="{C3380CC4-5D6E-409C-BE32-E72D297353CC}">
              <c16:uniqueId val="{00000002-EE27-48EB-8F56-19F0792E8F18}"/>
            </c:ext>
          </c:extLst>
        </c:ser>
        <c:dLbls>
          <c:dLblPos val="outEnd"/>
          <c:showLegendKey val="0"/>
          <c:showVal val="1"/>
          <c:showCatName val="0"/>
          <c:showSerName val="0"/>
          <c:showPercent val="0"/>
          <c:showBubbleSize val="0"/>
        </c:dLbls>
        <c:gapWidth val="444"/>
        <c:overlap val="-90"/>
        <c:axId val="885211264"/>
        <c:axId val="885222688"/>
      </c:barChart>
      <c:catAx>
        <c:axId val="885211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885222688"/>
        <c:crosses val="autoZero"/>
        <c:auto val="1"/>
        <c:lblAlgn val="ctr"/>
        <c:lblOffset val="100"/>
        <c:noMultiLvlLbl val="0"/>
      </c:catAx>
      <c:valAx>
        <c:axId val="885222688"/>
        <c:scaling>
          <c:orientation val="minMax"/>
        </c:scaling>
        <c:delete val="1"/>
        <c:axPos val="l"/>
        <c:numFmt formatCode="General" sourceLinked="1"/>
        <c:majorTickMark val="none"/>
        <c:minorTickMark val="none"/>
        <c:tickLblPos val="nextTo"/>
        <c:crossAx val="885211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'PIV-IND-004'!$AN$46:$AN$50</c:f>
              <c:numCache>
                <c:formatCode>General</c:formatCode>
                <c:ptCount val="5"/>
                <c:pt idx="0">
                  <c:v>4.2699999999999996</c:v>
                </c:pt>
                <c:pt idx="1">
                  <c:v>0</c:v>
                </c:pt>
                <c:pt idx="2">
                  <c:v>0</c:v>
                </c:pt>
                <c:pt idx="3">
                  <c:v>0</c:v>
                </c:pt>
                <c:pt idx="4">
                  <c:v>4.2699999999999996</c:v>
                </c:pt>
              </c:numCache>
            </c:numRef>
          </c:val>
          <c:extLst xmlns:c16r2="http://schemas.microsoft.com/office/drawing/2015/06/chart">
            <c:ext xmlns:c16="http://schemas.microsoft.com/office/drawing/2014/chart" uri="{C3380CC4-5D6E-409C-BE32-E72D297353CC}">
              <c16:uniqueId val="{00000000-2313-477F-9290-1B1DA19BAFC0}"/>
            </c:ext>
          </c:extLst>
        </c:ser>
        <c:ser>
          <c:idx val="1"/>
          <c:order val="1"/>
          <c:tx>
            <c:strRef>
              <c:f>'PIV-IND-004'!$AO$45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'PIV-IND-004'!$AO$46:$AO$50</c:f>
              <c:numCache>
                <c:formatCode>General</c:formatCode>
                <c:ptCount val="5"/>
                <c:pt idx="0">
                  <c:v>4.2699999999999996</c:v>
                </c:pt>
                <c:pt idx="1">
                  <c:v>4.2699999999999996</c:v>
                </c:pt>
                <c:pt idx="4">
                  <c:v>8.5399999999999991</c:v>
                </c:pt>
              </c:numCache>
            </c:numRef>
          </c:val>
          <c:extLst xmlns:c16r2="http://schemas.microsoft.com/office/drawing/2015/06/chart">
            <c:ext xmlns:c16="http://schemas.microsoft.com/office/drawing/2014/chart" uri="{C3380CC4-5D6E-409C-BE32-E72D297353CC}">
              <c16:uniqueId val="{00000001-2313-477F-9290-1B1DA19BAFC0}"/>
            </c:ext>
          </c:extLst>
        </c:ser>
        <c:ser>
          <c:idx val="2"/>
          <c:order val="2"/>
          <c:tx>
            <c:strRef>
              <c:f>'PIV-IND-004'!$AP$45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'PIV-IND-004'!$AM$46:$AM$50</c:f>
              <c:strCache>
                <c:ptCount val="5"/>
                <c:pt idx="0">
                  <c:v>TRIM1</c:v>
                </c:pt>
                <c:pt idx="1">
                  <c:v>TRIM2</c:v>
                </c:pt>
                <c:pt idx="2">
                  <c:v>TRIM3</c:v>
                </c:pt>
                <c:pt idx="3">
                  <c:v>TRIM4</c:v>
                </c:pt>
                <c:pt idx="4">
                  <c:v>TOTAL</c:v>
                </c:pt>
              </c:strCache>
            </c:strRef>
          </c:cat>
          <c:val>
            <c:numRef>
              <c:f>'PIV-IND-004'!$AP$46:$AP$50</c:f>
              <c:numCache>
                <c:formatCode>General</c:formatCode>
                <c:ptCount val="5"/>
                <c:pt idx="0">
                  <c:v>4.2699999999999996</c:v>
                </c:pt>
                <c:pt idx="1">
                  <c:v>0.16</c:v>
                </c:pt>
                <c:pt idx="2">
                  <c:v>0</c:v>
                </c:pt>
                <c:pt idx="3">
                  <c:v>1.57</c:v>
                </c:pt>
                <c:pt idx="4">
                  <c:v>6</c:v>
                </c:pt>
              </c:numCache>
            </c:numRef>
          </c:val>
          <c:extLst xmlns:c16r2="http://schemas.microsoft.com/office/drawing/2015/06/chart">
            <c:ext xmlns:c16="http://schemas.microsoft.com/office/drawing/2014/chart" uri="{C3380CC4-5D6E-409C-BE32-E72D297353CC}">
              <c16:uniqueId val="{00000002-2313-477F-9290-1B1DA19BAFC0}"/>
            </c:ext>
          </c:extLst>
        </c:ser>
        <c:dLbls>
          <c:dLblPos val="outEnd"/>
          <c:showLegendKey val="0"/>
          <c:showVal val="1"/>
          <c:showCatName val="0"/>
          <c:showSerName val="0"/>
          <c:showPercent val="0"/>
          <c:showBubbleSize val="0"/>
        </c:dLbls>
        <c:gapWidth val="444"/>
        <c:overlap val="-90"/>
        <c:axId val="885219968"/>
        <c:axId val="885227584"/>
      </c:barChart>
      <c:catAx>
        <c:axId val="885219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885227584"/>
        <c:crosses val="autoZero"/>
        <c:auto val="1"/>
        <c:lblAlgn val="ctr"/>
        <c:lblOffset val="100"/>
        <c:noMultiLvlLbl val="0"/>
      </c:catAx>
      <c:valAx>
        <c:axId val="885227584"/>
        <c:scaling>
          <c:orientation val="minMax"/>
        </c:scaling>
        <c:delete val="1"/>
        <c:axPos val="l"/>
        <c:numFmt formatCode="General" sourceLinked="1"/>
        <c:majorTickMark val="none"/>
        <c:minorTickMark val="none"/>
        <c:tickLblPos val="nextTo"/>
        <c:crossAx val="885219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'PIV-IND-005'!$AS$47:$AS$52</c:f>
              <c:numCache>
                <c:formatCode>General</c:formatCode>
                <c:ptCount val="6"/>
                <c:pt idx="0">
                  <c:v>0</c:v>
                </c:pt>
                <c:pt idx="1">
                  <c:v>31</c:v>
                </c:pt>
                <c:pt idx="2">
                  <c:v>10</c:v>
                </c:pt>
                <c:pt idx="3">
                  <c:v>0</c:v>
                </c:pt>
                <c:pt idx="4">
                  <c:v>0</c:v>
                </c:pt>
                <c:pt idx="5">
                  <c:v>41</c:v>
                </c:pt>
              </c:numCache>
            </c:numRef>
          </c:val>
          <c:extLst xmlns:c16r2="http://schemas.microsoft.com/office/drawing/2015/06/chart">
            <c:ext xmlns:c16="http://schemas.microsoft.com/office/drawing/2014/chart" uri="{C3380CC4-5D6E-409C-BE32-E72D297353CC}">
              <c16:uniqueId val="{00000000-374D-4017-8040-0F2E61BE4D1D}"/>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'PIV-IND-005'!$AT$47:$AT$52</c:f>
              <c:numCache>
                <c:formatCode>General</c:formatCode>
                <c:ptCount val="6"/>
                <c:pt idx="0">
                  <c:v>0</c:v>
                </c:pt>
                <c:pt idx="1">
                  <c:v>30</c:v>
                </c:pt>
                <c:pt idx="2">
                  <c:v>41</c:v>
                </c:pt>
                <c:pt idx="3">
                  <c:v>0</c:v>
                </c:pt>
                <c:pt idx="4">
                  <c:v>0</c:v>
                </c:pt>
                <c:pt idx="5">
                  <c:v>41</c:v>
                </c:pt>
              </c:numCache>
            </c:numRef>
          </c:val>
          <c:extLst xmlns:c16r2="http://schemas.microsoft.com/office/drawing/2015/06/chart">
            <c:ext xmlns:c16="http://schemas.microsoft.com/office/drawing/2014/chart" uri="{C3380CC4-5D6E-409C-BE32-E72D297353CC}">
              <c16:uniqueId val="{00000001-374D-4017-8040-0F2E61BE4D1D}"/>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'PIV-IND-005'!$AU$47:$AU$52</c:f>
              <c:numCache>
                <c:formatCode>General</c:formatCode>
                <c:ptCount val="6"/>
                <c:pt idx="0">
                  <c:v>0</c:v>
                </c:pt>
                <c:pt idx="1">
                  <c:v>40</c:v>
                </c:pt>
                <c:pt idx="2">
                  <c:v>40</c:v>
                </c:pt>
                <c:pt idx="3">
                  <c:v>40</c:v>
                </c:pt>
                <c:pt idx="4">
                  <c:v>40</c:v>
                </c:pt>
                <c:pt idx="5">
                  <c:v>40</c:v>
                </c:pt>
              </c:numCache>
            </c:numRef>
          </c:val>
          <c:extLst xmlns:c16r2="http://schemas.microsoft.com/office/drawing/2015/06/chart">
            <c:ext xmlns:c16="http://schemas.microsoft.com/office/drawing/2014/chart" uri="{C3380CC4-5D6E-409C-BE32-E72D297353CC}">
              <c16:uniqueId val="{00000002-374D-4017-8040-0F2E61BE4D1D}"/>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'PIV-IND-005'!$AR$47:$AR$52</c:f>
              <c:strCache>
                <c:ptCount val="6"/>
                <c:pt idx="0">
                  <c:v>TRIMESTRE</c:v>
                </c:pt>
                <c:pt idx="1">
                  <c:v>TRIM1</c:v>
                </c:pt>
                <c:pt idx="2">
                  <c:v>TRIM2</c:v>
                </c:pt>
                <c:pt idx="3">
                  <c:v>TRIM3</c:v>
                </c:pt>
                <c:pt idx="4">
                  <c:v>TRIM4</c:v>
                </c:pt>
                <c:pt idx="5">
                  <c:v>TOTAL</c:v>
                </c:pt>
              </c:strCache>
            </c:strRef>
          </c:cat>
          <c:val>
            <c:numRef>
              <c:f>'PIV-IND-005'!$AV$47:$AV$52</c:f>
              <c:numCache>
                <c:formatCode>General</c:formatCode>
                <c:ptCount val="6"/>
              </c:numCache>
            </c:numRef>
          </c:val>
          <c:extLst xmlns:c16r2="http://schemas.microsoft.com/office/drawing/2015/06/chart">
            <c:ext xmlns:c16="http://schemas.microsoft.com/office/drawing/2014/chart" uri="{C3380CC4-5D6E-409C-BE32-E72D297353CC}">
              <c16:uniqueId val="{00000003-374D-4017-8040-0F2E61BE4D1D}"/>
            </c:ext>
          </c:extLst>
        </c:ser>
        <c:dLbls>
          <c:dLblPos val="inEnd"/>
          <c:showLegendKey val="0"/>
          <c:showVal val="1"/>
          <c:showCatName val="0"/>
          <c:showSerName val="0"/>
          <c:showPercent val="0"/>
          <c:showBubbleSize val="0"/>
        </c:dLbls>
        <c:gapWidth val="219"/>
        <c:overlap val="-27"/>
        <c:axId val="885228128"/>
        <c:axId val="885228672"/>
      </c:barChart>
      <c:catAx>
        <c:axId val="885228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28672"/>
        <c:crosses val="autoZero"/>
        <c:auto val="1"/>
        <c:lblAlgn val="ctr"/>
        <c:lblOffset val="100"/>
        <c:noMultiLvlLbl val="0"/>
      </c:catAx>
      <c:valAx>
        <c:axId val="885228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28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'PIV-IND-006'!$AS$46</c:f>
              <c:strCache>
                <c:ptCount val="1"/>
                <c:pt idx="0">
                  <c:v>AVANCE DEL TRIM </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'PIV-IND-006'!$AR$47:$AR$51</c:f>
              <c:strCache>
                <c:ptCount val="5"/>
                <c:pt idx="0">
                  <c:v>TRIM1</c:v>
                </c:pt>
                <c:pt idx="1">
                  <c:v>TRIM2</c:v>
                </c:pt>
                <c:pt idx="2">
                  <c:v>TRIM3</c:v>
                </c:pt>
                <c:pt idx="3">
                  <c:v>TRIM4</c:v>
                </c:pt>
                <c:pt idx="4">
                  <c:v>TOTAL</c:v>
                </c:pt>
              </c:strCache>
            </c:strRef>
          </c:cat>
          <c:val>
            <c:numRef>
              <c:f>'PIV-IND-006'!$AS$47:$AS$51</c:f>
              <c:numCache>
                <c:formatCode>0%</c:formatCode>
                <c:ptCount val="5"/>
                <c:pt idx="0">
                  <c:v>0.25</c:v>
                </c:pt>
                <c:pt idx="1">
                  <c:v>0</c:v>
                </c:pt>
                <c:pt idx="2">
                  <c:v>0</c:v>
                </c:pt>
                <c:pt idx="3">
                  <c:v>0</c:v>
                </c:pt>
                <c:pt idx="4">
                  <c:v>0.25</c:v>
                </c:pt>
              </c:numCache>
            </c:numRef>
          </c:val>
          <c:extLst xmlns:c16r2="http://schemas.microsoft.com/office/drawing/2015/06/chart">
            <c:ext xmlns:c16="http://schemas.microsoft.com/office/drawing/2014/chart" uri="{C3380CC4-5D6E-409C-BE32-E72D297353CC}">
              <c16:uniqueId val="{00000000-94BE-4991-AB7A-3BFFA55F5FC8}"/>
            </c:ext>
          </c:extLst>
        </c:ser>
        <c:ser>
          <c:idx val="1"/>
          <c:order val="1"/>
          <c:tx>
            <c:strRef>
              <c:f>'PIV-IND-006'!$AT$46</c:f>
              <c:strCache>
                <c:ptCount val="1"/>
                <c:pt idx="0">
                  <c:v>ACUMULADO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'PIV-IND-006'!$AR$47:$AR$51</c:f>
              <c:strCache>
                <c:ptCount val="5"/>
                <c:pt idx="0">
                  <c:v>TRIM1</c:v>
                </c:pt>
                <c:pt idx="1">
                  <c:v>TRIM2</c:v>
                </c:pt>
                <c:pt idx="2">
                  <c:v>TRIM3</c:v>
                </c:pt>
                <c:pt idx="3">
                  <c:v>TRIM4</c:v>
                </c:pt>
                <c:pt idx="4">
                  <c:v>TOTAL</c:v>
                </c:pt>
              </c:strCache>
            </c:strRef>
          </c:cat>
          <c:val>
            <c:numRef>
              <c:f>'PIV-IND-006'!$AT$47:$AT$51</c:f>
              <c:numCache>
                <c:formatCode>0%</c:formatCode>
                <c:ptCount val="5"/>
                <c:pt idx="0">
                  <c:v>0.25</c:v>
                </c:pt>
                <c:pt idx="1">
                  <c:v>0.25</c:v>
                </c:pt>
                <c:pt idx="2">
                  <c:v>0</c:v>
                </c:pt>
                <c:pt idx="3">
                  <c:v>0</c:v>
                </c:pt>
                <c:pt idx="4">
                  <c:v>0.25</c:v>
                </c:pt>
              </c:numCache>
            </c:numRef>
          </c:val>
          <c:extLst xmlns:c16r2="http://schemas.microsoft.com/office/drawing/2015/06/chart">
            <c:ext xmlns:c16="http://schemas.microsoft.com/office/drawing/2014/chart" uri="{C3380CC4-5D6E-409C-BE32-E72D297353CC}">
              <c16:uniqueId val="{00000001-94BE-4991-AB7A-3BFFA55F5FC8}"/>
            </c:ext>
          </c:extLst>
        </c:ser>
        <c:ser>
          <c:idx val="2"/>
          <c:order val="2"/>
          <c:tx>
            <c:strRef>
              <c:f>'PIV-IND-006'!$AU$46</c:f>
              <c:strCache>
                <c:ptCount val="1"/>
                <c:pt idx="0">
                  <c:v>META</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'PIV-IND-006'!$AR$47:$AR$51</c:f>
              <c:strCache>
                <c:ptCount val="5"/>
                <c:pt idx="0">
                  <c:v>TRIM1</c:v>
                </c:pt>
                <c:pt idx="1">
                  <c:v>TRIM2</c:v>
                </c:pt>
                <c:pt idx="2">
                  <c:v>TRIM3</c:v>
                </c:pt>
                <c:pt idx="3">
                  <c:v>TRIM4</c:v>
                </c:pt>
                <c:pt idx="4">
                  <c:v>TOTAL</c:v>
                </c:pt>
              </c:strCache>
            </c:strRef>
          </c:cat>
          <c:val>
            <c:numRef>
              <c:f>'PIV-IND-006'!$AU$47:$AU$51</c:f>
              <c:numCache>
                <c:formatCode>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2-94BE-4991-AB7A-3BFFA55F5FC8}"/>
            </c:ext>
          </c:extLst>
        </c:ser>
        <c:dLbls>
          <c:dLblPos val="outEnd"/>
          <c:showLegendKey val="0"/>
          <c:showVal val="1"/>
          <c:showCatName val="0"/>
          <c:showSerName val="0"/>
          <c:showPercent val="0"/>
          <c:showBubbleSize val="0"/>
        </c:dLbls>
        <c:gapWidth val="444"/>
        <c:overlap val="-90"/>
        <c:axId val="885212896"/>
        <c:axId val="885206368"/>
      </c:barChart>
      <c:catAx>
        <c:axId val="885212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885206368"/>
        <c:crosses val="autoZero"/>
        <c:auto val="1"/>
        <c:lblAlgn val="ctr"/>
        <c:lblOffset val="100"/>
        <c:noMultiLvlLbl val="0"/>
      </c:catAx>
      <c:valAx>
        <c:axId val="885206368"/>
        <c:scaling>
          <c:orientation val="minMax"/>
        </c:scaling>
        <c:delete val="1"/>
        <c:axPos val="l"/>
        <c:numFmt formatCode="0%" sourceLinked="1"/>
        <c:majorTickMark val="none"/>
        <c:minorTickMark val="none"/>
        <c:tickLblPos val="nextTo"/>
        <c:crossAx val="885212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'PIV-IND-007'!$AI$44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'PIV-IND-007'!$AH$45:$AH$49</c:f>
              <c:strCache>
                <c:ptCount val="5"/>
                <c:pt idx="0">
                  <c:v>TRIM1</c:v>
                </c:pt>
                <c:pt idx="1">
                  <c:v>TRIM2</c:v>
                </c:pt>
                <c:pt idx="2">
                  <c:v>TRIM3</c:v>
                </c:pt>
                <c:pt idx="3">
                  <c:v>TRIM 4</c:v>
                </c:pt>
                <c:pt idx="4">
                  <c:v>TOTAL</c:v>
                </c:pt>
              </c:strCache>
            </c:strRef>
          </c:cat>
          <c:val>
            <c:numRef>
              <c:f>'PIV-IND-007'!$AI$45:$AI$49</c:f>
              <c:numCache>
                <c:formatCode>0</c:formatCode>
                <c:ptCount val="5"/>
                <c:pt idx="0">
                  <c:v>3823</c:v>
                </c:pt>
                <c:pt idx="1">
                  <c:v>4424</c:v>
                </c:pt>
                <c:pt idx="2" formatCode="General">
                  <c:v>0</c:v>
                </c:pt>
                <c:pt idx="3" formatCode="General">
                  <c:v>0</c:v>
                </c:pt>
                <c:pt idx="4" formatCode="General">
                  <c:v>8247</c:v>
                </c:pt>
              </c:numCache>
            </c:numRef>
          </c:val>
          <c:extLst xmlns:c16r2="http://schemas.microsoft.com/office/drawing/2015/06/chart">
            <c:ext xmlns:c16="http://schemas.microsoft.com/office/drawing/2014/chart" uri="{C3380CC4-5D6E-409C-BE32-E72D297353CC}">
              <c16:uniqueId val="{00000000-5D5D-4FB7-8326-0D6E43EF3804}"/>
            </c:ext>
          </c:extLst>
        </c:ser>
        <c:ser>
          <c:idx val="1"/>
          <c:order val="1"/>
          <c:tx>
            <c:strRef>
              <c:f>'PIV-IND-007'!$AJ$44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'PIV-IND-007'!$AH$45:$AH$49</c:f>
              <c:strCache>
                <c:ptCount val="5"/>
                <c:pt idx="0">
                  <c:v>TRIM1</c:v>
                </c:pt>
                <c:pt idx="1">
                  <c:v>TRIM2</c:v>
                </c:pt>
                <c:pt idx="2">
                  <c:v>TRIM3</c:v>
                </c:pt>
                <c:pt idx="3">
                  <c:v>TRIM 4</c:v>
                </c:pt>
                <c:pt idx="4">
                  <c:v>TOTAL</c:v>
                </c:pt>
              </c:strCache>
            </c:strRef>
          </c:cat>
          <c:val>
            <c:numRef>
              <c:f>'PIV-IND-007'!$AJ$45:$AJ$49</c:f>
              <c:numCache>
                <c:formatCode>0.00</c:formatCode>
                <c:ptCount val="5"/>
                <c:pt idx="0">
                  <c:v>3823</c:v>
                </c:pt>
                <c:pt idx="1">
                  <c:v>4492</c:v>
                </c:pt>
                <c:pt idx="2" formatCode="General">
                  <c:v>0</c:v>
                </c:pt>
                <c:pt idx="3" formatCode="General">
                  <c:v>0</c:v>
                </c:pt>
                <c:pt idx="4">
                  <c:v>8315</c:v>
                </c:pt>
              </c:numCache>
            </c:numRef>
          </c:val>
          <c:extLst xmlns:c16r2="http://schemas.microsoft.com/office/drawing/2015/06/chart">
            <c:ext xmlns:c16="http://schemas.microsoft.com/office/drawing/2014/chart" uri="{C3380CC4-5D6E-409C-BE32-E72D297353CC}">
              <c16:uniqueId val="{00000001-5D5D-4FB7-8326-0D6E43EF3804}"/>
            </c:ext>
          </c:extLst>
        </c:ser>
        <c:ser>
          <c:idx val="2"/>
          <c:order val="2"/>
          <c:tx>
            <c:strRef>
              <c:f>'PIV-IND-007'!$AK$44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'PIV-IND-007'!$AH$45:$AH$49</c:f>
              <c:strCache>
                <c:ptCount val="5"/>
                <c:pt idx="0">
                  <c:v>TRIM1</c:v>
                </c:pt>
                <c:pt idx="1">
                  <c:v>TRIM2</c:v>
                </c:pt>
                <c:pt idx="2">
                  <c:v>TRIM3</c:v>
                </c:pt>
                <c:pt idx="3">
                  <c:v>TRIM 4</c:v>
                </c:pt>
                <c:pt idx="4">
                  <c:v>TOTAL</c:v>
                </c:pt>
              </c:strCache>
            </c:strRef>
          </c:cat>
          <c:val>
            <c:numRef>
              <c:f>'PIV-IND-007'!$AK$45:$AK$49</c:f>
              <c:numCache>
                <c:formatCode>0</c:formatCode>
                <c:ptCount val="5"/>
                <c:pt idx="0">
                  <c:v>3250</c:v>
                </c:pt>
                <c:pt idx="1">
                  <c:v>4319</c:v>
                </c:pt>
                <c:pt idx="2">
                  <c:v>4431</c:v>
                </c:pt>
                <c:pt idx="3">
                  <c:v>4500</c:v>
                </c:pt>
                <c:pt idx="4" formatCode="General">
                  <c:v>16500</c:v>
                </c:pt>
              </c:numCache>
            </c:numRef>
          </c:val>
          <c:extLst xmlns:c16r2="http://schemas.microsoft.com/office/drawing/2015/06/chart">
            <c:ext xmlns:c16="http://schemas.microsoft.com/office/drawing/2014/chart" uri="{C3380CC4-5D6E-409C-BE32-E72D297353CC}">
              <c16:uniqueId val="{00000002-5D5D-4FB7-8326-0D6E43EF3804}"/>
            </c:ext>
          </c:extLst>
        </c:ser>
        <c:dLbls>
          <c:dLblPos val="outEnd"/>
          <c:showLegendKey val="0"/>
          <c:showVal val="1"/>
          <c:showCatName val="0"/>
          <c:showSerName val="0"/>
          <c:showPercent val="0"/>
          <c:showBubbleSize val="0"/>
        </c:dLbls>
        <c:gapWidth val="164"/>
        <c:overlap val="-22"/>
        <c:axId val="885230304"/>
        <c:axId val="885230848"/>
      </c:barChart>
      <c:catAx>
        <c:axId val="885230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30848"/>
        <c:crosses val="autoZero"/>
        <c:auto val="1"/>
        <c:lblAlgn val="ctr"/>
        <c:lblOffset val="100"/>
        <c:noMultiLvlLbl val="0"/>
      </c:catAx>
      <c:valAx>
        <c:axId val="8852308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2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'PPMQ-IND-002'!$H$35:$H$36</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c:v>
                </c:pt>
                <c:pt idx="6">
                  <c:v>Trimestre 4</c:v>
                </c:pt>
              </c:strCache>
            </c:strRef>
          </c:cat>
          <c:val>
            <c:numRef>
              <c:f>'PPMQ-IND-002'!$H$37:$H$43</c:f>
              <c:numCache>
                <c:formatCode>0</c:formatCode>
                <c:ptCount val="7"/>
                <c:pt idx="0">
                  <c:v>0</c:v>
                </c:pt>
                <c:pt idx="2" formatCode="0.0">
                  <c:v>81.77</c:v>
                </c:pt>
              </c:numCache>
            </c:numRef>
          </c:val>
          <c:extLst xmlns:c16r2="http://schemas.microsoft.com/office/drawing/2015/06/chart">
            <c:ext xmlns:c16="http://schemas.microsoft.com/office/drawing/2014/chart" uri="{C3380CC4-5D6E-409C-BE32-E72D297353CC}">
              <c16:uniqueId val="{00000000-E639-450C-BF58-36CEB6F31DA4}"/>
            </c:ext>
          </c:extLst>
        </c:ser>
        <c:ser>
          <c:idx val="5"/>
          <c:order val="1"/>
          <c:tx>
            <c:strRef>
              <c:f>'PPMQ-IND-002'!$I$35:$I$36</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'PPMQ-IND-002'!$C$37:$G$43</c:f>
              <c:strCache>
                <c:ptCount val="7"/>
                <c:pt idx="0">
                  <c:v>Trimestre 1</c:v>
                </c:pt>
                <c:pt idx="2">
                  <c:v>Trimestre 2</c:v>
                </c:pt>
                <c:pt idx="4">
                  <c:v>Trimestre 3</c:v>
                </c:pt>
                <c:pt idx="6">
                  <c:v>Trimestre 4</c:v>
                </c:pt>
              </c:strCache>
            </c:strRef>
          </c:cat>
          <c:val>
            <c:numRef>
              <c:f>'PPMQ-IND-002'!$I$37:$I$43</c:f>
              <c:numCache>
                <c:formatCode>0</c:formatCode>
                <c:ptCount val="7"/>
                <c:pt idx="0">
                  <c:v>0</c:v>
                </c:pt>
                <c:pt idx="2">
                  <c:v>80</c:v>
                </c:pt>
              </c:numCache>
            </c:numRef>
          </c:val>
          <c:extLst xmlns:c16r2="http://schemas.microsoft.com/office/drawing/2015/06/chart">
            <c:ext xmlns:c16="http://schemas.microsoft.com/office/drawing/2014/chart" uri="{C3380CC4-5D6E-409C-BE32-E72D297353CC}">
              <c16:uniqueId val="{00000001-E639-450C-BF58-36CEB6F31DA4}"/>
            </c:ext>
          </c:extLst>
        </c:ser>
        <c:dLbls>
          <c:showLegendKey val="0"/>
          <c:showVal val="0"/>
          <c:showCatName val="0"/>
          <c:showSerName val="0"/>
          <c:showPercent val="0"/>
          <c:showBubbleSize val="0"/>
        </c:dLbls>
        <c:gapWidth val="150"/>
        <c:axId val="723460448"/>
        <c:axId val="723462624"/>
        <c:extLst xmlns:c16r2="http://schemas.microsoft.com/office/drawing/2015/06/chart"/>
      </c:barChart>
      <c:lineChart>
        <c:grouping val="standard"/>
        <c:varyColors val="0"/>
        <c:ser>
          <c:idx val="6"/>
          <c:order val="2"/>
          <c:tx>
            <c:strRef>
              <c:f>'PPMQ-IND-002'!$J$35:$J$36</c:f>
              <c:strCache>
                <c:ptCount val="2"/>
                <c:pt idx="0">
                  <c:v>RESULTADO</c:v>
                </c:pt>
              </c:strCache>
            </c:strRef>
          </c:tx>
          <c:spPr>
            <a:ln w="28575" cap="rnd">
              <a:solidFill>
                <a:schemeClr val="accent1">
                  <a:lumMod val="60000"/>
                </a:schemeClr>
              </a:solidFill>
              <a:round/>
            </a:ln>
            <a:effectLst/>
          </c:spPr>
          <c:marker>
            <c:symbol val="none"/>
          </c:marker>
          <c:cat>
            <c:strRef>
              <c:f>'PPMQ-IND-002'!$C$37:$G$43</c:f>
              <c:strCache>
                <c:ptCount val="7"/>
                <c:pt idx="0">
                  <c:v>Trimestre 1</c:v>
                </c:pt>
                <c:pt idx="2">
                  <c:v>Trimestre 2</c:v>
                </c:pt>
                <c:pt idx="4">
                  <c:v>Trimestre 3</c:v>
                </c:pt>
                <c:pt idx="6">
                  <c:v>Trimestre 4</c:v>
                </c:pt>
              </c:strCache>
            </c:strRef>
          </c:cat>
          <c:val>
            <c:numRef>
              <c:f>'PPMQ-IND-002'!$J$37:$J$43</c:f>
              <c:numCache>
                <c:formatCode>0.0%</c:formatCode>
                <c:ptCount val="7"/>
                <c:pt idx="0">
                  <c:v>0</c:v>
                </c:pt>
                <c:pt idx="2">
                  <c:v>1.022125</c:v>
                </c:pt>
                <c:pt idx="4" formatCode="0%">
                  <c:v>0</c:v>
                </c:pt>
                <c:pt idx="6" formatCode="0%">
                  <c:v>0</c:v>
                </c:pt>
              </c:numCache>
            </c:numRef>
          </c:val>
          <c:smooth val="0"/>
          <c:extLst xmlns:c16r2="http://schemas.microsoft.com/office/drawing/2015/06/chart">
            <c:ext xmlns:c16="http://schemas.microsoft.com/office/drawing/2014/chart" uri="{C3380CC4-5D6E-409C-BE32-E72D297353CC}">
              <c16:uniqueId val="{00000002-E639-450C-BF58-36CEB6F31DA4}"/>
            </c:ext>
          </c:extLst>
        </c:ser>
        <c:dLbls>
          <c:showLegendKey val="0"/>
          <c:showVal val="0"/>
          <c:showCatName val="0"/>
          <c:showSerName val="0"/>
          <c:showPercent val="0"/>
          <c:showBubbleSize val="0"/>
        </c:dLbls>
        <c:marker val="1"/>
        <c:smooth val="0"/>
        <c:axId val="723471328"/>
        <c:axId val="723443040"/>
      </c:lineChart>
      <c:catAx>
        <c:axId val="72346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62624"/>
        <c:crosses val="autoZero"/>
        <c:auto val="1"/>
        <c:lblAlgn val="ctr"/>
        <c:lblOffset val="100"/>
        <c:noMultiLvlLbl val="0"/>
      </c:catAx>
      <c:valAx>
        <c:axId val="72346262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60448"/>
        <c:crosses val="autoZero"/>
        <c:crossBetween val="between"/>
        <c:majorUnit val="10"/>
      </c:valAx>
      <c:valAx>
        <c:axId val="72344304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71328"/>
        <c:crosses val="max"/>
        <c:crossBetween val="between"/>
      </c:valAx>
      <c:catAx>
        <c:axId val="723471328"/>
        <c:scaling>
          <c:orientation val="minMax"/>
        </c:scaling>
        <c:delete val="1"/>
        <c:axPos val="b"/>
        <c:numFmt formatCode="General" sourceLinked="1"/>
        <c:majorTickMark val="out"/>
        <c:minorTickMark val="none"/>
        <c:tickLblPos val="nextTo"/>
        <c:crossAx val="72344304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'MIV-IND-001'!$C$36</c:f>
              <c:strCache>
                <c:ptCount val="1"/>
                <c:pt idx="0">
                  <c:v>Enero</c:v>
                </c:pt>
              </c:strCache>
            </c:strRef>
          </c:tx>
          <c:spPr>
            <a:solidFill>
              <a:schemeClr val="accent6"/>
            </a:solidFill>
            <a:ln>
              <a:noFill/>
            </a:ln>
            <a:effectLst/>
          </c:spPr>
          <c:invertIfNegative val="0"/>
          <c:cat>
            <c:strRef>
              <c:f>'MIV-IND-001'!$D$35:$I$35</c:f>
              <c:strCache>
                <c:ptCount val="6"/>
                <c:pt idx="4">
                  <c:v># Km carril de impacto intervenido</c:v>
                </c:pt>
                <c:pt idx="5">
                  <c:v># Km carril de impacto programados</c:v>
                </c:pt>
              </c:strCache>
            </c:strRef>
          </c:cat>
          <c:val>
            <c:numRef>
              <c:f>'MIV-IND-001'!$D$36:$I$36</c:f>
              <c:numCache>
                <c:formatCode>General</c:formatCode>
                <c:ptCount val="6"/>
                <c:pt idx="4" formatCode="0.00">
                  <c:v>26.87</c:v>
                </c:pt>
                <c:pt idx="5" formatCode="0.00">
                  <c:v>26.55</c:v>
                </c:pt>
              </c:numCache>
            </c:numRef>
          </c:val>
          <c:extLst xmlns:c16r2="http://schemas.microsoft.com/office/drawing/2015/06/chart">
            <c:ext xmlns:c16="http://schemas.microsoft.com/office/drawing/2014/chart" uri="{C3380CC4-5D6E-409C-BE32-E72D297353CC}">
              <c16:uniqueId val="{00000000-5B31-44D3-A628-3215F5303614}"/>
            </c:ext>
          </c:extLst>
        </c:ser>
        <c:ser>
          <c:idx val="1"/>
          <c:order val="1"/>
          <c:tx>
            <c:strRef>
              <c:f>'MIV-IND-001'!$C$37</c:f>
              <c:strCache>
                <c:ptCount val="1"/>
                <c:pt idx="0">
                  <c:v>Febrero</c:v>
                </c:pt>
              </c:strCache>
            </c:strRef>
          </c:tx>
          <c:spPr>
            <a:solidFill>
              <a:schemeClr val="accent5"/>
            </a:solidFill>
            <a:ln>
              <a:noFill/>
            </a:ln>
            <a:effectLst/>
          </c:spPr>
          <c:invertIfNegative val="0"/>
          <c:cat>
            <c:strRef>
              <c:f>'MIV-IND-001'!$D$35:$I$35</c:f>
              <c:strCache>
                <c:ptCount val="6"/>
                <c:pt idx="4">
                  <c:v># Km carril de impacto intervenido</c:v>
                </c:pt>
                <c:pt idx="5">
                  <c:v># Km carril de impacto programados</c:v>
                </c:pt>
              </c:strCache>
            </c:strRef>
          </c:cat>
          <c:val>
            <c:numRef>
              <c:f>'MIV-IND-001'!$D$37:$I$37</c:f>
              <c:numCache>
                <c:formatCode>General</c:formatCode>
                <c:ptCount val="6"/>
                <c:pt idx="4" formatCode="0.00">
                  <c:v>26.15</c:v>
                </c:pt>
                <c:pt idx="5" formatCode="0.00">
                  <c:v>23.93</c:v>
                </c:pt>
              </c:numCache>
            </c:numRef>
          </c:val>
          <c:extLst xmlns:c16r2="http://schemas.microsoft.com/office/drawing/2015/06/chart">
            <c:ext xmlns:c16="http://schemas.microsoft.com/office/drawing/2014/chart" uri="{C3380CC4-5D6E-409C-BE32-E72D297353CC}">
              <c16:uniqueId val="{00000001-5B31-44D3-A628-3215F5303614}"/>
            </c:ext>
          </c:extLst>
        </c:ser>
        <c:ser>
          <c:idx val="2"/>
          <c:order val="2"/>
          <c:tx>
            <c:strRef>
              <c:f>'MIV-IND-001'!$C$38</c:f>
              <c:strCache>
                <c:ptCount val="1"/>
                <c:pt idx="0">
                  <c:v>Marzo</c:v>
                </c:pt>
              </c:strCache>
            </c:strRef>
          </c:tx>
          <c:spPr>
            <a:solidFill>
              <a:schemeClr val="accent4"/>
            </a:solidFill>
            <a:ln>
              <a:noFill/>
            </a:ln>
            <a:effectLst/>
          </c:spPr>
          <c:invertIfNegative val="0"/>
          <c:cat>
            <c:strRef>
              <c:f>'MIV-IND-001'!$D$35:$I$35</c:f>
              <c:strCache>
                <c:ptCount val="6"/>
                <c:pt idx="4">
                  <c:v># Km carril de impacto intervenido</c:v>
                </c:pt>
                <c:pt idx="5">
                  <c:v># Km carril de impacto programados</c:v>
                </c:pt>
              </c:strCache>
            </c:strRef>
          </c:cat>
          <c:val>
            <c:numRef>
              <c:f>'MIV-IND-001'!$D$38:$I$38</c:f>
              <c:numCache>
                <c:formatCode>General</c:formatCode>
                <c:ptCount val="6"/>
                <c:pt idx="4" formatCode="0.00">
                  <c:v>8.58</c:v>
                </c:pt>
                <c:pt idx="5" formatCode="0.00">
                  <c:v>10.36</c:v>
                </c:pt>
              </c:numCache>
            </c:numRef>
          </c:val>
          <c:extLst xmlns:c16r2="http://schemas.microsoft.com/office/drawing/2015/06/chart">
            <c:ext xmlns:c16="http://schemas.microsoft.com/office/drawing/2014/chart" uri="{C3380CC4-5D6E-409C-BE32-E72D297353CC}">
              <c16:uniqueId val="{00000002-5B31-44D3-A628-3215F5303614}"/>
            </c:ext>
          </c:extLst>
        </c:ser>
        <c:ser>
          <c:idx val="3"/>
          <c:order val="3"/>
          <c:tx>
            <c:strRef>
              <c:f>'MIV-IND-001'!$C$39</c:f>
              <c:strCache>
                <c:ptCount val="1"/>
                <c:pt idx="0">
                  <c:v>Abril</c:v>
                </c:pt>
              </c:strCache>
            </c:strRef>
          </c:tx>
          <c:spPr>
            <a:solidFill>
              <a:schemeClr val="accent6">
                <a:lumMod val="60000"/>
              </a:schemeClr>
            </a:solidFill>
            <a:ln>
              <a:noFill/>
            </a:ln>
            <a:effectLst/>
          </c:spPr>
          <c:invertIfNegative val="0"/>
          <c:cat>
            <c:strRef>
              <c:f>'MIV-IND-001'!$D$35:$I$35</c:f>
              <c:strCache>
                <c:ptCount val="6"/>
                <c:pt idx="4">
                  <c:v># Km carril de impacto intervenido</c:v>
                </c:pt>
                <c:pt idx="5">
                  <c:v># Km carril de impacto programados</c:v>
                </c:pt>
              </c:strCache>
            </c:strRef>
          </c:cat>
          <c:val>
            <c:numRef>
              <c:f>'MIV-IND-001'!$D$39:$I$39</c:f>
              <c:numCache>
                <c:formatCode>General</c:formatCode>
                <c:ptCount val="6"/>
                <c:pt idx="4" formatCode="0.00">
                  <c:v>1.1100000000000001</c:v>
                </c:pt>
                <c:pt idx="5" formatCode="0.00">
                  <c:v>5.78</c:v>
                </c:pt>
              </c:numCache>
            </c:numRef>
          </c:val>
          <c:extLst xmlns:c16r2="http://schemas.microsoft.com/office/drawing/2015/06/chart">
            <c:ext xmlns:c16="http://schemas.microsoft.com/office/drawing/2014/chart" uri="{C3380CC4-5D6E-409C-BE32-E72D297353CC}">
              <c16:uniqueId val="{00000003-5B31-44D3-A628-3215F5303614}"/>
            </c:ext>
          </c:extLst>
        </c:ser>
        <c:ser>
          <c:idx val="4"/>
          <c:order val="4"/>
          <c:tx>
            <c:strRef>
              <c:f>'MIV-IND-001'!$C$40</c:f>
              <c:strCache>
                <c:ptCount val="1"/>
                <c:pt idx="0">
                  <c:v>Mayo</c:v>
                </c:pt>
              </c:strCache>
            </c:strRef>
          </c:tx>
          <c:spPr>
            <a:solidFill>
              <a:schemeClr val="accent5">
                <a:lumMod val="60000"/>
              </a:schemeClr>
            </a:solidFill>
            <a:ln>
              <a:noFill/>
            </a:ln>
            <a:effectLst/>
          </c:spPr>
          <c:invertIfNegative val="0"/>
          <c:cat>
            <c:strRef>
              <c:f>'MIV-IND-001'!$D$35:$I$35</c:f>
              <c:strCache>
                <c:ptCount val="6"/>
                <c:pt idx="4">
                  <c:v># Km carril de impacto intervenido</c:v>
                </c:pt>
                <c:pt idx="5">
                  <c:v># Km carril de impacto programados</c:v>
                </c:pt>
              </c:strCache>
            </c:strRef>
          </c:cat>
          <c:val>
            <c:numRef>
              <c:f>'MIV-IND-001'!$D$40:$I$40</c:f>
              <c:numCache>
                <c:formatCode>General</c:formatCode>
                <c:ptCount val="6"/>
                <c:pt idx="4" formatCode="0.00">
                  <c:v>10.49</c:v>
                </c:pt>
                <c:pt idx="5" formatCode="0.00">
                  <c:v>5.64</c:v>
                </c:pt>
              </c:numCache>
            </c:numRef>
          </c:val>
          <c:extLst xmlns:c16r2="http://schemas.microsoft.com/office/drawing/2015/06/chart">
            <c:ext xmlns:c16="http://schemas.microsoft.com/office/drawing/2014/chart" uri="{C3380CC4-5D6E-409C-BE32-E72D297353CC}">
              <c16:uniqueId val="{00000004-5B31-44D3-A628-3215F5303614}"/>
            </c:ext>
          </c:extLst>
        </c:ser>
        <c:ser>
          <c:idx val="5"/>
          <c:order val="5"/>
          <c:tx>
            <c:strRef>
              <c:f>'MIV-IND-001'!$C$41</c:f>
              <c:strCache>
                <c:ptCount val="1"/>
                <c:pt idx="0">
                  <c:v>Junio</c:v>
                </c:pt>
              </c:strCache>
            </c:strRef>
          </c:tx>
          <c:spPr>
            <a:solidFill>
              <a:schemeClr val="accent4">
                <a:lumMod val="60000"/>
              </a:schemeClr>
            </a:solidFill>
            <a:ln>
              <a:noFill/>
            </a:ln>
            <a:effectLst/>
          </c:spPr>
          <c:invertIfNegative val="0"/>
          <c:cat>
            <c:strRef>
              <c:f>'MIV-IND-001'!$D$35:$I$35</c:f>
              <c:strCache>
                <c:ptCount val="6"/>
                <c:pt idx="4">
                  <c:v># Km carril de impacto intervenido</c:v>
                </c:pt>
                <c:pt idx="5">
                  <c:v># Km carril de impacto programados</c:v>
                </c:pt>
              </c:strCache>
            </c:strRef>
          </c:cat>
          <c:val>
            <c:numRef>
              <c:f>'MIV-IND-001'!$D$41:$I$41</c:f>
              <c:numCache>
                <c:formatCode>General</c:formatCode>
                <c:ptCount val="6"/>
                <c:pt idx="4" formatCode="0.00">
                  <c:v>40.15</c:v>
                </c:pt>
                <c:pt idx="5" formatCode="0.00">
                  <c:v>35.020000000000003</c:v>
                </c:pt>
              </c:numCache>
            </c:numRef>
          </c:val>
          <c:extLst xmlns:c16r2="http://schemas.microsoft.com/office/drawing/2015/06/chart">
            <c:ext xmlns:c16="http://schemas.microsoft.com/office/drawing/2014/chart" uri="{C3380CC4-5D6E-409C-BE32-E72D297353CC}">
              <c16:uniqueId val="{00000005-5B31-44D3-A628-3215F5303614}"/>
            </c:ext>
          </c:extLst>
        </c:ser>
        <c:dLbls>
          <c:showLegendKey val="0"/>
          <c:showVal val="0"/>
          <c:showCatName val="0"/>
          <c:showSerName val="0"/>
          <c:showPercent val="0"/>
          <c:showBubbleSize val="0"/>
        </c:dLbls>
        <c:gapWidth val="219"/>
        <c:overlap val="-27"/>
        <c:axId val="723444672"/>
        <c:axId val="723445216"/>
      </c:barChart>
      <c:catAx>
        <c:axId val="72344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45216"/>
        <c:crosses val="autoZero"/>
        <c:auto val="1"/>
        <c:lblAlgn val="ctr"/>
        <c:lblOffset val="100"/>
        <c:noMultiLvlLbl val="0"/>
      </c:catAx>
      <c:valAx>
        <c:axId val="723445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4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Poblacion</a:t>
            </a:r>
            <a:r>
              <a:rPr lang="es-CO" baseline="0"/>
              <a:t> Satisfecha </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spPr>
            <a:solidFill>
              <a:schemeClr val="accent1"/>
            </a:solidFill>
            <a:ln>
              <a:noFill/>
            </a:ln>
            <a:effectLst/>
          </c:spPr>
          <c:invertIfNegative val="0"/>
          <c:cat>
            <c:strRef>
              <c:f>'IMVI-IND-002'!$H$36:$I$37</c:f>
              <c:strCache>
                <c:ptCount val="2"/>
                <c:pt idx="0">
                  <c:v># de ciudadanos satisfechos</c:v>
                </c:pt>
                <c:pt idx="1">
                  <c:v># Encuestas aplicadas</c:v>
                </c:pt>
              </c:strCache>
            </c:strRef>
          </c:cat>
          <c:val>
            <c:numRef>
              <c:f>'IMVI-IND-002'!$H$39:$I$39</c:f>
              <c:numCache>
                <c:formatCode>0</c:formatCode>
                <c:ptCount val="2"/>
                <c:pt idx="0">
                  <c:v>138</c:v>
                </c:pt>
                <c:pt idx="1">
                  <c:v>147</c:v>
                </c:pt>
              </c:numCache>
            </c:numRef>
          </c:val>
          <c:extLst xmlns:c16r2="http://schemas.microsoft.com/office/drawing/2015/06/chart">
            <c:ext xmlns:c16="http://schemas.microsoft.com/office/drawing/2014/chart" uri="{C3380CC4-5D6E-409C-BE32-E72D297353CC}">
              <c16:uniqueId val="{00000000-0E20-46B9-AE7A-12EFB7BB19D7}"/>
            </c:ext>
          </c:extLst>
        </c:ser>
        <c:dLbls>
          <c:showLegendKey val="0"/>
          <c:showVal val="0"/>
          <c:showCatName val="0"/>
          <c:showSerName val="0"/>
          <c:showPercent val="0"/>
          <c:showBubbleSize val="0"/>
        </c:dLbls>
        <c:gapWidth val="150"/>
        <c:overlap val="100"/>
        <c:axId val="723447936"/>
        <c:axId val="723449568"/>
      </c:barChart>
      <c:catAx>
        <c:axId val="72344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49568"/>
        <c:crosses val="autoZero"/>
        <c:auto val="1"/>
        <c:lblAlgn val="ctr"/>
        <c:lblOffset val="100"/>
        <c:noMultiLvlLbl val="0"/>
      </c:catAx>
      <c:valAx>
        <c:axId val="723449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479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1 trimestre vs 2 trimestre</a:t>
            </a:r>
            <a:endParaRPr lang="es-CO">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CO"/>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manualLayout>
          <c:layoutTarget val="inner"/>
          <c:xMode val="edge"/>
          <c:yMode val="edge"/>
          <c:x val="4.5677850051352276E-2"/>
          <c:y val="0.23735821911149996"/>
          <c:w val="0.93258301951386513"/>
          <c:h val="0.65399980557985804"/>
        </c:manualLayout>
      </c:layout>
      <c:barChart>
        <c:barDir val="col"/>
        <c:grouping val="clustered"/>
        <c:varyColors val="0"/>
        <c:ser>
          <c:idx val="0"/>
          <c:order val="0"/>
          <c:spPr>
            <a:solidFill>
              <a:schemeClr val="accent1"/>
            </a:solidFill>
            <a:ln>
              <a:noFill/>
            </a:ln>
            <a:effectLst/>
          </c:spPr>
          <c:invertIfNegative val="0"/>
          <c:val>
            <c:numRef>
              <c:f>'APIC-IND-002 '!$H$59:$M$59</c:f>
              <c:numCache>
                <c:formatCode>General</c:formatCode>
                <c:ptCount val="6"/>
                <c:pt idx="0" formatCode="0%">
                  <c:v>0.36</c:v>
                </c:pt>
                <c:pt idx="2" formatCode="0%">
                  <c:v>0.44</c:v>
                </c:pt>
              </c:numCache>
            </c:numRef>
          </c:val>
          <c:extLst xmlns:c16r2="http://schemas.microsoft.com/office/drawing/2015/06/chart">
            <c:ext xmlns:c16="http://schemas.microsoft.com/office/drawing/2014/chart" uri="{C3380CC4-5D6E-409C-BE32-E72D297353CC}">
              <c16:uniqueId val="{00000000-4320-426F-B58C-752AE93458A2}"/>
            </c:ext>
          </c:extLst>
        </c:ser>
        <c:dLbls>
          <c:showLegendKey val="0"/>
          <c:showVal val="0"/>
          <c:showCatName val="0"/>
          <c:showSerName val="0"/>
          <c:showPercent val="0"/>
          <c:showBubbleSize val="0"/>
        </c:dLbls>
        <c:gapWidth val="219"/>
        <c:overlap val="-27"/>
        <c:axId val="885877520"/>
        <c:axId val="885879152"/>
      </c:barChart>
      <c:catAx>
        <c:axId val="885877520"/>
        <c:scaling>
          <c:orientation val="minMax"/>
        </c:scaling>
        <c:delete val="1"/>
        <c:axPos val="b"/>
        <c:numFmt formatCode="General" sourceLinked="1"/>
        <c:majorTickMark val="none"/>
        <c:minorTickMark val="none"/>
        <c:tickLblPos val="nextTo"/>
        <c:crossAx val="885879152"/>
        <c:crosses val="autoZero"/>
        <c:auto val="1"/>
        <c:lblAlgn val="ctr"/>
        <c:lblOffset val="100"/>
        <c:noMultiLvlLbl val="0"/>
      </c:catAx>
      <c:valAx>
        <c:axId val="885879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7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Promedio de Calificación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areaChart>
        <c:grouping val="stacked"/>
        <c:varyColors val="0"/>
        <c:ser>
          <c:idx val="0"/>
          <c:order val="0"/>
          <c:spPr>
            <a:solidFill>
              <a:schemeClr val="accent1"/>
            </a:solidFill>
            <a:ln>
              <a:noFill/>
            </a:ln>
            <a:effectLst/>
          </c:spPr>
          <c:cat>
            <c:strRef>
              <c:f>'[4]DESI-FM-007'!$H$32:$I$32</c:f>
              <c:strCache>
                <c:ptCount val="2"/>
                <c:pt idx="0">
                  <c:v>Promedio de calificación</c:v>
                </c:pt>
                <c:pt idx="1">
                  <c:v>maximo valor a obtener (5)</c:v>
                </c:pt>
              </c:strCache>
            </c:strRef>
          </c:cat>
          <c:val>
            <c:numRef>
              <c:f>'[4]DESI-FM-007'!$H$33:$I$33</c:f>
              <c:numCache>
                <c:formatCode>General</c:formatCode>
                <c:ptCount val="2"/>
              </c:numCache>
            </c:numRef>
          </c:val>
          <c:extLst xmlns:c16r2="http://schemas.microsoft.com/office/drawing/2015/06/chart">
            <c:ext xmlns:c16="http://schemas.microsoft.com/office/drawing/2014/chart" uri="{C3380CC4-5D6E-409C-BE32-E72D297353CC}">
              <c16:uniqueId val="{00000000-50CA-4446-A510-7033C023BD07}"/>
            </c:ext>
          </c:extLst>
        </c:ser>
        <c:dLbls>
          <c:showLegendKey val="0"/>
          <c:showVal val="0"/>
          <c:showCatName val="0"/>
          <c:showSerName val="0"/>
          <c:showPercent val="0"/>
          <c:showBubbleSize val="0"/>
        </c:dLbls>
        <c:axId val="723451744"/>
        <c:axId val="723452832"/>
      </c:areaChart>
      <c:barChart>
        <c:barDir val="col"/>
        <c:grouping val="clustered"/>
        <c:varyColors val="0"/>
        <c:ser>
          <c:idx val="1"/>
          <c:order val="1"/>
          <c:spPr>
            <a:solidFill>
              <a:schemeClr val="accent2"/>
            </a:solidFill>
            <a:ln>
              <a:noFill/>
            </a:ln>
            <a:effectLst/>
          </c:spPr>
          <c:invertIfNegative val="0"/>
          <c:dLbls>
            <c:dLbl>
              <c:idx val="0"/>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0CA-4446-A510-7033C023BD0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'[4]DESI-FM-007'!$H$32:$I$32</c:f>
              <c:strCache>
                <c:ptCount val="2"/>
                <c:pt idx="0">
                  <c:v>Promedio de calificación</c:v>
                </c:pt>
                <c:pt idx="1">
                  <c:v>maximo valor a obtener (5)</c:v>
                </c:pt>
              </c:strCache>
            </c:strRef>
          </c:cat>
          <c:val>
            <c:numRef>
              <c:f>'[4]DESI-FM-007'!$H$34:$I$34</c:f>
              <c:numCache>
                <c:formatCode>General</c:formatCode>
                <c:ptCount val="2"/>
                <c:pt idx="0">
                  <c:v>4.5</c:v>
                </c:pt>
                <c:pt idx="1">
                  <c:v>5</c:v>
                </c:pt>
              </c:numCache>
            </c:numRef>
          </c:val>
          <c:extLst xmlns:c16r2="http://schemas.microsoft.com/office/drawing/2015/06/chart">
            <c:ext xmlns:c16="http://schemas.microsoft.com/office/drawing/2014/chart" uri="{C3380CC4-5D6E-409C-BE32-E72D297353CC}">
              <c16:uniqueId val="{00000002-50CA-4446-A510-7033C023BD07}"/>
            </c:ext>
          </c:extLst>
        </c:ser>
        <c:dLbls>
          <c:showLegendKey val="0"/>
          <c:showVal val="0"/>
          <c:showCatName val="0"/>
          <c:showSerName val="0"/>
          <c:showPercent val="0"/>
          <c:showBubbleSize val="0"/>
        </c:dLbls>
        <c:gapWidth val="150"/>
        <c:axId val="723451744"/>
        <c:axId val="723452832"/>
      </c:barChart>
      <c:catAx>
        <c:axId val="72345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52832"/>
        <c:crosses val="autoZero"/>
        <c:auto val="1"/>
        <c:lblAlgn val="ctr"/>
        <c:lblOffset val="100"/>
        <c:noMultiLvlLbl val="0"/>
      </c:catAx>
      <c:valAx>
        <c:axId val="723452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3451744"/>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'GSIT-IND-001'!$H$35</c:f>
              <c:strCache>
                <c:ptCount val="1"/>
                <c:pt idx="0">
                  <c:v>CIRI</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'GSIT-IND-001'!$H$36:$H$40</c:f>
              <c:numCache>
                <c:formatCode>0</c:formatCode>
                <c:ptCount val="5"/>
                <c:pt idx="0">
                  <c:v>934</c:v>
                </c:pt>
                <c:pt idx="1">
                  <c:v>865</c:v>
                </c:pt>
                <c:pt idx="4" formatCode="_(* #,##0_);_(* \(#,##0\);_(* &quot;-&quot;??_);_(@_)">
                  <c:v>1799</c:v>
                </c:pt>
              </c:numCache>
            </c:numRef>
          </c:val>
          <c:extLst xmlns:c16r2="http://schemas.microsoft.com/office/drawing/2015/06/chart">
            <c:ext xmlns:c16="http://schemas.microsoft.com/office/drawing/2014/chart" uri="{C3380CC4-5D6E-409C-BE32-E72D297353CC}">
              <c16:uniqueId val="{00000000-57D0-4808-A66B-16D1AEF80018}"/>
            </c:ext>
          </c:extLst>
        </c:ser>
        <c:ser>
          <c:idx val="5"/>
          <c:order val="1"/>
          <c:tx>
            <c:strRef>
              <c:f>'GSIT-IND-001'!$I$35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'GSIT-IND-001'!$I$36:$I$40</c:f>
              <c:numCache>
                <c:formatCode>0</c:formatCode>
                <c:ptCount val="5"/>
                <c:pt idx="0">
                  <c:v>1206</c:v>
                </c:pt>
                <c:pt idx="1">
                  <c:v>1685</c:v>
                </c:pt>
                <c:pt idx="4" formatCode="_(* #,##0_);_(* \(#,##0\);_(* &quot;-&quot;??_);_(@_)">
                  <c:v>2891</c:v>
                </c:pt>
              </c:numCache>
            </c:numRef>
          </c:val>
          <c:extLst xmlns:c16r2="http://schemas.microsoft.com/office/drawing/2015/06/chart">
            <c:ext xmlns:c16="http://schemas.microsoft.com/office/drawing/2014/chart" uri="{C3380CC4-5D6E-409C-BE32-E72D297353CC}">
              <c16:uniqueId val="{00000001-57D0-4808-A66B-16D1AEF80018}"/>
            </c:ext>
          </c:extLst>
        </c:ser>
        <c:dLbls>
          <c:showLegendKey val="0"/>
          <c:showVal val="0"/>
          <c:showCatName val="0"/>
          <c:showSerName val="0"/>
          <c:showPercent val="0"/>
          <c:showBubbleSize val="0"/>
        </c:dLbls>
        <c:gapWidth val="150"/>
        <c:axId val="885687936"/>
        <c:axId val="885706976"/>
      </c:barChart>
      <c:lineChart>
        <c:grouping val="standard"/>
        <c:varyColors val="0"/>
        <c:ser>
          <c:idx val="0"/>
          <c:order val="2"/>
          <c:tx>
            <c:strRef>
              <c:f>'GSIT-IND-001'!$J$35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'GSIT-IND-001'!$J$36:$J$40</c:f>
              <c:numCache>
                <c:formatCode>0.00%</c:formatCode>
                <c:ptCount val="5"/>
                <c:pt idx="0">
                  <c:v>0.7744610281923715</c:v>
                </c:pt>
                <c:pt idx="1">
                  <c:v>0.51335311572700293</c:v>
                </c:pt>
                <c:pt idx="2">
                  <c:v>0</c:v>
                </c:pt>
                <c:pt idx="3">
                  <c:v>0</c:v>
                </c:pt>
                <c:pt idx="4">
                  <c:v>0.62227602905569013</c:v>
                </c:pt>
              </c:numCache>
            </c:numRef>
          </c:val>
          <c:smooth val="0"/>
          <c:extLst xmlns:c16r2="http://schemas.microsoft.com/office/drawing/2015/06/chart">
            <c:ext xmlns:c16="http://schemas.microsoft.com/office/drawing/2014/chart" uri="{C3380CC4-5D6E-409C-BE32-E72D297353CC}">
              <c16:uniqueId val="{00000002-57D0-4808-A66B-16D1AEF80018}"/>
            </c:ext>
          </c:extLst>
        </c:ser>
        <c:dLbls>
          <c:showLegendKey val="0"/>
          <c:showVal val="0"/>
          <c:showCatName val="0"/>
          <c:showSerName val="0"/>
          <c:showPercent val="0"/>
          <c:showBubbleSize val="0"/>
        </c:dLbls>
        <c:marker val="1"/>
        <c:smooth val="0"/>
        <c:axId val="885691744"/>
        <c:axId val="885688480"/>
      </c:lineChart>
      <c:catAx>
        <c:axId val="8856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706976"/>
        <c:crossesAt val="0"/>
        <c:auto val="1"/>
        <c:lblAlgn val="ctr"/>
        <c:lblOffset val="100"/>
        <c:noMultiLvlLbl val="0"/>
      </c:catAx>
      <c:valAx>
        <c:axId val="88570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687936"/>
        <c:crosses val="autoZero"/>
        <c:crossBetween val="between"/>
      </c:valAx>
      <c:valAx>
        <c:axId val="88568848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691744"/>
        <c:crosses val="max"/>
        <c:crossBetween val="between"/>
      </c:valAx>
      <c:catAx>
        <c:axId val="885691744"/>
        <c:scaling>
          <c:orientation val="minMax"/>
        </c:scaling>
        <c:delete val="1"/>
        <c:axPos val="b"/>
        <c:numFmt formatCode="General" sourceLinked="1"/>
        <c:majorTickMark val="out"/>
        <c:minorTickMark val="none"/>
        <c:tickLblPos val="nextTo"/>
        <c:crossAx val="88568848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PORCENTAJE DE SOLICITUDES DE RECURSOS FISICOS NO ATENDIDAS OPORTUNAMENTE</a:t>
            </a:r>
            <a:endParaRPr lang="es-MX"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'GREF-IND-001'!$H$35</c:f>
              <c:strCache>
                <c:ptCount val="1"/>
                <c:pt idx="0">
                  <c:v>Nro. de solicitudes de recursos físicos atendidas en un tiempo mayor a dos días hábiles </c:v>
                </c:pt>
              </c:strCache>
            </c:strRef>
          </c:tx>
          <c:spPr>
            <a:solidFill>
              <a:schemeClr val="accent5"/>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'GREF-IND-001'!$H$36:$H$39</c:f>
              <c:numCache>
                <c:formatCode>0</c:formatCode>
                <c:ptCount val="4"/>
                <c:pt idx="0">
                  <c:v>10</c:v>
                </c:pt>
                <c:pt idx="1">
                  <c:v>23</c:v>
                </c:pt>
              </c:numCache>
            </c:numRef>
          </c:val>
          <c:extLst xmlns:c16r2="http://schemas.microsoft.com/office/drawing/2015/06/chart">
            <c:ext xmlns:c16="http://schemas.microsoft.com/office/drawing/2014/chart" uri="{C3380CC4-5D6E-409C-BE32-E72D297353CC}">
              <c16:uniqueId val="{00000000-179D-41F3-8EDD-B6E97E2B2F5F}"/>
            </c:ext>
          </c:extLst>
        </c:ser>
        <c:ser>
          <c:idx val="5"/>
          <c:order val="5"/>
          <c:tx>
            <c:strRef>
              <c:f>'GREF-IND-001'!$I$35</c:f>
              <c:strCache>
                <c:ptCount val="1"/>
                <c:pt idx="0">
                  <c:v>Nro. de solicitudes recibidas en el periodo</c:v>
                </c:pt>
              </c:strCache>
            </c:strRef>
          </c:tx>
          <c:spPr>
            <a:solidFill>
              <a:schemeClr val="accent6"/>
            </a:solidFill>
            <a:ln>
              <a:noFill/>
            </a:ln>
            <a:effectLst/>
          </c:spPr>
          <c:invertIfNegative val="0"/>
          <c:cat>
            <c:strRef>
              <c:f>'GREF-IND-001'!$C$36:$C$39</c:f>
              <c:strCache>
                <c:ptCount val="4"/>
                <c:pt idx="0">
                  <c:v>TRIMESTRE 1</c:v>
                </c:pt>
                <c:pt idx="1">
                  <c:v>TRIMESTRE 2</c:v>
                </c:pt>
                <c:pt idx="2">
                  <c:v>TRIMESTRE 3</c:v>
                </c:pt>
                <c:pt idx="3">
                  <c:v>TRIMESTRE 4</c:v>
                </c:pt>
              </c:strCache>
            </c:strRef>
          </c:cat>
          <c:val>
            <c:numRef>
              <c:f>'GREF-IND-001'!$I$36:$I$39</c:f>
              <c:numCache>
                <c:formatCode>0</c:formatCode>
                <c:ptCount val="4"/>
                <c:pt idx="0">
                  <c:v>379</c:v>
                </c:pt>
                <c:pt idx="1">
                  <c:v>217</c:v>
                </c:pt>
              </c:numCache>
            </c:numRef>
          </c:val>
          <c:extLst xmlns:c16r2="http://schemas.microsoft.com/office/drawing/2015/06/chart">
            <c:ext xmlns:c16="http://schemas.microsoft.com/office/drawing/2014/chart" uri="{C3380CC4-5D6E-409C-BE32-E72D297353CC}">
              <c16:uniqueId val="{00000001-179D-41F3-8EDD-B6E97E2B2F5F}"/>
            </c:ext>
          </c:extLst>
        </c:ser>
        <c:dLbls>
          <c:showLegendKey val="0"/>
          <c:showVal val="0"/>
          <c:showCatName val="0"/>
          <c:showSerName val="0"/>
          <c:showPercent val="0"/>
          <c:showBubbleSize val="0"/>
        </c:dLbls>
        <c:gapWidth val="219"/>
        <c:overlap val="-27"/>
        <c:axId val="885692288"/>
        <c:axId val="8856944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'GREF-IND-001'!$D$35</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'GREF-IND-001'!$D$36:$D$39</c15:sqref>
                        </c15:formulaRef>
                      </c:ext>
                    </c:extLst>
                    <c:numCache>
                      <c:formatCode>General</c:formatCode>
                      <c:ptCount val="4"/>
                    </c:numCache>
                  </c:numRef>
                </c:val>
                <c:extLst xmlns:c16r2="http://schemas.microsoft.com/office/drawing/2015/06/chart">
                  <c:ext xmlns:c16="http://schemas.microsoft.com/office/drawing/2014/chart" uri="{C3380CC4-5D6E-409C-BE32-E72D297353CC}">
                    <c16:uniqueId val="{00000002-179D-41F3-8EDD-B6E97E2B2F5F}"/>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'GREF-IND-001'!$E$35</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'GREF-IND-001'!$E$36:$E$39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3-179D-41F3-8EDD-B6E97E2B2F5F}"/>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'GREF-IND-001'!$F$35</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'GREF-IND-001'!$F$36:$F$39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4-179D-41F3-8EDD-B6E97E2B2F5F}"/>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'GREF-IND-001'!$G$35</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'GREF-IND-001'!$C$36:$C$39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'GREF-IND-001'!$G$36:$G$39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5-179D-41F3-8EDD-B6E97E2B2F5F}"/>
                  </c:ext>
                </c:extLst>
              </c15:ser>
            </c15:filteredBarSeries>
          </c:ext>
        </c:extLst>
      </c:barChart>
      <c:catAx>
        <c:axId val="88569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694464"/>
        <c:crosses val="autoZero"/>
        <c:auto val="1"/>
        <c:lblAlgn val="ctr"/>
        <c:lblOffset val="100"/>
        <c:noMultiLvlLbl val="0"/>
      </c:catAx>
      <c:valAx>
        <c:axId val="885694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69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CONTRATOS O CONVENIOS LIQUIDADOS POR MUTUO ACUERDO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'GCON-IND-001'!$C$36</c:f>
              <c:strCache>
                <c:ptCount val="1"/>
                <c:pt idx="0">
                  <c:v>SEMESTRE 1</c:v>
                </c:pt>
              </c:strCache>
            </c:strRef>
          </c:tx>
          <c:spPr>
            <a:solidFill>
              <a:schemeClr val="accent1"/>
            </a:solidFill>
            <a:ln>
              <a:noFill/>
            </a:ln>
            <a:effectLst/>
          </c:spPr>
          <c:invertIfNegative val="0"/>
          <c:cat>
            <c:strRef>
              <c:f>'GCON-IND-001'!$D$35:$I$35</c:f>
              <c:strCache>
                <c:ptCount val="6"/>
                <c:pt idx="4">
                  <c:v>PROCESO DE LIQUIDACIÓN MENOR A 180 DIAS</c:v>
                </c:pt>
                <c:pt idx="5">
                  <c:v>CONTRATOS RADICADOS PARA PROCESO DE LIQUIDACIÓN</c:v>
                </c:pt>
              </c:strCache>
            </c:strRef>
          </c:cat>
          <c:val>
            <c:numRef>
              <c:f>'GCON-IND-001'!$D$36:$I$36</c:f>
              <c:numCache>
                <c:formatCode>General</c:formatCode>
                <c:ptCount val="6"/>
                <c:pt idx="4" formatCode="0">
                  <c:v>29</c:v>
                </c:pt>
                <c:pt idx="5" formatCode="0">
                  <c:v>30</c:v>
                </c:pt>
              </c:numCache>
            </c:numRef>
          </c:val>
          <c:extLst xmlns:c16r2="http://schemas.microsoft.com/office/drawing/2015/06/chart">
            <c:ext xmlns:c16="http://schemas.microsoft.com/office/drawing/2014/chart" uri="{C3380CC4-5D6E-409C-BE32-E72D297353CC}">
              <c16:uniqueId val="{00000000-881F-4547-BFD8-17F0B06912B9}"/>
            </c:ext>
          </c:extLst>
        </c:ser>
        <c:dLbls>
          <c:showLegendKey val="0"/>
          <c:showVal val="0"/>
          <c:showCatName val="0"/>
          <c:showSerName val="0"/>
          <c:showPercent val="0"/>
          <c:showBubbleSize val="0"/>
        </c:dLbls>
        <c:gapWidth val="182"/>
        <c:axId val="563429408"/>
        <c:axId val="563429952"/>
      </c:barChart>
      <c:catAx>
        <c:axId val="563429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429952"/>
        <c:crosses val="autoZero"/>
        <c:auto val="1"/>
        <c:lblAlgn val="ctr"/>
        <c:lblOffset val="100"/>
        <c:noMultiLvlLbl val="0"/>
      </c:catAx>
      <c:valAx>
        <c:axId val="563429952"/>
        <c:scaling>
          <c:orientation val="minMax"/>
          <c:min val="2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342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SEGUIMIENTO AL PLAN DE ADQUISICIONES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'GCON-IND-002'!$H$36:$H$39</c:f>
              <c:numCache>
                <c:formatCode>0</c:formatCode>
                <c:ptCount val="4"/>
                <c:pt idx="0">
                  <c:v>17</c:v>
                </c:pt>
                <c:pt idx="1">
                  <c:v>29</c:v>
                </c:pt>
                <c:pt idx="2">
                  <c:v>0</c:v>
                </c:pt>
                <c:pt idx="3">
                  <c:v>0</c:v>
                </c:pt>
              </c:numCache>
            </c:numRef>
          </c:val>
          <c:extLst xmlns:c16r2="http://schemas.microsoft.com/office/drawing/2015/06/chart">
            <c:ext xmlns:c16="http://schemas.microsoft.com/office/drawing/2014/chart" uri="{C3380CC4-5D6E-409C-BE32-E72D297353CC}">
              <c16:uniqueId val="{00000000-5EEE-4F51-938E-849AEBAE4FBA}"/>
            </c:ext>
          </c:extLst>
        </c:ser>
        <c:ser>
          <c:idx val="5"/>
          <c:order val="5"/>
          <c:tx>
            <c:v>No. PROC CONT PROG PLAN ADQU</c:v>
          </c:tx>
          <c:spPr>
            <a:solidFill>
              <a:schemeClr val="accent6"/>
            </a:solidFill>
            <a:ln>
              <a:noFill/>
            </a:ln>
            <a:effectLst/>
          </c:spPr>
          <c:invertIfNegative val="0"/>
          <c:cat>
            <c:strRef>
              <c:f>'GCON-IND-002'!$C$36:$C$39</c:f>
              <c:strCache>
                <c:ptCount val="4"/>
                <c:pt idx="0">
                  <c:v>TRIMESTRE 1</c:v>
                </c:pt>
                <c:pt idx="1">
                  <c:v>TRIMESTRE 2</c:v>
                </c:pt>
                <c:pt idx="2">
                  <c:v>TRIMESTRE 3</c:v>
                </c:pt>
                <c:pt idx="3">
                  <c:v>TRIMESTRE 4</c:v>
                </c:pt>
              </c:strCache>
            </c:strRef>
          </c:cat>
          <c:val>
            <c:numRef>
              <c:f>'GCON-IND-002'!$I$36:$I$39</c:f>
              <c:numCache>
                <c:formatCode>0</c:formatCode>
                <c:ptCount val="4"/>
                <c:pt idx="0">
                  <c:v>17</c:v>
                </c:pt>
                <c:pt idx="1">
                  <c:v>29</c:v>
                </c:pt>
                <c:pt idx="2">
                  <c:v>0</c:v>
                </c:pt>
                <c:pt idx="3">
                  <c:v>0</c:v>
                </c:pt>
              </c:numCache>
            </c:numRef>
          </c:val>
          <c:extLst xmlns:c16r2="http://schemas.microsoft.com/office/drawing/2015/06/chart">
            <c:ext xmlns:c16="http://schemas.microsoft.com/office/drawing/2014/chart" uri="{C3380CC4-5D6E-409C-BE32-E72D297353CC}">
              <c16:uniqueId val="{00000001-5EEE-4F51-938E-849AEBAE4FBA}"/>
            </c:ext>
          </c:extLst>
        </c:ser>
        <c:dLbls>
          <c:showLegendKey val="0"/>
          <c:showVal val="0"/>
          <c:showCatName val="0"/>
          <c:showSerName val="0"/>
          <c:showPercent val="0"/>
          <c:showBubbleSize val="0"/>
        </c:dLbls>
        <c:gapWidth val="219"/>
        <c:overlap val="-27"/>
        <c:axId val="885413168"/>
        <c:axId val="885421872"/>
        <c:extLst xmlns:c16r2="http://schemas.microsoft.com/office/drawing/2015/06/char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xmlns:c16r2="http://schemas.microsoft.com/office/drawing/2015/06/chart">
                      <c:ex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'GCON-IND-002'!$D$36:$D$39</c15:sqref>
                        </c15:formulaRef>
                      </c:ext>
                    </c:extLst>
                    <c:numCache>
                      <c:formatCode>General</c:formatCode>
                      <c:ptCount val="4"/>
                    </c:numCache>
                  </c:numRef>
                </c:val>
                <c:extLst xmlns:c16r2="http://schemas.microsoft.com/office/drawing/2015/06/chart">
                  <c:ext xmlns:c16="http://schemas.microsoft.com/office/drawing/2014/chart" uri="{C3380CC4-5D6E-409C-BE32-E72D297353CC}">
                    <c16:uniqueId val="{00000002-5EEE-4F51-938E-849AEBAE4FBA}"/>
                  </c:ext>
                </c:extLst>
              </c15:ser>
            </c15:filteredBarSeries>
            <c15:filteredBarSeries>
              <c15:ser>
                <c:idx val="1"/>
                <c:order val="1"/>
                <c:tx>
                  <c:v>Series2</c:v>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'GCON-IND-002'!$E$36:$E$39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3-5EEE-4F51-938E-849AEBAE4FBA}"/>
                  </c:ext>
                </c:extLst>
              </c15:ser>
            </c15:filteredBarSeries>
            <c15:filteredBarSeries>
              <c15:ser>
                <c:idx val="2"/>
                <c:order val="2"/>
                <c:tx>
                  <c:v>Series3</c:v>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'GCON-IND-002'!$F$36:$F$39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4-5EEE-4F51-938E-849AEBAE4FBA}"/>
                  </c:ext>
                </c:extLst>
              </c15:ser>
            </c15:filteredBarSeries>
            <c15:filteredBarSeries>
              <c15:ser>
                <c:idx val="3"/>
                <c:order val="3"/>
                <c:tx>
                  <c:v>Series4</c:v>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'GCON-IND-002'!$C$36:$C$39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'GCON-IND-002'!$G$36:$G$39</c15:sqref>
                        </c15:formulaRef>
                      </c:ext>
                    </c:extLst>
                    <c:numCache>
                      <c:formatCode>General</c:formatCode>
                      <c:ptCount val="4"/>
                    </c:numCache>
                  </c:numRef>
                </c:val>
                <c:extLst xmlns:c16r2="http://schemas.microsoft.com/office/drawing/2015/06/chart" xmlns:c15="http://schemas.microsoft.com/office/drawing/2012/chart">
                  <c:ext xmlns:c16="http://schemas.microsoft.com/office/drawing/2014/chart" uri="{C3380CC4-5D6E-409C-BE32-E72D297353CC}">
                    <c16:uniqueId val="{00000005-5EEE-4F51-938E-849AEBAE4FBA}"/>
                  </c:ext>
                </c:extLst>
              </c15:ser>
            </c15:filteredBarSeries>
          </c:ext>
        </c:extLst>
      </c:barChart>
      <c:catAx>
        <c:axId val="88541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421872"/>
        <c:crosses val="autoZero"/>
        <c:auto val="1"/>
        <c:lblAlgn val="ctr"/>
        <c:lblOffset val="100"/>
        <c:noMultiLvlLbl val="0"/>
      </c:catAx>
      <c:valAx>
        <c:axId val="88542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413168"/>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4"/>
          <c:tx>
            <c:strRef>
              <c:f>'GEFI-IND-002'!$I$35</c:f>
              <c:strCache>
                <c:ptCount val="1"/>
                <c:pt idx="0">
                  <c:v>VALOR PRESUPUESTO VIGENCIA</c:v>
                </c:pt>
              </c:strCache>
            </c:strRef>
          </c:tx>
          <c:spPr>
            <a:solidFill>
              <a:schemeClr val="accent6"/>
            </a:solidFill>
            <a:ln>
              <a:noFill/>
            </a:ln>
            <a:effectLst/>
          </c:spPr>
          <c:invertIfNegative val="0"/>
          <c:dLbls>
            <c:dLbl>
              <c:idx val="0"/>
              <c:layout>
                <c:manualLayout>
                  <c:x val="0"/>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119-4951-8FFB-D1881F7E1E6D}"/>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'GEFI-IND-002'!$C$36:$C$37</c:f>
              <c:strCache>
                <c:ptCount val="2"/>
                <c:pt idx="0">
                  <c:v>TRIMESTRE 1</c:v>
                </c:pt>
                <c:pt idx="1">
                  <c:v>TRIMESTRE 2</c:v>
                </c:pt>
              </c:strCache>
            </c:strRef>
          </c:cat>
          <c:val>
            <c:numRef>
              <c:f>'GEFI-IND-002'!$I$36:$I$37</c:f>
              <c:numCache>
                <c:formatCode>_-* #,##0_-;\-* #,##0_-;_-* "-"??_-;_-@_-</c:formatCode>
                <c:ptCount val="2"/>
                <c:pt idx="0">
                  <c:v>182639589000</c:v>
                </c:pt>
                <c:pt idx="1">
                  <c:v>179528109000</c:v>
                </c:pt>
              </c:numCache>
            </c:numRef>
          </c:val>
          <c:extLst xmlns:c16r2="http://schemas.microsoft.com/office/drawing/2015/06/chart">
            <c:ext xmlns:c16="http://schemas.microsoft.com/office/drawing/2014/chart" uri="{C3380CC4-5D6E-409C-BE32-E72D297353CC}">
              <c16:uniqueId val="{00000002-C119-4951-8FFB-D1881F7E1E6D}"/>
            </c:ext>
          </c:extLst>
        </c:ser>
        <c:ser>
          <c:idx val="4"/>
          <c:order val="5"/>
          <c:tx>
            <c:strRef>
              <c:f>'GEFI-IND-002'!$H$35</c:f>
              <c:strCache>
                <c:ptCount val="1"/>
                <c:pt idx="0">
                  <c:v>VALOR COMPROMISOS</c:v>
                </c:pt>
              </c:strCache>
            </c:strRef>
          </c:tx>
          <c:spPr>
            <a:solidFill>
              <a:schemeClr val="accent5"/>
            </a:solidFill>
            <a:ln>
              <a:noFill/>
            </a:ln>
            <a:effectLst/>
          </c:spPr>
          <c:invertIfNegative val="0"/>
          <c:dLbls>
            <c:dLbl>
              <c:idx val="0"/>
              <c:layout>
                <c:manualLayout>
                  <c:x val="3.4188034188034129E-2"/>
                  <c:y val="-5.8224136334336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119-4951-8FFB-D1881F7E1E6D}"/>
                </c:ext>
                <c:ext xmlns:c15="http://schemas.microsoft.com/office/drawing/2012/chart" uri="{CE6537A1-D6FC-4f65-9D91-7224C49458BB}"/>
              </c:extLst>
            </c:dLbl>
            <c:dLbl>
              <c:idx val="1"/>
              <c:layout>
                <c:manualLayout>
                  <c:x val="2.4864024864024864E-2"/>
                  <c:y val="5.8224136334336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119-4951-8FFB-D1881F7E1E6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'GEFI-IND-002'!$C$36:$C$37</c:f>
              <c:strCache>
                <c:ptCount val="2"/>
                <c:pt idx="0">
                  <c:v>TRIMESTRE 1</c:v>
                </c:pt>
                <c:pt idx="1">
                  <c:v>TRIMESTRE 2</c:v>
                </c:pt>
              </c:strCache>
            </c:strRef>
          </c:cat>
          <c:val>
            <c:numRef>
              <c:f>'GEFI-IND-002'!$H$36:$H$37</c:f>
              <c:numCache>
                <c:formatCode>_-* #,##0_-;\-* #,##0_-;_-* "-"??_-;_-@_-</c:formatCode>
                <c:ptCount val="2"/>
                <c:pt idx="0">
                  <c:v>16980677218</c:v>
                </c:pt>
                <c:pt idx="1">
                  <c:v>64489437963</c:v>
                </c:pt>
              </c:numCache>
            </c:numRef>
          </c:val>
          <c:extLst xmlns:c16r2="http://schemas.microsoft.com/office/drawing/2015/06/chart">
            <c:ext xmlns:c16="http://schemas.microsoft.com/office/drawing/2014/chart" uri="{C3380CC4-5D6E-409C-BE32-E72D297353CC}">
              <c16:uniqueId val="{00000005-C119-4951-8FFB-D1881F7E1E6D}"/>
            </c:ext>
          </c:extLst>
        </c:ser>
        <c:dLbls>
          <c:showLegendKey val="0"/>
          <c:showVal val="0"/>
          <c:showCatName val="0"/>
          <c:showSerName val="0"/>
          <c:showPercent val="0"/>
          <c:showBubbleSize val="0"/>
        </c:dLbls>
        <c:gapWidth val="219"/>
        <c:overlap val="-27"/>
        <c:axId val="894071312"/>
        <c:axId val="89408708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'GEFI-IND-002'!$D$35</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'GEFI-IND-002'!$C$36:$C$37</c15:sqref>
                        </c15:formulaRef>
                      </c:ext>
                    </c:extLst>
                    <c:strCache>
                      <c:ptCount val="2"/>
                      <c:pt idx="0">
                        <c:v>TRIMESTRE 1</c:v>
                      </c:pt>
                      <c:pt idx="1">
                        <c:v>TRIMESTRE 2</c:v>
                      </c:pt>
                    </c:strCache>
                  </c:strRef>
                </c:cat>
                <c:val>
                  <c:numRef>
                    <c:extLst xmlns:c16r2="http://schemas.microsoft.com/office/drawing/2015/06/chart">
                      <c:ext uri="{02D57815-91ED-43cb-92C2-25804820EDAC}">
                        <c15:formulaRef>
                          <c15:sqref>'GEFI-IND-002'!$D$36:$D$37</c15:sqref>
                        </c15:formulaRef>
                      </c:ext>
                    </c:extLst>
                    <c:numCache>
                      <c:formatCode>General</c:formatCode>
                      <c:ptCount val="2"/>
                    </c:numCache>
                  </c:numRef>
                </c:val>
                <c:extLst xmlns:c16r2="http://schemas.microsoft.com/office/drawing/2015/06/chart">
                  <c:ext xmlns:c16="http://schemas.microsoft.com/office/drawing/2014/chart" uri="{C3380CC4-5D6E-409C-BE32-E72D297353CC}">
                    <c16:uniqueId val="{00000006-C119-4951-8FFB-D1881F7E1E6D}"/>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'GEFI-IND-002'!$E$35</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'GEFI-IND-002'!$C$36:$C$37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'GEFI-IND-002'!$E$36:$E$37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7-C119-4951-8FFB-D1881F7E1E6D}"/>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'GEFI-IND-002'!$F$35</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'GEFI-IND-002'!$C$36:$C$37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'GEFI-IND-002'!$F$36:$F$37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8-C119-4951-8FFB-D1881F7E1E6D}"/>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'GEFI-IND-002'!$G$35</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'GEFI-IND-002'!$C$36:$C$37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'GEFI-IND-002'!$G$36:$G$37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9-C119-4951-8FFB-D1881F7E1E6D}"/>
                  </c:ext>
                </c:extLst>
              </c15:ser>
            </c15:filteredBarSeries>
          </c:ext>
        </c:extLst>
      </c:barChart>
      <c:catAx>
        <c:axId val="8940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7088"/>
        <c:crosses val="autoZero"/>
        <c:auto val="1"/>
        <c:lblAlgn val="ctr"/>
        <c:lblOffset val="100"/>
        <c:noMultiLvlLbl val="0"/>
      </c:catAx>
      <c:valAx>
        <c:axId val="894087088"/>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89407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val>
            <c:numRef>
              <c:f>'[6]GEFI-IND-003'!$H$33:$H$36</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1-203B-4C2F-BBD3-3FBE4B1BA26D}"/>
            </c:ext>
            <c:ext xmlns:c15="http://schemas.microsoft.com/office/drawing/2012/chart" uri="{02D57815-91ED-43cb-92C2-25804820EDAC}">
              <c15:filteredSeriesTitle>
                <c15:tx>
                  <c:strRef>
                    <c:extLst xmlns:c16r2="http://schemas.microsoft.com/office/drawing/2015/06/chart">
                      <c:ext uri="{02D57815-91ED-43cb-92C2-25804820EDAC}">
                        <c15:formulaRef>
                          <c15:sqref>'[6]GEFI-IND-003'!$H$32</c15:sqref>
                        </c15:formulaRef>
                      </c:ext>
                    </c:extLst>
                    <c:strCache>
                      <c:ptCount val="1"/>
                      <c:pt idx="0">
                        <c:v>#¡REF!</c:v>
                      </c:pt>
                    </c:strCache>
                  </c:strRef>
                </c15:tx>
              </c15:filteredSeriesTitle>
            </c:ext>
            <c:ext xmlns:c15="http://schemas.microsoft.com/office/drawing/2012/char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'[6]GEFI-IND-003'!$I$33:$I$39</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2-203B-4C2F-BBD3-3FBE4B1BA26D}"/>
            </c:ext>
            <c:ext xmlns:c15="http://schemas.microsoft.com/office/drawing/2012/chart" uri="{02D57815-91ED-43cb-92C2-25804820EDAC}">
              <c15:filteredSeriesTitle>
                <c15:tx>
                  <c:strRef>
                    <c:extLst xmlns:c16r2="http://schemas.microsoft.com/office/drawing/2015/06/chart">
                      <c:ext uri="{02D57815-91ED-43cb-92C2-25804820EDAC}">
                        <c15:formulaRef>
                          <c15:sqref>'[6]GEFI-IND-003'!$I$32</c15:sqref>
                        </c15:formulaRef>
                      </c:ext>
                    </c:extLst>
                    <c:strCache>
                      <c:ptCount val="1"/>
                      <c:pt idx="0">
                        <c:v>#¡REF!</c:v>
                      </c:pt>
                    </c:strCache>
                  </c:strRef>
                </c15:tx>
              </c15:filteredSeriesTitle>
            </c:ext>
            <c:ext xmlns:c15="http://schemas.microsoft.com/office/drawing/2012/char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ser>
        <c:dLbls>
          <c:showLegendKey val="0"/>
          <c:showVal val="0"/>
          <c:showCatName val="0"/>
          <c:showSerName val="0"/>
          <c:showPercent val="0"/>
          <c:showBubbleSize val="0"/>
        </c:dLbls>
        <c:gapWidth val="219"/>
        <c:overlap val="-27"/>
        <c:axId val="894069136"/>
        <c:axId val="894072400"/>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val>
                  <c:numRef>
                    <c:extLst xmlns:c16r2="http://schemas.microsoft.com/office/drawing/2015/06/chart">
                      <c:ext uri="{02D57815-91ED-43cb-92C2-25804820EDAC}">
                        <c15:formulaRef>
                          <c15:sqref>'[6]GEFI-IND-003'!$D$33:$D$36</c15:sqref>
                        </c15:formulaRef>
                      </c:ext>
                    </c:extLst>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3-203B-4C2F-BBD3-3FBE4B1BA26D}"/>
                  </c:ext>
                  <c:ext uri="{02D57815-91ED-43cb-92C2-25804820EDAC}">
                    <c15:filteredSeriesTitle>
                      <c15:tx>
                        <c:strRef>
                          <c:extLst xmlns:c16r2="http://schemas.microsoft.com/office/drawing/2015/06/chart">
                            <c:ext uri="{02D57815-91ED-43cb-92C2-25804820EDAC}">
                              <c15:formulaRef>
                                <c15:sqref>'[6]GEFI-IND-003'!$D$32</c15:sqref>
                              </c15:formulaRef>
                            </c:ext>
                          </c:extLst>
                          <c:strCache>
                            <c:ptCount val="1"/>
                            <c:pt idx="0">
                              <c:v>#¡REF!</c:v>
                            </c:pt>
                          </c:strCache>
                        </c:strRef>
                      </c15:tx>
                    </c15:filteredSeriesTitle>
                  </c:ext>
                  <c:ex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15:ser>
            </c15:filteredBarSeries>
            <c15:filteredBarSeries>
              <c15:ser>
                <c:idx val="1"/>
                <c:order val="1"/>
                <c:spPr>
                  <a:solidFill>
                    <a:schemeClr val="accent2"/>
                  </a:solidFill>
                  <a:ln>
                    <a:noFill/>
                  </a:ln>
                  <a:effectLst/>
                </c:spPr>
                <c:invertIfNegative val="0"/>
                <c:val>
                  <c:numRef>
                    <c:extLst xmlns:c16r2="http://schemas.microsoft.com/office/drawing/2015/06/chart" xmlns:c15="http://schemas.microsoft.com/office/drawing/2012/chart">
                      <c:ext xmlns:c15="http://schemas.microsoft.com/office/drawing/2012/chart" uri="{02D57815-91ED-43cb-92C2-25804820EDAC}">
                        <c15:formulaRef>
                          <c15:sqref>'[6]GEFI-IND-003'!$E$33:$E$36</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4-203B-4C2F-BBD3-3FBE4B1BA26D}"/>
                  </c:ext>
                  <c:ext xmlns:c15="http://schemas.microsoft.com/office/drawing/2012/chart" uri="{02D57815-91ED-43cb-92C2-25804820EDAC}">
                    <c15:filteredSeriesTitle>
                      <c15:tx>
                        <c:strRef>
                          <c:extLst xmlns:c16r2="http://schemas.microsoft.com/office/drawing/2015/06/chart">
                            <c:ext uri="{02D57815-91ED-43cb-92C2-25804820EDAC}">
                              <c15:formulaRef>
                                <c15:sqref>'[6]GEFI-IND-003'!$E$32</c15:sqref>
                              </c15:formulaRef>
                            </c:ext>
                          </c:extLst>
                          <c:strCache>
                            <c:ptCount val="1"/>
                            <c:pt idx="0">
                              <c:v>#¡REF!</c:v>
                            </c:pt>
                          </c:strCache>
                        </c:strRef>
                      </c15:tx>
                    </c15:filteredSeriesTitle>
                  </c:ext>
                  <c:ext xmlns:c15="http://schemas.microsoft.com/office/drawing/2012/char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15:ser>
            </c15:filteredBarSeries>
            <c15:filteredBarSeries>
              <c15:ser>
                <c:idx val="2"/>
                <c:order val="2"/>
                <c:spPr>
                  <a:solidFill>
                    <a:schemeClr val="accent3"/>
                  </a:solidFill>
                  <a:ln>
                    <a:noFill/>
                  </a:ln>
                  <a:effectLst/>
                </c:spPr>
                <c:invertIfNegative val="0"/>
                <c:val>
                  <c:numRef>
                    <c:extLst xmlns:c16r2="http://schemas.microsoft.com/office/drawing/2015/06/chart" xmlns:c15="http://schemas.microsoft.com/office/drawing/2012/chart">
                      <c:ext xmlns:c15="http://schemas.microsoft.com/office/drawing/2012/chart" uri="{02D57815-91ED-43cb-92C2-25804820EDAC}">
                        <c15:formulaRef>
                          <c15:sqref>'[6]GEFI-IND-003'!$F$33:$F$36</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5-203B-4C2F-BBD3-3FBE4B1BA26D}"/>
                  </c:ext>
                  <c:ext xmlns:c15="http://schemas.microsoft.com/office/drawing/2012/chart" uri="{02D57815-91ED-43cb-92C2-25804820EDAC}">
                    <c15:filteredSeriesTitle>
                      <c15:tx>
                        <c:strRef>
                          <c:extLst xmlns:c16r2="http://schemas.microsoft.com/office/drawing/2015/06/chart">
                            <c:ext uri="{02D57815-91ED-43cb-92C2-25804820EDAC}">
                              <c15:formulaRef>
                                <c15:sqref>'[6]GEFI-IND-003'!$F$32</c15:sqref>
                              </c15:formulaRef>
                            </c:ext>
                          </c:extLst>
                          <c:strCache>
                            <c:ptCount val="1"/>
                            <c:pt idx="0">
                              <c:v>#¡REF!</c:v>
                            </c:pt>
                          </c:strCache>
                        </c:strRef>
                      </c15:tx>
                    </c15:filteredSeriesTitle>
                  </c:ext>
                  <c:ext xmlns:c15="http://schemas.microsoft.com/office/drawing/2012/char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15:ser>
            </c15:filteredBarSeries>
            <c15:filteredBarSeries>
              <c15:ser>
                <c:idx val="3"/>
                <c:order val="3"/>
                <c:spPr>
                  <a:solidFill>
                    <a:schemeClr val="accent4"/>
                  </a:solidFill>
                  <a:ln>
                    <a:noFill/>
                  </a:ln>
                  <a:effectLst/>
                </c:spPr>
                <c:invertIfNegative val="0"/>
                <c:val>
                  <c:numRef>
                    <c:extLst xmlns:c16r2="http://schemas.microsoft.com/office/drawing/2015/06/chart" xmlns:c15="http://schemas.microsoft.com/office/drawing/2012/chart">
                      <c:ext xmlns:c15="http://schemas.microsoft.com/office/drawing/2012/chart" uri="{02D57815-91ED-43cb-92C2-25804820EDAC}">
                        <c15:formulaRef>
                          <c15:sqref>'[6]GEFI-IND-003'!$G$33:$G$36</c15:sqref>
                        </c15:formulaRef>
                      </c:ext>
                    </c:extLst>
                    <c:numCache>
                      <c:formatCode>General</c:formatCode>
                      <c:ptCount val="4"/>
                      <c:pt idx="0">
                        <c:v>0</c:v>
                      </c:pt>
                      <c:pt idx="1">
                        <c:v>0</c:v>
                      </c:pt>
                      <c:pt idx="2">
                        <c:v>0</c:v>
                      </c:pt>
                      <c:pt idx="3">
                        <c:v>0</c:v>
                      </c:pt>
                    </c:numCache>
                  </c:numRef>
                </c:val>
                <c:extLst xmlns:c16r2="http://schemas.microsoft.com/office/drawing/2015/06/chart" xmlns:c15="http://schemas.microsoft.com/office/drawing/2012/chart">
                  <c:ext xmlns:c16="http://schemas.microsoft.com/office/drawing/2014/chart" uri="{C3380CC4-5D6E-409C-BE32-E72D297353CC}">
                    <c16:uniqueId val="{00000006-203B-4C2F-BBD3-3FBE4B1BA26D}"/>
                  </c:ext>
                  <c:ext xmlns:c15="http://schemas.microsoft.com/office/drawing/2012/chart" uri="{02D57815-91ED-43cb-92C2-25804820EDAC}">
                    <c15:filteredSeriesTitle>
                      <c15:tx>
                        <c:strRef>
                          <c:extLst xmlns:c16r2="http://schemas.microsoft.com/office/drawing/2015/06/chart">
                            <c:ext uri="{02D57815-91ED-43cb-92C2-25804820EDAC}">
                              <c15:formulaRef>
                                <c15:sqref>'[6]GEFI-IND-003'!$G$32</c15:sqref>
                              </c15:formulaRef>
                            </c:ext>
                          </c:extLst>
                          <c:strCache>
                            <c:ptCount val="1"/>
                            <c:pt idx="0">
                              <c:v>#¡REF!</c:v>
                            </c:pt>
                          </c:strCache>
                        </c:strRef>
                      </c15:tx>
                    </c15:filteredSeriesTitle>
                  </c:ext>
                  <c:ext xmlns:c15="http://schemas.microsoft.com/office/drawing/2012/chart" uri="{02D57815-91ED-43cb-92C2-25804820EDAC}">
                    <c15:filteredCategoryTitle>
                      <c15:cat>
                        <c:numRef>
                          <c:extLst xmlns:c16r2="http://schemas.microsoft.com/office/drawing/2015/06/chart">
                            <c:ext uri="{02D57815-91ED-43cb-92C2-25804820EDAC}">
                              <c15:formulaRef>
                                <c15:sqref>'[6]GEFI-IND-003'!$C$33:$C$39</c15:sqref>
                              </c15:formulaRef>
                            </c:ext>
                          </c:extLst>
                          <c:numCache>
                            <c:formatCode>General</c:formatCode>
                            <c:ptCount val="7"/>
                            <c:pt idx="0">
                              <c:v>0</c:v>
                            </c:pt>
                            <c:pt idx="1">
                              <c:v>0</c:v>
                            </c:pt>
                            <c:pt idx="2">
                              <c:v>0</c:v>
                            </c:pt>
                            <c:pt idx="3">
                              <c:v>0</c:v>
                            </c:pt>
                            <c:pt idx="4">
                              <c:v>0</c:v>
                            </c:pt>
                            <c:pt idx="5">
                              <c:v>0</c:v>
                            </c:pt>
                            <c:pt idx="6">
                              <c:v>0</c:v>
                            </c:pt>
                          </c:numCache>
                        </c:numRef>
                      </c15:cat>
                    </c15:filteredCategoryTitle>
                  </c:ext>
                </c:extLst>
              </c15:ser>
            </c15:filteredBarSeries>
          </c:ext>
        </c:extLst>
      </c:barChart>
      <c:catAx>
        <c:axId val="89406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2400"/>
        <c:crosses val="autoZero"/>
        <c:auto val="1"/>
        <c:lblAlgn val="ctr"/>
        <c:lblOffset val="100"/>
        <c:noMultiLvlLbl val="0"/>
      </c:catAx>
      <c:valAx>
        <c:axId val="894072400"/>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89406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4"/>
          <c:tx>
            <c:strRef>
              <c:f>'GEFI-IND-004'!$I$35</c:f>
              <c:strCache>
                <c:ptCount val="1"/>
                <c:pt idx="0">
                  <c:v>PASIVOS EXIGIBLES CONSTITUIDOS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'GEFI-IND-004'!$C$36:$C$37</c:f>
              <c:strCache>
                <c:ptCount val="2"/>
                <c:pt idx="0">
                  <c:v>TRIMESTRE 1</c:v>
                </c:pt>
                <c:pt idx="1">
                  <c:v>TRIMESTRE 2</c:v>
                </c:pt>
              </c:strCache>
            </c:strRef>
          </c:cat>
          <c:val>
            <c:numRef>
              <c:f>'GEFI-IND-004'!$I$36:$I$37</c:f>
              <c:numCache>
                <c:formatCode>_-* #,##0_-;\-* #,##0_-;_-* "-"??_-;_-@_-</c:formatCode>
                <c:ptCount val="2"/>
                <c:pt idx="0">
                  <c:v>5453734371</c:v>
                </c:pt>
                <c:pt idx="1">
                  <c:v>5453734371</c:v>
                </c:pt>
              </c:numCache>
            </c:numRef>
          </c:val>
          <c:extLst xmlns:c16r2="http://schemas.microsoft.com/office/drawing/2015/06/chart">
            <c:ext xmlns:c16="http://schemas.microsoft.com/office/drawing/2014/chart" uri="{C3380CC4-5D6E-409C-BE32-E72D297353CC}">
              <c16:uniqueId val="{00000000-F95C-43A8-B56B-930DC2A6F5D6}"/>
            </c:ext>
          </c:extLst>
        </c:ser>
        <c:ser>
          <c:idx val="4"/>
          <c:order val="5"/>
          <c:tx>
            <c:strRef>
              <c:f>'GEFI-IND-004'!$H$35</c:f>
              <c:strCache>
                <c:ptCount val="1"/>
                <c:pt idx="0">
                  <c:v>VALOR EJECUCIÓN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'GEFI-IND-004'!$C$36:$C$37</c:f>
              <c:strCache>
                <c:ptCount val="2"/>
                <c:pt idx="0">
                  <c:v>TRIMESTRE 1</c:v>
                </c:pt>
                <c:pt idx="1">
                  <c:v>TRIMESTRE 2</c:v>
                </c:pt>
              </c:strCache>
            </c:strRef>
          </c:cat>
          <c:val>
            <c:numRef>
              <c:f>'GEFI-IND-004'!$H$36:$H$37</c:f>
              <c:numCache>
                <c:formatCode>_-* #,##0_-;\-* #,##0_-;_-* "-"??_-;_-@_-</c:formatCode>
                <c:ptCount val="2"/>
                <c:pt idx="0">
                  <c:v>131880678</c:v>
                </c:pt>
                <c:pt idx="1">
                  <c:v>688518834</c:v>
                </c:pt>
              </c:numCache>
            </c:numRef>
          </c:val>
          <c:extLst xmlns:c16r2="http://schemas.microsoft.com/office/drawing/2015/06/chart">
            <c:ext xmlns:c16="http://schemas.microsoft.com/office/drawing/2014/chart" uri="{C3380CC4-5D6E-409C-BE32-E72D297353CC}">
              <c16:uniqueId val="{00000001-F95C-43A8-B56B-930DC2A6F5D6}"/>
            </c:ext>
          </c:extLst>
        </c:ser>
        <c:dLbls>
          <c:showLegendKey val="0"/>
          <c:showVal val="0"/>
          <c:showCatName val="0"/>
          <c:showSerName val="0"/>
          <c:showPercent val="0"/>
          <c:showBubbleSize val="0"/>
        </c:dLbls>
        <c:gapWidth val="219"/>
        <c:overlap val="-27"/>
        <c:axId val="894069680"/>
        <c:axId val="8940838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'GEFI-IND-004'!$D$35</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'GEFI-IND-004'!$C$36:$C$37</c15:sqref>
                        </c15:formulaRef>
                      </c:ext>
                    </c:extLst>
                    <c:strCache>
                      <c:ptCount val="2"/>
                      <c:pt idx="0">
                        <c:v>TRIMESTRE 1</c:v>
                      </c:pt>
                      <c:pt idx="1">
                        <c:v>TRIMESTRE 2</c:v>
                      </c:pt>
                    </c:strCache>
                  </c:strRef>
                </c:cat>
                <c:val>
                  <c:numRef>
                    <c:extLst xmlns:c16r2="http://schemas.microsoft.com/office/drawing/2015/06/chart">
                      <c:ext uri="{02D57815-91ED-43cb-92C2-25804820EDAC}">
                        <c15:formulaRef>
                          <c15:sqref>'GEFI-IND-004'!$D$36:$D$37</c15:sqref>
                        </c15:formulaRef>
                      </c:ext>
                    </c:extLst>
                    <c:numCache>
                      <c:formatCode>General</c:formatCode>
                      <c:ptCount val="2"/>
                    </c:numCache>
                  </c:numRef>
                </c:val>
                <c:extLst xmlns:c16r2="http://schemas.microsoft.com/office/drawing/2015/06/chart">
                  <c:ext xmlns:c16="http://schemas.microsoft.com/office/drawing/2014/chart" uri="{C3380CC4-5D6E-409C-BE32-E72D297353CC}">
                    <c16:uniqueId val="{00000002-F95C-43A8-B56B-930DC2A6F5D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'GEFI-IND-004'!$E$35</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'GEFI-IND-004'!$C$36:$C$37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'GEFI-IND-004'!$E$36:$E$37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3-F95C-43A8-B56B-930DC2A6F5D6}"/>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'GEFI-IND-004'!$F$35</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'GEFI-IND-004'!$C$36:$C$37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'GEFI-IND-004'!$F$36:$F$37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4-F95C-43A8-B56B-930DC2A6F5D6}"/>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'GEFI-IND-004'!$G$35</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'GEFI-IND-004'!$C$36:$C$37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'GEFI-IND-004'!$G$36:$G$37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5-F95C-43A8-B56B-930DC2A6F5D6}"/>
                  </c:ext>
                </c:extLst>
              </c15:ser>
            </c15:filteredBarSeries>
          </c:ext>
        </c:extLst>
      </c:barChart>
      <c:catAx>
        <c:axId val="89406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3824"/>
        <c:crosses val="autoZero"/>
        <c:auto val="1"/>
        <c:lblAlgn val="ctr"/>
        <c:lblOffset val="100"/>
        <c:noMultiLvlLbl val="0"/>
      </c:catAx>
      <c:valAx>
        <c:axId val="894083824"/>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89406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5"/>
          <c:order val="4"/>
          <c:tx>
            <c:strRef>
              <c:f>'GEFI-IND-005'!$I$35</c:f>
              <c:strCache>
                <c:ptCount val="1"/>
                <c:pt idx="0">
                  <c:v>RESERVA PRESUPUESTAL CONSTITUIDA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'GEFI-IND-005'!$C$36:$C$37</c:f>
              <c:strCache>
                <c:ptCount val="2"/>
                <c:pt idx="0">
                  <c:v>TRIMESTRE 1</c:v>
                </c:pt>
                <c:pt idx="1">
                  <c:v>TRIMESTRE 2</c:v>
                </c:pt>
              </c:strCache>
            </c:strRef>
          </c:cat>
          <c:val>
            <c:numRef>
              <c:f>'GEFI-IND-005'!$I$36:$I$37</c:f>
              <c:numCache>
                <c:formatCode>_-* #,##0_-;\-* #,##0_-;_-* "-"??_-;_-@_-</c:formatCode>
                <c:ptCount val="2"/>
                <c:pt idx="0">
                  <c:v>54505494817</c:v>
                </c:pt>
                <c:pt idx="1">
                  <c:v>54324382597</c:v>
                </c:pt>
              </c:numCache>
            </c:numRef>
          </c:val>
          <c:extLst xmlns:c16r2="http://schemas.microsoft.com/office/drawing/2015/06/chart">
            <c:ext xmlns:c16="http://schemas.microsoft.com/office/drawing/2014/chart" uri="{C3380CC4-5D6E-409C-BE32-E72D297353CC}">
              <c16:uniqueId val="{00000000-B418-44CE-8675-485CABC0916C}"/>
            </c:ext>
          </c:extLst>
        </c:ser>
        <c:ser>
          <c:idx val="4"/>
          <c:order val="5"/>
          <c:tx>
            <c:strRef>
              <c:f>'GEFI-IND-005'!$H$35</c:f>
              <c:strCache>
                <c:ptCount val="1"/>
                <c:pt idx="0">
                  <c:v>EJECUCIÓN DE RESERVA PRESUPUESTAL</c:v>
                </c:pt>
              </c:strCache>
            </c:strRef>
          </c:tx>
          <c:spPr>
            <a:solidFill>
              <a:schemeClr val="accent5"/>
            </a:solidFill>
            <a:ln>
              <a:noFill/>
            </a:ln>
            <a:effectLst/>
          </c:spPr>
          <c:invertIfNegative val="0"/>
          <c:dLbls>
            <c:dLbl>
              <c:idx val="0"/>
              <c:layout>
                <c:manualLayout>
                  <c:x val="2.6845643889128197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418-44CE-8675-485CABC0916C}"/>
                </c:ext>
                <c:ext xmlns:c15="http://schemas.microsoft.com/office/drawing/2012/chart" uri="{CE6537A1-D6FC-4f65-9D91-7224C49458BB}"/>
              </c:extLst>
            </c:dLbl>
            <c:dLbl>
              <c:idx val="1"/>
              <c:layout>
                <c:manualLayout>
                  <c:x val="2.386279456811395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18-44CE-8675-485CABC0916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'GEFI-IND-005'!$C$36:$C$37</c:f>
              <c:strCache>
                <c:ptCount val="2"/>
                <c:pt idx="0">
                  <c:v>TRIMESTRE 1</c:v>
                </c:pt>
                <c:pt idx="1">
                  <c:v>TRIMESTRE 2</c:v>
                </c:pt>
              </c:strCache>
            </c:strRef>
          </c:cat>
          <c:val>
            <c:numRef>
              <c:f>'GEFI-IND-005'!$H$36:$H$37</c:f>
              <c:numCache>
                <c:formatCode>_-* #,##0_-;\-* #,##0_-;_-* "-"??_-;_-@_-</c:formatCode>
                <c:ptCount val="2"/>
                <c:pt idx="0">
                  <c:v>27602470177</c:v>
                </c:pt>
                <c:pt idx="1">
                  <c:v>42998393402</c:v>
                </c:pt>
              </c:numCache>
            </c:numRef>
          </c:val>
          <c:extLst xmlns:c16r2="http://schemas.microsoft.com/office/drawing/2015/06/chart">
            <c:ext xmlns:c16="http://schemas.microsoft.com/office/drawing/2014/chart" uri="{C3380CC4-5D6E-409C-BE32-E72D297353CC}">
              <c16:uniqueId val="{00000003-B418-44CE-8675-485CABC0916C}"/>
            </c:ext>
          </c:extLst>
        </c:ser>
        <c:dLbls>
          <c:showLegendKey val="0"/>
          <c:showVal val="0"/>
          <c:showCatName val="0"/>
          <c:showSerName val="0"/>
          <c:showPercent val="0"/>
          <c:showBubbleSize val="0"/>
        </c:dLbls>
        <c:gapWidth val="219"/>
        <c:overlap val="-27"/>
        <c:axId val="894078384"/>
        <c:axId val="8940707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'GEFI-IND-005'!$D$35</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'GEFI-IND-005'!$C$36:$C$37</c15:sqref>
                        </c15:formulaRef>
                      </c:ext>
                    </c:extLst>
                    <c:strCache>
                      <c:ptCount val="2"/>
                      <c:pt idx="0">
                        <c:v>TRIMESTRE 1</c:v>
                      </c:pt>
                      <c:pt idx="1">
                        <c:v>TRIMESTRE 2</c:v>
                      </c:pt>
                    </c:strCache>
                  </c:strRef>
                </c:cat>
                <c:val>
                  <c:numRef>
                    <c:extLst xmlns:c16r2="http://schemas.microsoft.com/office/drawing/2015/06/chart">
                      <c:ext uri="{02D57815-91ED-43cb-92C2-25804820EDAC}">
                        <c15:formulaRef>
                          <c15:sqref>'GEFI-IND-005'!$D$36:$D$37</c15:sqref>
                        </c15:formulaRef>
                      </c:ext>
                    </c:extLst>
                    <c:numCache>
                      <c:formatCode>General</c:formatCode>
                      <c:ptCount val="2"/>
                    </c:numCache>
                  </c:numRef>
                </c:val>
                <c:extLst xmlns:c16r2="http://schemas.microsoft.com/office/drawing/2015/06/chart">
                  <c:ext xmlns:c16="http://schemas.microsoft.com/office/drawing/2014/chart" uri="{C3380CC4-5D6E-409C-BE32-E72D297353CC}">
                    <c16:uniqueId val="{00000004-B418-44CE-8675-485CABC0916C}"/>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'GEFI-IND-005'!$E$35</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'GEFI-IND-005'!$C$36:$C$37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'GEFI-IND-005'!$E$36:$E$37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5-B418-44CE-8675-485CABC0916C}"/>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'GEFI-IND-005'!$F$35</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'GEFI-IND-005'!$C$36:$C$37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'GEFI-IND-005'!$F$36:$F$37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6-B418-44CE-8675-485CABC0916C}"/>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'GEFI-IND-005'!$G$35</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'GEFI-IND-005'!$C$36:$C$37</c15:sqref>
                        </c15:formulaRef>
                      </c:ext>
                    </c:extLst>
                    <c:strCache>
                      <c:ptCount val="2"/>
                      <c:pt idx="0">
                        <c:v>TRIMESTRE 1</c:v>
                      </c:pt>
                      <c:pt idx="1">
                        <c:v>TRIMESTRE 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'GEFI-IND-005'!$G$36:$G$37</c15:sqref>
                        </c15:formulaRef>
                      </c:ext>
                    </c:extLst>
                    <c:numCache>
                      <c:formatCode>General</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7-B418-44CE-8675-485CABC0916C}"/>
                  </c:ext>
                </c:extLst>
              </c15:ser>
            </c15:filteredBarSeries>
          </c:ext>
        </c:extLst>
      </c:barChart>
      <c:catAx>
        <c:axId val="89407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0768"/>
        <c:crosses val="autoZero"/>
        <c:auto val="1"/>
        <c:lblAlgn val="ctr"/>
        <c:lblOffset val="100"/>
        <c:noMultiLvlLbl val="0"/>
      </c:catAx>
      <c:valAx>
        <c:axId val="894070768"/>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89407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68734578581264782"/>
          <c:h val="0.6979102748396232"/>
        </c:manualLayout>
      </c:layout>
      <c:barChart>
        <c:barDir val="col"/>
        <c:grouping val="clustered"/>
        <c:varyColors val="0"/>
        <c:ser>
          <c:idx val="4"/>
          <c:order val="0"/>
          <c:tx>
            <c:strRef>
              <c:f>'GLAB-IND-001'!$H$36:$H$37</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'GLAB-IND-001'!$H$38:$H$43</c:f>
              <c:numCache>
                <c:formatCode>0</c:formatCode>
                <c:ptCount val="6"/>
                <c:pt idx="0">
                  <c:v>1071</c:v>
                </c:pt>
                <c:pt idx="1">
                  <c:v>601</c:v>
                </c:pt>
                <c:pt idx="2" formatCode="General">
                  <c:v>817</c:v>
                </c:pt>
              </c:numCache>
            </c:numRef>
          </c:val>
          <c:extLst xmlns:c16r2="http://schemas.microsoft.com/office/drawing/2015/06/chart">
            <c:ext xmlns:c16="http://schemas.microsoft.com/office/drawing/2014/chart" uri="{C3380CC4-5D6E-409C-BE32-E72D297353CC}">
              <c16:uniqueId val="{00000000-11D0-4C63-AABF-E469F165A0B0}"/>
            </c:ext>
          </c:extLst>
        </c:ser>
        <c:ser>
          <c:idx val="5"/>
          <c:order val="1"/>
          <c:tx>
            <c:strRef>
              <c:f>'GLAB-IND-001'!$I$36:$I$37</c:f>
              <c:strCache>
                <c:ptCount val="2"/>
                <c:pt idx="0">
                  <c:v>N° TOTAL DE ENSAYOS SOLICITADOS A LAS MATERIAS PRIMAS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'GLAB-IND-001'!$C$38:$G$43</c:f>
              <c:strCache>
                <c:ptCount val="6"/>
                <c:pt idx="0">
                  <c:v>BIMESTRE 1</c:v>
                </c:pt>
                <c:pt idx="1">
                  <c:v>BIMESTRE 2</c:v>
                </c:pt>
                <c:pt idx="2">
                  <c:v>BIMESTRE 3</c:v>
                </c:pt>
                <c:pt idx="3">
                  <c:v>BIMESTRE 4</c:v>
                </c:pt>
                <c:pt idx="4">
                  <c:v>BIMESTRE 5</c:v>
                </c:pt>
                <c:pt idx="5">
                  <c:v>BIMESTRE 6</c:v>
                </c:pt>
              </c:strCache>
            </c:strRef>
          </c:cat>
          <c:val>
            <c:numRef>
              <c:f>'GLAB-IND-001'!$I$38:$I$43</c:f>
              <c:numCache>
                <c:formatCode>0</c:formatCode>
                <c:ptCount val="6"/>
                <c:pt idx="0">
                  <c:v>1071</c:v>
                </c:pt>
                <c:pt idx="1">
                  <c:v>601</c:v>
                </c:pt>
                <c:pt idx="2">
                  <c:v>817</c:v>
                </c:pt>
              </c:numCache>
            </c:numRef>
          </c:val>
          <c:extLst xmlns:c16r2="http://schemas.microsoft.com/office/drawing/2015/06/chart">
            <c:ext xmlns:c16="http://schemas.microsoft.com/office/drawing/2014/chart" uri="{C3380CC4-5D6E-409C-BE32-E72D297353CC}">
              <c16:uniqueId val="{00000001-11D0-4C63-AABF-E469F165A0B0}"/>
            </c:ext>
          </c:extLst>
        </c:ser>
        <c:dLbls>
          <c:showLegendKey val="0"/>
          <c:showVal val="0"/>
          <c:showCatName val="0"/>
          <c:showSerName val="0"/>
          <c:showPercent val="0"/>
          <c:showBubbleSize val="0"/>
        </c:dLbls>
        <c:gapWidth val="150"/>
        <c:axId val="894070224"/>
        <c:axId val="894064784"/>
        <c:extLst xmlns:c16r2="http://schemas.microsoft.com/office/drawing/2015/06/chart"/>
      </c:barChart>
      <c:lineChart>
        <c:grouping val="standard"/>
        <c:varyColors val="0"/>
        <c:ser>
          <c:idx val="6"/>
          <c:order val="2"/>
          <c:tx>
            <c:strRef>
              <c:f>'GLAB-IND-001'!$J$36:$J$37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'GLAB-IND-001'!$C$38:$G$43</c:f>
              <c:strCache>
                <c:ptCount val="6"/>
                <c:pt idx="0">
                  <c:v>BIMESTRE 1</c:v>
                </c:pt>
                <c:pt idx="1">
                  <c:v>BIMESTRE 2</c:v>
                </c:pt>
                <c:pt idx="2">
                  <c:v>BIMESTRE 3</c:v>
                </c:pt>
                <c:pt idx="3">
                  <c:v>BIMESTRE 4</c:v>
                </c:pt>
                <c:pt idx="4">
                  <c:v>BIMESTRE 5</c:v>
                </c:pt>
                <c:pt idx="5">
                  <c:v>BIMESTRE 6</c:v>
                </c:pt>
              </c:strCache>
            </c:strRef>
          </c:cat>
          <c:val>
            <c:numRef>
              <c:f>'GLAB-IND-001'!$J$38:$J$43</c:f>
              <c:numCache>
                <c:formatCode>0%</c:formatCode>
                <c:ptCount val="6"/>
                <c:pt idx="0">
                  <c:v>1</c:v>
                </c:pt>
                <c:pt idx="1">
                  <c:v>1</c:v>
                </c:pt>
                <c:pt idx="2">
                  <c:v>1</c:v>
                </c:pt>
                <c:pt idx="3" formatCode="0">
                  <c:v>0</c:v>
                </c:pt>
                <c:pt idx="4" formatCode="0">
                  <c:v>0</c:v>
                </c:pt>
                <c:pt idx="5" formatCode="0">
                  <c:v>0</c:v>
                </c:pt>
              </c:numCache>
            </c:numRef>
          </c:val>
          <c:smooth val="0"/>
          <c:extLst xmlns:c16r2="http://schemas.microsoft.com/office/drawing/2015/06/chart">
            <c:ext xmlns:c16="http://schemas.microsoft.com/office/drawing/2014/chart" uri="{C3380CC4-5D6E-409C-BE32-E72D297353CC}">
              <c16:uniqueId val="{00000002-11D0-4C63-AABF-E469F165A0B0}"/>
            </c:ext>
          </c:extLst>
        </c:ser>
        <c:dLbls>
          <c:showLegendKey val="0"/>
          <c:showVal val="0"/>
          <c:showCatName val="0"/>
          <c:showSerName val="0"/>
          <c:showPercent val="0"/>
          <c:showBubbleSize val="0"/>
        </c:dLbls>
        <c:marker val="1"/>
        <c:smooth val="0"/>
        <c:axId val="894077840"/>
        <c:axId val="894084368"/>
      </c:lineChart>
      <c:catAx>
        <c:axId val="89407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4784"/>
        <c:crosses val="autoZero"/>
        <c:auto val="1"/>
        <c:lblAlgn val="ctr"/>
        <c:lblOffset val="100"/>
        <c:noMultiLvlLbl val="0"/>
      </c:catAx>
      <c:valAx>
        <c:axId val="894064784"/>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0224"/>
        <c:crosses val="autoZero"/>
        <c:crossBetween val="between"/>
        <c:majorUnit val="100"/>
      </c:valAx>
      <c:valAx>
        <c:axId val="89408436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7840"/>
        <c:crosses val="max"/>
        <c:crossBetween val="between"/>
      </c:valAx>
      <c:catAx>
        <c:axId val="894077840"/>
        <c:scaling>
          <c:orientation val="minMax"/>
        </c:scaling>
        <c:delete val="1"/>
        <c:axPos val="b"/>
        <c:numFmt formatCode="General" sourceLinked="1"/>
        <c:majorTickMark val="out"/>
        <c:minorTickMark val="none"/>
        <c:tickLblPos val="nextTo"/>
        <c:crossAx val="894084368"/>
        <c:crosses val="autoZero"/>
        <c:auto val="1"/>
        <c:lblAlgn val="ctr"/>
        <c:lblOffset val="100"/>
        <c:noMultiLvlLbl val="0"/>
      </c:catAx>
      <c:spPr>
        <a:noFill/>
        <a:ln>
          <a:noFill/>
        </a:ln>
        <a:effectLst/>
      </c:spPr>
    </c:plotArea>
    <c:legend>
      <c:legendPos val="b"/>
      <c:layout>
        <c:manualLayout>
          <c:xMode val="edge"/>
          <c:yMode val="edge"/>
          <c:x val="0.77853541677417948"/>
          <c:y val="0.14964471994192219"/>
          <c:w val="0.1944057820644099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-IND-003'!$H$38:$H$39</c:f>
              <c:numCache>
                <c:formatCode>0</c:formatCode>
                <c:ptCount val="2"/>
                <c:pt idx="0">
                  <c:v>8</c:v>
                </c:pt>
                <c:pt idx="1">
                  <c:v>6</c:v>
                </c:pt>
              </c:numCache>
            </c:numRef>
          </c:val>
          <c:extLst xmlns:c16r2="http://schemas.microsoft.com/office/drawing/2015/06/chart">
            <c:ext xmlns:c16="http://schemas.microsoft.com/office/drawing/2014/chart" uri="{C3380CC4-5D6E-409C-BE32-E72D297353CC}">
              <c16:uniqueId val="{00000000-F858-4972-83FE-4A2B06CDF1CB}"/>
            </c:ext>
          </c:extLst>
        </c:ser>
        <c:ser>
          <c:idx val="5"/>
          <c:order val="5"/>
          <c:spPr>
            <a:solidFill>
              <a:schemeClr val="accent6"/>
            </a:solidFill>
            <a:ln>
              <a:noFill/>
            </a:ln>
            <a:effectLst/>
          </c:spPr>
          <c:invertIfNegative val="0"/>
          <c:cat>
            <c:strRef>
              <c:f>' APIC -IND-003'!$C$38:$C$41</c:f>
              <c:strCache>
                <c:ptCount val="4"/>
                <c:pt idx="0">
                  <c:v>Trimestre 1 </c:v>
                </c:pt>
                <c:pt idx="1">
                  <c:v>Trimestre 2 </c:v>
                </c:pt>
                <c:pt idx="2">
                  <c:v>Trimestre 3</c:v>
                </c:pt>
                <c:pt idx="3">
                  <c:v>Trimestre 4</c:v>
                </c:pt>
              </c:strCache>
            </c:strRef>
          </c:cat>
          <c:val>
            <c:numRef>
              <c:f>' APIC -IND-003'!$C$41:$G$41</c:f>
              <c:numCache>
                <c:formatCode>General</c:formatCode>
                <c:ptCount val="5"/>
                <c:pt idx="0" formatCode="[$-C0A]mmm\-yy;@">
                  <c:v>0</c:v>
                </c:pt>
              </c:numCache>
            </c:numRef>
          </c:val>
          <c:extLst xmlns:c16r2="http://schemas.microsoft.com/office/drawing/2015/06/chart">
            <c:ext xmlns:c16="http://schemas.microsoft.com/office/drawing/2014/chart" uri="{C3380CC4-5D6E-409C-BE32-E72D297353CC}">
              <c16:uniqueId val="{00000001-F858-4972-83FE-4A2B06CDF1CB}"/>
            </c:ext>
          </c:extLst>
        </c:ser>
        <c:dLbls>
          <c:showLegendKey val="0"/>
          <c:showVal val="0"/>
          <c:showCatName val="0"/>
          <c:showSerName val="0"/>
          <c:showPercent val="0"/>
          <c:showBubbleSize val="0"/>
        </c:dLbls>
        <c:gapWidth val="219"/>
        <c:overlap val="-27"/>
        <c:axId val="885857936"/>
        <c:axId val="885882960"/>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cat>
                  <c:strRef>
                    <c:extLst xmlns:c16r2="http://schemas.microsoft.com/office/drawing/2015/06/chart">
                      <c:ex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c:ext uri="{02D57815-91ED-43cb-92C2-25804820EDAC}">
                        <c15:formulaRef>
                          <c15:sqref>' APIC -IND-003'!$D$38:$D$40</c15:sqref>
                        </c15:formulaRef>
                      </c:ext>
                    </c:extLst>
                    <c:numCache>
                      <c:formatCode>[$-C0A]mmm\-yy;@</c:formatCode>
                      <c:ptCount val="3"/>
                    </c:numCache>
                  </c:numRef>
                </c:val>
                <c:extLst xmlns:c16r2="http://schemas.microsoft.com/office/drawing/2015/06/chart">
                  <c:ext xmlns:c16="http://schemas.microsoft.com/office/drawing/2014/chart" uri="{C3380CC4-5D6E-409C-BE32-E72D297353CC}">
                    <c16:uniqueId val="{00000002-F858-4972-83FE-4A2B06CDF1CB}"/>
                  </c:ext>
                </c:extLst>
              </c15:ser>
            </c15:filteredBarSeries>
            <c15:filteredBarSeries>
              <c15:ser>
                <c:idx val="1"/>
                <c:order val="1"/>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-IND-003'!$E$38:$E$40</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3-F858-4972-83FE-4A2B06CDF1CB}"/>
                  </c:ext>
                </c:extLst>
              </c15:ser>
            </c15:filteredBarSeries>
            <c15:filteredBarSeries>
              <c15:ser>
                <c:idx val="2"/>
                <c:order val="2"/>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-IND-003'!$F$38:$F$40</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4-F858-4972-83FE-4A2B06CDF1CB}"/>
                  </c:ext>
                </c:extLst>
              </c15:ser>
            </c15:filteredBarSeries>
            <c15:filteredBarSeries>
              <c15:ser>
                <c:idx val="3"/>
                <c:order val="3"/>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-IND-003'!$C$38:$C$41</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-IND-003'!$G$38:$G$40</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5-F858-4972-83FE-4A2B06CDF1CB}"/>
                  </c:ext>
                </c:extLst>
              </c15:ser>
            </c15:filteredBarSeries>
          </c:ext>
        </c:extLst>
      </c:barChart>
      <c:catAx>
        <c:axId val="88585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82960"/>
        <c:crosses val="autoZero"/>
        <c:auto val="1"/>
        <c:lblAlgn val="ctr"/>
        <c:lblOffset val="100"/>
        <c:noMultiLvlLbl val="0"/>
      </c:catAx>
      <c:valAx>
        <c:axId val="88588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57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'GLAB-IND-002'!$H$36:$H$37</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'GLAB-IND-002'!$H$38:$H$43</c:f>
              <c:numCache>
                <c:formatCode>0</c:formatCode>
                <c:ptCount val="6"/>
                <c:pt idx="0">
                  <c:v>5786</c:v>
                </c:pt>
                <c:pt idx="1">
                  <c:v>2529</c:v>
                </c:pt>
                <c:pt idx="2">
                  <c:v>3885</c:v>
                </c:pt>
              </c:numCache>
            </c:numRef>
          </c:val>
          <c:extLst xmlns:c16r2="http://schemas.microsoft.com/office/drawing/2015/06/chart">
            <c:ext xmlns:c16="http://schemas.microsoft.com/office/drawing/2014/chart" uri="{C3380CC4-5D6E-409C-BE32-E72D297353CC}">
              <c16:uniqueId val="{00000000-CB80-416A-B5EF-B4CFDD52F306}"/>
            </c:ext>
          </c:extLst>
        </c:ser>
        <c:ser>
          <c:idx val="5"/>
          <c:order val="1"/>
          <c:tx>
            <c:strRef>
              <c:f>'GLAB-IND-002'!$I$36:$I$37</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'GLAB-IND-002'!$I$38:$I$43</c:f>
              <c:numCache>
                <c:formatCode>0</c:formatCode>
                <c:ptCount val="6"/>
                <c:pt idx="0">
                  <c:v>5792</c:v>
                </c:pt>
                <c:pt idx="1">
                  <c:v>2532</c:v>
                </c:pt>
                <c:pt idx="2">
                  <c:v>3885</c:v>
                </c:pt>
              </c:numCache>
            </c:numRef>
          </c:val>
          <c:extLst xmlns:c16r2="http://schemas.microsoft.com/office/drawing/2015/06/chart">
            <c:ext xmlns:c16="http://schemas.microsoft.com/office/drawing/2014/chart" uri="{C3380CC4-5D6E-409C-BE32-E72D297353CC}">
              <c16:uniqueId val="{00000001-CB80-416A-B5EF-B4CFDD52F306}"/>
            </c:ext>
          </c:extLst>
        </c:ser>
        <c:dLbls>
          <c:showLegendKey val="0"/>
          <c:showVal val="0"/>
          <c:showCatName val="0"/>
          <c:showSerName val="0"/>
          <c:showPercent val="0"/>
          <c:showBubbleSize val="0"/>
        </c:dLbls>
        <c:gapWidth val="150"/>
        <c:axId val="894067504"/>
        <c:axId val="894089264"/>
        <c:extLst xmlns:c16r2="http://schemas.microsoft.com/office/drawing/2015/06/chart"/>
      </c:barChart>
      <c:lineChart>
        <c:grouping val="standard"/>
        <c:varyColors val="0"/>
        <c:ser>
          <c:idx val="6"/>
          <c:order val="2"/>
          <c:tx>
            <c:strRef>
              <c:f>'GLAB-IND-002'!$J$36:$J$37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'GLAB-IND-002'!$C$38:$G$43</c:f>
              <c:strCache>
                <c:ptCount val="6"/>
                <c:pt idx="0">
                  <c:v>BIMESTRE 1</c:v>
                </c:pt>
                <c:pt idx="1">
                  <c:v>BIMESTRE 2</c:v>
                </c:pt>
                <c:pt idx="2">
                  <c:v>BIMESTRE 3</c:v>
                </c:pt>
                <c:pt idx="3">
                  <c:v>BIMESTRE 4</c:v>
                </c:pt>
                <c:pt idx="4">
                  <c:v>BIMESTRE 5</c:v>
                </c:pt>
                <c:pt idx="5">
                  <c:v>BIMESTRE 6</c:v>
                </c:pt>
              </c:strCache>
            </c:strRef>
          </c:cat>
          <c:val>
            <c:numRef>
              <c:f>'GLAB-IND-002'!$J$38:$J$43</c:f>
              <c:numCache>
                <c:formatCode>0.0%</c:formatCode>
                <c:ptCount val="6"/>
                <c:pt idx="0">
                  <c:v>0.99896408839779005</c:v>
                </c:pt>
                <c:pt idx="1">
                  <c:v>0.99881516587677721</c:v>
                </c:pt>
                <c:pt idx="2">
                  <c:v>1</c:v>
                </c:pt>
                <c:pt idx="4">
                  <c:v>0</c:v>
                </c:pt>
                <c:pt idx="5">
                  <c:v>0</c:v>
                </c:pt>
              </c:numCache>
            </c:numRef>
          </c:val>
          <c:smooth val="0"/>
          <c:extLst xmlns:c16r2="http://schemas.microsoft.com/office/drawing/2015/06/chart">
            <c:ext xmlns:c16="http://schemas.microsoft.com/office/drawing/2014/chart" uri="{C3380CC4-5D6E-409C-BE32-E72D297353CC}">
              <c16:uniqueId val="{00000002-CB80-416A-B5EF-B4CFDD52F306}"/>
            </c:ext>
          </c:extLst>
        </c:ser>
        <c:dLbls>
          <c:showLegendKey val="0"/>
          <c:showVal val="0"/>
          <c:showCatName val="0"/>
          <c:showSerName val="0"/>
          <c:showPercent val="0"/>
          <c:showBubbleSize val="0"/>
        </c:dLbls>
        <c:marker val="1"/>
        <c:smooth val="0"/>
        <c:axId val="894088176"/>
        <c:axId val="894087632"/>
      </c:lineChart>
      <c:catAx>
        <c:axId val="89406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9264"/>
        <c:crosses val="autoZero"/>
        <c:auto val="1"/>
        <c:lblAlgn val="ctr"/>
        <c:lblOffset val="100"/>
        <c:noMultiLvlLbl val="0"/>
      </c:catAx>
      <c:valAx>
        <c:axId val="894089264"/>
        <c:scaling>
          <c:orientation val="minMax"/>
          <c:max val="704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7504"/>
        <c:crosses val="autoZero"/>
        <c:crossBetween val="between"/>
      </c:valAx>
      <c:valAx>
        <c:axId val="89408763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8176"/>
        <c:crosses val="max"/>
        <c:crossBetween val="between"/>
      </c:valAx>
      <c:catAx>
        <c:axId val="894088176"/>
        <c:scaling>
          <c:orientation val="minMax"/>
        </c:scaling>
        <c:delete val="1"/>
        <c:axPos val="b"/>
        <c:numFmt formatCode="General" sourceLinked="1"/>
        <c:majorTickMark val="out"/>
        <c:minorTickMark val="none"/>
        <c:tickLblPos val="nextTo"/>
        <c:crossAx val="89408763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'GLAB-IND-003'!$H$36:$H$37</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'GLAB-IND-003'!$H$38:$H$41</c:f>
              <c:numCache>
                <c:formatCode>0</c:formatCode>
                <c:ptCount val="4"/>
                <c:pt idx="0">
                  <c:v>12</c:v>
                </c:pt>
                <c:pt idx="1">
                  <c:v>132</c:v>
                </c:pt>
              </c:numCache>
            </c:numRef>
          </c:val>
          <c:extLst xmlns:c16r2="http://schemas.microsoft.com/office/drawing/2015/06/chart">
            <c:ext xmlns:c16="http://schemas.microsoft.com/office/drawing/2014/chart" uri="{C3380CC4-5D6E-409C-BE32-E72D297353CC}">
              <c16:uniqueId val="{00000000-21C1-4C4A-A0E1-A77AD5916E07}"/>
            </c:ext>
          </c:extLst>
        </c:ser>
        <c:ser>
          <c:idx val="5"/>
          <c:order val="1"/>
          <c:tx>
            <c:strRef>
              <c:f>'GLAB-IND-003'!$I$36:$I$37</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'GLAB-IND-003'!$I$38:$I$41</c:f>
              <c:numCache>
                <c:formatCode>0</c:formatCode>
                <c:ptCount val="4"/>
                <c:pt idx="0">
                  <c:v>12</c:v>
                </c:pt>
                <c:pt idx="1">
                  <c:v>132</c:v>
                </c:pt>
              </c:numCache>
            </c:numRef>
          </c:val>
          <c:extLst xmlns:c16r2="http://schemas.microsoft.com/office/drawing/2015/06/chart">
            <c:ext xmlns:c16="http://schemas.microsoft.com/office/drawing/2014/chart" uri="{C3380CC4-5D6E-409C-BE32-E72D297353CC}">
              <c16:uniqueId val="{00000001-21C1-4C4A-A0E1-A77AD5916E07}"/>
            </c:ext>
          </c:extLst>
        </c:ser>
        <c:dLbls>
          <c:showLegendKey val="0"/>
          <c:showVal val="0"/>
          <c:showCatName val="0"/>
          <c:showSerName val="0"/>
          <c:showPercent val="0"/>
          <c:showBubbleSize val="0"/>
        </c:dLbls>
        <c:gapWidth val="150"/>
        <c:axId val="894068048"/>
        <c:axId val="894083280"/>
        <c:extLst xmlns:c16r2="http://schemas.microsoft.com/office/drawing/2015/06/chart"/>
      </c:barChart>
      <c:lineChart>
        <c:grouping val="standard"/>
        <c:varyColors val="0"/>
        <c:ser>
          <c:idx val="6"/>
          <c:order val="2"/>
          <c:tx>
            <c:strRef>
              <c:f>'GLAB-IND-003'!$J$36:$J$37</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'GLAB-IND-003'!$C$38:$G$41</c:f>
              <c:strCache>
                <c:ptCount val="4"/>
                <c:pt idx="0">
                  <c:v>TRIMESTRE 1</c:v>
                </c:pt>
                <c:pt idx="1">
                  <c:v>TRIMESTRE 2</c:v>
                </c:pt>
                <c:pt idx="2">
                  <c:v>TRIMESTRE 3</c:v>
                </c:pt>
                <c:pt idx="3">
                  <c:v>TRIMESTRE 4</c:v>
                </c:pt>
              </c:strCache>
            </c:strRef>
          </c:cat>
          <c:val>
            <c:numRef>
              <c:f>'GLAB-IND-003'!$J$38:$J$41</c:f>
              <c:numCache>
                <c:formatCode>0%</c:formatCode>
                <c:ptCount val="4"/>
                <c:pt idx="0">
                  <c:v>1</c:v>
                </c:pt>
                <c:pt idx="1">
                  <c:v>1</c:v>
                </c:pt>
                <c:pt idx="2">
                  <c:v>0</c:v>
                </c:pt>
                <c:pt idx="3">
                  <c:v>0</c:v>
                </c:pt>
              </c:numCache>
            </c:numRef>
          </c:val>
          <c:smooth val="0"/>
          <c:extLst xmlns:c16r2="http://schemas.microsoft.com/office/drawing/2015/06/chart">
            <c:ext xmlns:c16="http://schemas.microsoft.com/office/drawing/2014/chart" uri="{C3380CC4-5D6E-409C-BE32-E72D297353CC}">
              <c16:uniqueId val="{00000002-21C1-4C4A-A0E1-A77AD5916E07}"/>
            </c:ext>
          </c:extLst>
        </c:ser>
        <c:dLbls>
          <c:showLegendKey val="0"/>
          <c:showVal val="0"/>
          <c:showCatName val="0"/>
          <c:showSerName val="0"/>
          <c:showPercent val="0"/>
          <c:showBubbleSize val="0"/>
        </c:dLbls>
        <c:marker val="1"/>
        <c:smooth val="0"/>
        <c:axId val="894072944"/>
        <c:axId val="894094704"/>
      </c:lineChart>
      <c:catAx>
        <c:axId val="89406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3280"/>
        <c:crosses val="autoZero"/>
        <c:auto val="1"/>
        <c:lblAlgn val="ctr"/>
        <c:lblOffset val="100"/>
        <c:noMultiLvlLbl val="0"/>
      </c:catAx>
      <c:valAx>
        <c:axId val="894083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8048"/>
        <c:crosses val="autoZero"/>
        <c:crossBetween val="between"/>
      </c:valAx>
      <c:valAx>
        <c:axId val="8940947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2944"/>
        <c:crosses val="max"/>
        <c:crossBetween val="between"/>
      </c:valAx>
      <c:catAx>
        <c:axId val="894072944"/>
        <c:scaling>
          <c:orientation val="minMax"/>
        </c:scaling>
        <c:delete val="1"/>
        <c:axPos val="b"/>
        <c:numFmt formatCode="General" sourceLinked="1"/>
        <c:majorTickMark val="out"/>
        <c:minorTickMark val="none"/>
        <c:tickLblPos val="nextTo"/>
        <c:crossAx val="89409470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'GLAB-IND-004'!$H$36:$H$37</c:f>
              <c:strCache>
                <c:ptCount val="2"/>
                <c:pt idx="0">
                  <c:v>NUMERO DE METODOS DE ENSAYOS QUE CUMPLIERON CON LA PRECISION DE LA NORMA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'GLAB-IND-004'!$H$38:$H$39</c:f>
              <c:numCache>
                <c:formatCode>0</c:formatCode>
                <c:ptCount val="2"/>
                <c:pt idx="0">
                  <c:v>9</c:v>
                </c:pt>
                <c:pt idx="1">
                  <c:v>9</c:v>
                </c:pt>
              </c:numCache>
            </c:numRef>
          </c:val>
          <c:extLst xmlns:c16r2="http://schemas.microsoft.com/office/drawing/2015/06/chart">
            <c:ext xmlns:c16="http://schemas.microsoft.com/office/drawing/2014/chart" uri="{C3380CC4-5D6E-409C-BE32-E72D297353CC}">
              <c16:uniqueId val="{00000000-F802-4BEF-861C-948C5A41E965}"/>
            </c:ext>
          </c:extLst>
        </c:ser>
        <c:ser>
          <c:idx val="5"/>
          <c:order val="1"/>
          <c:tx>
            <c:strRef>
              <c:f>'GLAB-IND-004'!$I$36:$I$37</c:f>
              <c:strCache>
                <c:ptCount val="2"/>
                <c:pt idx="0">
                  <c:v>NUMERO TOTAL DE METODOS DE ENSAYO CON EVALUACIÓN DE LA PRECISIÓN DE LA NORMA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'GLAB-IND-004'!$C$38:$G$39</c:f>
              <c:strCache>
                <c:ptCount val="2"/>
                <c:pt idx="0">
                  <c:v>TRIMESTRE 1</c:v>
                </c:pt>
                <c:pt idx="1">
                  <c:v>TRIMESTRE 2</c:v>
                </c:pt>
              </c:strCache>
            </c:strRef>
          </c:cat>
          <c:val>
            <c:numRef>
              <c:f>'GLAB-IND-004'!$I$38:$I$39</c:f>
              <c:numCache>
                <c:formatCode>0</c:formatCode>
                <c:ptCount val="2"/>
                <c:pt idx="0">
                  <c:v>9</c:v>
                </c:pt>
                <c:pt idx="1">
                  <c:v>9</c:v>
                </c:pt>
              </c:numCache>
            </c:numRef>
          </c:val>
          <c:extLst xmlns:c16r2="http://schemas.microsoft.com/office/drawing/2015/06/chart">
            <c:ext xmlns:c16="http://schemas.microsoft.com/office/drawing/2014/chart" uri="{C3380CC4-5D6E-409C-BE32-E72D297353CC}">
              <c16:uniqueId val="{00000001-F802-4BEF-861C-948C5A41E965}"/>
            </c:ext>
          </c:extLst>
        </c:ser>
        <c:dLbls>
          <c:showLegendKey val="0"/>
          <c:showVal val="0"/>
          <c:showCatName val="0"/>
          <c:showSerName val="0"/>
          <c:showPercent val="0"/>
          <c:showBubbleSize val="0"/>
        </c:dLbls>
        <c:gapWidth val="150"/>
        <c:axId val="894090896"/>
        <c:axId val="894065872"/>
        <c:extLst xmlns:c16r2="http://schemas.microsoft.com/office/drawing/2015/06/chart"/>
      </c:barChart>
      <c:lineChart>
        <c:grouping val="standard"/>
        <c:varyColors val="0"/>
        <c:ser>
          <c:idx val="6"/>
          <c:order val="2"/>
          <c:tx>
            <c:strRef>
              <c:f>'GLAB-IND-004'!$J$36:$J$37</c:f>
              <c:strCache>
                <c:ptCount val="2"/>
                <c:pt idx="0">
                  <c:v>% DE ENSAYOS QUE CUMPLEN LA PRECISIÓN DEL METODO</c:v>
                </c:pt>
              </c:strCache>
            </c:strRef>
          </c:tx>
          <c:spPr>
            <a:ln w="28575" cap="rnd">
              <a:solidFill>
                <a:schemeClr val="accent1">
                  <a:lumMod val="60000"/>
                </a:schemeClr>
              </a:solidFill>
              <a:round/>
            </a:ln>
            <a:effectLst/>
          </c:spPr>
          <c:marker>
            <c:symbol val="none"/>
          </c:marker>
          <c:cat>
            <c:strRef>
              <c:f>'GLAB-IND-004'!$C$38:$G$39</c:f>
              <c:strCache>
                <c:ptCount val="2"/>
                <c:pt idx="0">
                  <c:v>TRIMESTRE 1</c:v>
                </c:pt>
                <c:pt idx="1">
                  <c:v>TRIMESTRE 2</c:v>
                </c:pt>
              </c:strCache>
            </c:strRef>
          </c:cat>
          <c:val>
            <c:numRef>
              <c:f>'GLAB-IND-004'!$J$38:$J$39</c:f>
              <c:numCache>
                <c:formatCode>0%</c:formatCode>
                <c:ptCount val="2"/>
                <c:pt idx="0">
                  <c:v>1</c:v>
                </c:pt>
                <c:pt idx="1">
                  <c:v>1</c:v>
                </c:pt>
              </c:numCache>
            </c:numRef>
          </c:val>
          <c:smooth val="0"/>
          <c:extLst xmlns:c16r2="http://schemas.microsoft.com/office/drawing/2015/06/chart">
            <c:ext xmlns:c16="http://schemas.microsoft.com/office/drawing/2014/chart" uri="{C3380CC4-5D6E-409C-BE32-E72D297353CC}">
              <c16:uniqueId val="{00000002-F802-4BEF-861C-948C5A41E965}"/>
            </c:ext>
          </c:extLst>
        </c:ser>
        <c:dLbls>
          <c:showLegendKey val="0"/>
          <c:showVal val="0"/>
          <c:showCatName val="0"/>
          <c:showSerName val="0"/>
          <c:showPercent val="0"/>
          <c:showBubbleSize val="0"/>
        </c:dLbls>
        <c:marker val="1"/>
        <c:smooth val="0"/>
        <c:axId val="894066960"/>
        <c:axId val="894094160"/>
      </c:lineChart>
      <c:catAx>
        <c:axId val="89409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5872"/>
        <c:crosses val="autoZero"/>
        <c:auto val="1"/>
        <c:lblAlgn val="ctr"/>
        <c:lblOffset val="100"/>
        <c:noMultiLvlLbl val="0"/>
      </c:catAx>
      <c:valAx>
        <c:axId val="89406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90896"/>
        <c:crosses val="autoZero"/>
        <c:crossBetween val="between"/>
      </c:valAx>
      <c:valAx>
        <c:axId val="8940941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6960"/>
        <c:crosses val="max"/>
        <c:crossBetween val="between"/>
      </c:valAx>
      <c:catAx>
        <c:axId val="894066960"/>
        <c:scaling>
          <c:orientation val="minMax"/>
        </c:scaling>
        <c:delete val="1"/>
        <c:axPos val="b"/>
        <c:numFmt formatCode="General" sourceLinked="1"/>
        <c:majorTickMark val="out"/>
        <c:minorTickMark val="none"/>
        <c:tickLblPos val="nextTo"/>
        <c:crossAx val="894094160"/>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'GLAB-IND-005'!$H$39:$H$42</c:f>
              <c:numCache>
                <c:formatCode>0</c:formatCode>
                <c:ptCount val="4"/>
                <c:pt idx="0">
                  <c:v>2426</c:v>
                </c:pt>
                <c:pt idx="1">
                  <c:v>1523</c:v>
                </c:pt>
              </c:numCache>
            </c:numRef>
          </c:val>
          <c:extLst xmlns:c16r2="http://schemas.microsoft.com/office/drawing/2015/06/chart">
            <c:ext xmlns:c16="http://schemas.microsoft.com/office/drawing/2014/chart" uri="{C3380CC4-5D6E-409C-BE32-E72D297353CC}">
              <c16:uniqueId val="{00000000-B826-48E5-AAA3-9839A8408586}"/>
            </c:ext>
          </c:extLst>
        </c:ser>
        <c:ser>
          <c:idx val="5"/>
          <c:order val="1"/>
          <c:tx>
            <c:strRef>
              <c:f>'GLAB-IND-005'!$I$37:$I$38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'GLAB-IND-005'!$I$39:$I$42</c:f>
              <c:numCache>
                <c:formatCode>0</c:formatCode>
                <c:ptCount val="4"/>
                <c:pt idx="0">
                  <c:v>2614</c:v>
                </c:pt>
                <c:pt idx="1">
                  <c:v>1530</c:v>
                </c:pt>
              </c:numCache>
            </c:numRef>
          </c:val>
          <c:extLst xmlns:c16r2="http://schemas.microsoft.com/office/drawing/2015/06/chart">
            <c:ext xmlns:c16="http://schemas.microsoft.com/office/drawing/2014/chart" uri="{C3380CC4-5D6E-409C-BE32-E72D297353CC}">
              <c16:uniqueId val="{00000001-B826-48E5-AAA3-9839A8408586}"/>
            </c:ext>
          </c:extLst>
        </c:ser>
        <c:dLbls>
          <c:showLegendKey val="0"/>
          <c:showVal val="0"/>
          <c:showCatName val="0"/>
          <c:showSerName val="0"/>
          <c:showPercent val="0"/>
          <c:showBubbleSize val="0"/>
        </c:dLbls>
        <c:gapWidth val="150"/>
        <c:axId val="894088720"/>
        <c:axId val="894089808"/>
        <c:extLst xmlns:c16r2="http://schemas.microsoft.com/office/drawing/2015/06/chart"/>
      </c:barChart>
      <c:lineChart>
        <c:grouping val="standard"/>
        <c:varyColors val="0"/>
        <c:ser>
          <c:idx val="6"/>
          <c:order val="2"/>
          <c:tx>
            <c:strRef>
              <c:f>'GLAB-IND-005'!$J$37:$J$38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'GLAB-IND-005'!$C$39:$G$42</c:f>
              <c:strCache>
                <c:ptCount val="4"/>
                <c:pt idx="0">
                  <c:v>TRIMESTRE 1</c:v>
                </c:pt>
                <c:pt idx="1">
                  <c:v>TRIMESTRE 2</c:v>
                </c:pt>
                <c:pt idx="2">
                  <c:v>TRIMESTRE 3</c:v>
                </c:pt>
                <c:pt idx="3">
                  <c:v>TRIMESTRE 4</c:v>
                </c:pt>
              </c:strCache>
            </c:strRef>
          </c:cat>
          <c:val>
            <c:numRef>
              <c:f>'GLAB-IND-005'!$J$39:$J$42</c:f>
              <c:numCache>
                <c:formatCode>0.0%</c:formatCode>
                <c:ptCount val="4"/>
                <c:pt idx="0">
                  <c:v>0.92807957153787302</c:v>
                </c:pt>
                <c:pt idx="1">
                  <c:v>0.99542483660130721</c:v>
                </c:pt>
                <c:pt idx="2" formatCode="0%">
                  <c:v>0</c:v>
                </c:pt>
                <c:pt idx="3" formatCode="0%">
                  <c:v>0</c:v>
                </c:pt>
              </c:numCache>
            </c:numRef>
          </c:val>
          <c:smooth val="0"/>
          <c:extLst xmlns:c16r2="http://schemas.microsoft.com/office/drawing/2015/06/chart">
            <c:ext xmlns:c16="http://schemas.microsoft.com/office/drawing/2014/chart" uri="{C3380CC4-5D6E-409C-BE32-E72D297353CC}">
              <c16:uniqueId val="{00000002-B826-48E5-AAA3-9839A8408586}"/>
            </c:ext>
          </c:extLst>
        </c:ser>
        <c:dLbls>
          <c:showLegendKey val="0"/>
          <c:showVal val="0"/>
          <c:showCatName val="0"/>
          <c:showSerName val="0"/>
          <c:showPercent val="0"/>
          <c:showBubbleSize val="0"/>
        </c:dLbls>
        <c:marker val="1"/>
        <c:smooth val="0"/>
        <c:axId val="894073488"/>
        <c:axId val="894090352"/>
      </c:lineChart>
      <c:catAx>
        <c:axId val="89408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9808"/>
        <c:crosses val="autoZero"/>
        <c:auto val="1"/>
        <c:lblAlgn val="ctr"/>
        <c:lblOffset val="100"/>
        <c:noMultiLvlLbl val="0"/>
      </c:catAx>
      <c:valAx>
        <c:axId val="89408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8720"/>
        <c:crosses val="autoZero"/>
        <c:crossBetween val="between"/>
      </c:valAx>
      <c:valAx>
        <c:axId val="89409035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3488"/>
        <c:crosses val="max"/>
        <c:crossBetween val="between"/>
      </c:valAx>
      <c:catAx>
        <c:axId val="894073488"/>
        <c:scaling>
          <c:orientation val="minMax"/>
        </c:scaling>
        <c:delete val="1"/>
        <c:axPos val="b"/>
        <c:numFmt formatCode="General" sourceLinked="1"/>
        <c:majorTickMark val="out"/>
        <c:minorTickMark val="none"/>
        <c:tickLblPos val="nextTo"/>
        <c:crossAx val="894090352"/>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'GTHU-IND-001'!$H$35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'GTHU-IND-001'!$H$36:$H$47</c:f>
              <c:numCache>
                <c:formatCode>0</c:formatCode>
                <c:ptCount val="12"/>
                <c:pt idx="0">
                  <c:v>8</c:v>
                </c:pt>
                <c:pt idx="1">
                  <c:v>8</c:v>
                </c:pt>
                <c:pt idx="2">
                  <c:v>0</c:v>
                </c:pt>
                <c:pt idx="3">
                  <c:v>0</c:v>
                </c:pt>
                <c:pt idx="4">
                  <c:v>2</c:v>
                </c:pt>
                <c:pt idx="5">
                  <c:v>0</c:v>
                </c:pt>
              </c:numCache>
            </c:numRef>
          </c:val>
          <c:smooth val="0"/>
          <c:extLst xmlns:c16r2="http://schemas.microsoft.com/office/drawing/2015/06/chart">
            <c:ext xmlns:c16="http://schemas.microsoft.com/office/drawing/2014/chart" uri="{C3380CC4-5D6E-409C-BE32-E72D297353CC}">
              <c16:uniqueId val="{00000000-241B-46AC-81A9-C49A89237476}"/>
            </c:ext>
          </c:extLst>
        </c:ser>
        <c:ser>
          <c:idx val="5"/>
          <c:order val="5"/>
          <c:tx>
            <c:strRef>
              <c:f>'GTHU-IND-001'!$I$35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'GTHU-IND-001'!$C$36:$C$47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'GTHU-IND-001'!$I$36:$I$47</c:f>
              <c:numCache>
                <c:formatCode>0</c:formatCode>
                <c:ptCount val="12"/>
                <c:pt idx="0">
                  <c:v>332</c:v>
                </c:pt>
                <c:pt idx="1">
                  <c:v>332</c:v>
                </c:pt>
                <c:pt idx="2">
                  <c:v>332</c:v>
                </c:pt>
                <c:pt idx="3">
                  <c:v>332</c:v>
                </c:pt>
                <c:pt idx="4">
                  <c:v>537</c:v>
                </c:pt>
                <c:pt idx="5">
                  <c:v>499</c:v>
                </c:pt>
              </c:numCache>
            </c:numRef>
          </c:val>
          <c:smooth val="0"/>
          <c:extLst xmlns:c16r2="http://schemas.microsoft.com/office/drawing/2015/06/chart">
            <c:ext xmlns:c16="http://schemas.microsoft.com/office/drawing/2014/chart" uri="{C3380CC4-5D6E-409C-BE32-E72D297353CC}">
              <c16:uniqueId val="{00000001-241B-46AC-81A9-C49A89237476}"/>
            </c:ext>
          </c:extLst>
        </c:ser>
        <c:dLbls>
          <c:showLegendKey val="0"/>
          <c:showVal val="0"/>
          <c:showCatName val="0"/>
          <c:showSerName val="0"/>
          <c:showPercent val="0"/>
          <c:showBubbleSize val="0"/>
        </c:dLbls>
        <c:marker val="1"/>
        <c:smooth val="0"/>
        <c:axId val="894082192"/>
        <c:axId val="894080560"/>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'GTHU-IND-001'!$D$35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c:ext uri="{02D57815-91ED-43cb-92C2-25804820EDAC}">
                        <c15:formulaRef>
                          <c15:sqref>'GTHU-IND-001'!$D$36:$D$47</c15:sqref>
                        </c15:formulaRef>
                      </c:ext>
                    </c:extLst>
                    <c:numCache>
                      <c:formatCode>General</c:formatCode>
                      <c:ptCount val="12"/>
                    </c:numCache>
                  </c:numRef>
                </c:val>
                <c:smooth val="0"/>
                <c:extLst xmlns:c16r2="http://schemas.microsoft.com/office/drawing/2015/06/chart">
                  <c:ext xmlns:c16="http://schemas.microsoft.com/office/drawing/2014/chart" uri="{C3380CC4-5D6E-409C-BE32-E72D297353CC}">
                    <c16:uniqueId val="{00000002-241B-46AC-81A9-C49A89237476}"/>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'GTHU-IND-001'!$E$35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'GTHU-IND-001'!$E$36:$E$47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3-241B-46AC-81A9-C49A89237476}"/>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'GTHU-IND-001'!$F$35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'GTHU-IND-001'!$F$36:$F$47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4-241B-46AC-81A9-C49A89237476}"/>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'GTHU-IND-001'!$G$35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'GTHU-IND-001'!$C$36:$C$47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'GTHU-IND-001'!$G$36:$G$47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5-241B-46AC-81A9-C49A89237476}"/>
                  </c:ext>
                </c:extLst>
              </c15:ser>
            </c15:filteredLineSeries>
          </c:ext>
        </c:extLst>
      </c:lineChart>
      <c:catAx>
        <c:axId val="89408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0560"/>
        <c:crosses val="autoZero"/>
        <c:auto val="1"/>
        <c:lblAlgn val="ctr"/>
        <c:lblOffset val="100"/>
        <c:noMultiLvlLbl val="0"/>
      </c:catAx>
      <c:valAx>
        <c:axId val="89408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219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PROPORCION DE ACCIDENTES DE TRABAJO MORTALES EN EL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'GTHU-IND-002'!$H$35</c:f>
              <c:strCache>
                <c:ptCount val="1"/>
                <c:pt idx="0">
                  <c:v>Número de accidentes de trabajo mortales que se presentaron en el año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'GTHU-IND-002'!$C$36:$C$37</c:f>
              <c:strCache>
                <c:ptCount val="2"/>
                <c:pt idx="0">
                  <c:v>Semestre I</c:v>
                </c:pt>
                <c:pt idx="1">
                  <c:v>Semestre II</c:v>
                </c:pt>
              </c:strCache>
            </c:strRef>
          </c:cat>
          <c:val>
            <c:numRef>
              <c:f>'GTHU-IND-002'!$H$36:$H$37</c:f>
              <c:numCache>
                <c:formatCode>0</c:formatCode>
                <c:ptCount val="2"/>
                <c:pt idx="0">
                  <c:v>0</c:v>
                </c:pt>
              </c:numCache>
            </c:numRef>
          </c:val>
          <c:smooth val="0"/>
          <c:extLst xmlns:c16r2="http://schemas.microsoft.com/office/drawing/2015/06/chart">
            <c:ext xmlns:c16="http://schemas.microsoft.com/office/drawing/2014/chart" uri="{C3380CC4-5D6E-409C-BE32-E72D297353CC}">
              <c16:uniqueId val="{00000000-6F25-4F8F-A86D-61058F91DDC4}"/>
            </c:ext>
          </c:extLst>
        </c:ser>
        <c:ser>
          <c:idx val="5"/>
          <c:order val="5"/>
          <c:tx>
            <c:strRef>
              <c:f>'GTHU-IND-002'!$I$35</c:f>
              <c:strCache>
                <c:ptCount val="1"/>
                <c:pt idx="0">
                  <c:v>Total de accidentes de trabajo que se presentaron en el año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'GTHU-IND-002'!$C$36:$C$37</c:f>
              <c:strCache>
                <c:ptCount val="2"/>
                <c:pt idx="0">
                  <c:v>Semestre I</c:v>
                </c:pt>
                <c:pt idx="1">
                  <c:v>Semestre II</c:v>
                </c:pt>
              </c:strCache>
            </c:strRef>
          </c:cat>
          <c:val>
            <c:numRef>
              <c:f>'GTHU-IND-002'!$I$36:$I$37</c:f>
              <c:numCache>
                <c:formatCode>0</c:formatCode>
                <c:ptCount val="2"/>
                <c:pt idx="0">
                  <c:v>4</c:v>
                </c:pt>
              </c:numCache>
            </c:numRef>
          </c:val>
          <c:smooth val="0"/>
          <c:extLst xmlns:c16r2="http://schemas.microsoft.com/office/drawing/2015/06/chart">
            <c:ext xmlns:c16="http://schemas.microsoft.com/office/drawing/2014/chart" uri="{C3380CC4-5D6E-409C-BE32-E72D297353CC}">
              <c16:uniqueId val="{00000001-6F25-4F8F-A86D-61058F91DDC4}"/>
            </c:ext>
          </c:extLst>
        </c:ser>
        <c:dLbls>
          <c:showLegendKey val="0"/>
          <c:showVal val="0"/>
          <c:showCatName val="0"/>
          <c:showSerName val="0"/>
          <c:showPercent val="0"/>
          <c:showBubbleSize val="0"/>
        </c:dLbls>
        <c:marker val="1"/>
        <c:smooth val="0"/>
        <c:axId val="894093616"/>
        <c:axId val="894079472"/>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'GTHU-IND-002'!$C$36:$C$37</c15:sqref>
                        </c15:formulaRef>
                      </c:ext>
                    </c:extLst>
                    <c:strCache>
                      <c:ptCount val="2"/>
                      <c:pt idx="0">
                        <c:v>Semestre I</c:v>
                      </c:pt>
                      <c:pt idx="1">
                        <c:v>Semestre II</c:v>
                      </c:pt>
                    </c:strCache>
                  </c:strRef>
                </c:cat>
                <c:val>
                  <c:numRef>
                    <c:extLst xmlns:c16r2="http://schemas.microsoft.com/office/drawing/2015/06/chart">
                      <c:ext uri="{02D57815-91ED-43cb-92C2-25804820EDAC}">
                        <c15:formulaRef>
                          <c15:sqref>'GTHU-IND-002'!$D$36:$D$37</c15:sqref>
                        </c15:formulaRef>
                      </c:ext>
                    </c:extLst>
                    <c:numCache>
                      <c:formatCode>General</c:formatCode>
                      <c:ptCount val="2"/>
                    </c:numCache>
                  </c:numRef>
                </c:val>
                <c:smooth val="0"/>
                <c:extLst xmlns:c16r2="http://schemas.microsoft.com/office/drawing/2015/06/chart">
                  <c:ext xmlns:c16="http://schemas.microsoft.com/office/drawing/2014/chart" uri="{C3380CC4-5D6E-409C-BE32-E72D297353CC}">
                    <c16:uniqueId val="{00000002-6F25-4F8F-A86D-61058F91DDC4}"/>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'GTHU-IND-002'!$E$36:$E$37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3-6F25-4F8F-A86D-61058F91DDC4}"/>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'GTHU-IND-002'!$F$36:$F$37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4-6F25-4F8F-A86D-61058F91DDC4}"/>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'GTHU-IND-002'!$C$36:$C$37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'GTHU-IND-002'!$G$36:$G$37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5-6F25-4F8F-A86D-61058F91DDC4}"/>
                  </c:ext>
                </c:extLst>
              </c15:ser>
            </c15:filteredLineSeries>
          </c:ext>
        </c:extLst>
      </c:lineChart>
      <c:catAx>
        <c:axId val="89409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9472"/>
        <c:crosses val="autoZero"/>
        <c:auto val="1"/>
        <c:lblAlgn val="ctr"/>
        <c:lblOffset val="100"/>
        <c:noMultiLvlLbl val="0"/>
      </c:catAx>
      <c:valAx>
        <c:axId val="894079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9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INSTITUCIONAL DE FORMACIÓN Y CAPACITACIÓN - PIFC.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'GTHU-IND-003'!$H$35</c:f>
              <c:strCache>
                <c:ptCount val="1"/>
                <c:pt idx="0">
                  <c:v>No. De Actividades del plan ejecutadas en el periodo</c:v>
                </c:pt>
              </c:strCache>
            </c:strRef>
          </c:tx>
          <c:spPr>
            <a:ln w="28575" cap="rnd">
              <a:solidFill>
                <a:schemeClr val="accent5"/>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'GTHU-IND-003'!$H$36:$H$39</c:f>
              <c:numCache>
                <c:formatCode>0</c:formatCode>
                <c:ptCount val="4"/>
                <c:pt idx="0">
                  <c:v>2</c:v>
                </c:pt>
                <c:pt idx="1">
                  <c:v>7</c:v>
                </c:pt>
              </c:numCache>
            </c:numRef>
          </c:val>
          <c:smooth val="0"/>
          <c:extLst xmlns:c16r2="http://schemas.microsoft.com/office/drawing/2015/06/chart">
            <c:ext xmlns:c16="http://schemas.microsoft.com/office/drawing/2014/chart" uri="{C3380CC4-5D6E-409C-BE32-E72D297353CC}">
              <c16:uniqueId val="{00000000-EE6E-4AC0-AB89-696DBC6C8998}"/>
            </c:ext>
          </c:extLst>
        </c:ser>
        <c:ser>
          <c:idx val="5"/>
          <c:order val="5"/>
          <c:tx>
            <c:strRef>
              <c:f>'GTHU-IND-003'!$I$35</c:f>
              <c:strCache>
                <c:ptCount val="1"/>
                <c:pt idx="0">
                  <c:v>No. De actividades del plan programadas para el periodo </c:v>
                </c:pt>
              </c:strCache>
            </c:strRef>
          </c:tx>
          <c:spPr>
            <a:ln w="28575" cap="rnd">
              <a:solidFill>
                <a:schemeClr val="accent6"/>
              </a:solidFill>
              <a:round/>
            </a:ln>
            <a:effectLst/>
          </c:spPr>
          <c:marker>
            <c:symbol val="none"/>
          </c:marker>
          <c:cat>
            <c:strRef>
              <c:f>'GTHU-IND-003'!$C$36:$C$39</c:f>
              <c:strCache>
                <c:ptCount val="4"/>
                <c:pt idx="0">
                  <c:v>Trimestre 1</c:v>
                </c:pt>
                <c:pt idx="1">
                  <c:v>Trimestre 2</c:v>
                </c:pt>
                <c:pt idx="2">
                  <c:v>Trimestre 3</c:v>
                </c:pt>
                <c:pt idx="3">
                  <c:v>Trimestre 4</c:v>
                </c:pt>
              </c:strCache>
            </c:strRef>
          </c:cat>
          <c:val>
            <c:numRef>
              <c:f>'GTHU-IND-003'!$I$36:$I$39</c:f>
              <c:numCache>
                <c:formatCode>0</c:formatCode>
                <c:ptCount val="4"/>
                <c:pt idx="0">
                  <c:v>4</c:v>
                </c:pt>
                <c:pt idx="1">
                  <c:v>9</c:v>
                </c:pt>
                <c:pt idx="2">
                  <c:v>15</c:v>
                </c:pt>
                <c:pt idx="3">
                  <c:v>6</c:v>
                </c:pt>
              </c:numCache>
            </c:numRef>
          </c:val>
          <c:smooth val="0"/>
          <c:extLst xmlns:c16r2="http://schemas.microsoft.com/office/drawing/2015/06/chart">
            <c:ext xmlns:c16="http://schemas.microsoft.com/office/drawing/2014/chart" uri="{C3380CC4-5D6E-409C-BE32-E72D297353CC}">
              <c16:uniqueId val="{00000001-EE6E-4AC0-AB89-696DBC6C8998}"/>
            </c:ext>
          </c:extLst>
        </c:ser>
        <c:dLbls>
          <c:showLegendKey val="0"/>
          <c:showVal val="0"/>
          <c:showCatName val="0"/>
          <c:showSerName val="0"/>
          <c:showPercent val="0"/>
          <c:showBubbleSize val="0"/>
        </c:dLbls>
        <c:smooth val="0"/>
        <c:axId val="894085456"/>
        <c:axId val="894086000"/>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'GTHU-IND-003'!$D$35</c15:sqref>
                        </c15:formulaRef>
                      </c:ext>
                    </c:extLst>
                    <c:strCache>
                      <c:ptCount val="1"/>
                    </c:strCache>
                  </c:strRef>
                </c:tx>
                <c:spPr>
                  <a:ln w="28575" cap="rnd">
                    <a:solidFill>
                      <a:schemeClr val="accent1"/>
                    </a:solidFill>
                    <a:round/>
                  </a:ln>
                  <a:effectLst/>
                </c:spPr>
                <c:marker>
                  <c:symbol val="none"/>
                </c:marker>
                <c:cat>
                  <c:strRef>
                    <c:extLst xmlns:c16r2="http://schemas.microsoft.com/office/drawing/2015/06/chart">
                      <c:ex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'GTHU-IND-003'!$D$36:$D$39</c15:sqref>
                        </c15:formulaRef>
                      </c:ext>
                    </c:extLst>
                    <c:numCache>
                      <c:formatCode>General</c:formatCode>
                      <c:ptCount val="4"/>
                    </c:numCache>
                  </c:numRef>
                </c:val>
                <c:smooth val="0"/>
                <c:extLst xmlns:c16r2="http://schemas.microsoft.com/office/drawing/2015/06/chart">
                  <c:ext xmlns:c16="http://schemas.microsoft.com/office/drawing/2014/chart" uri="{C3380CC4-5D6E-409C-BE32-E72D297353CC}">
                    <c16:uniqueId val="{00000002-EE6E-4AC0-AB89-696DBC6C8998}"/>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'GTHU-IND-003'!$E$35</c15:sqref>
                        </c15:formulaRef>
                      </c:ext>
                    </c:extLst>
                    <c:strCache>
                      <c:ptCount val="1"/>
                    </c:strCache>
                  </c:strRef>
                </c:tx>
                <c:spPr>
                  <a:ln w="28575" cap="rnd">
                    <a:solidFill>
                      <a:schemeClr val="accent2"/>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'GTHU-IND-003'!$E$36:$E$39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3-EE6E-4AC0-AB89-696DBC6C8998}"/>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'GTHU-IND-003'!$F$35</c15:sqref>
                        </c15:formulaRef>
                      </c:ext>
                    </c:extLst>
                    <c:strCache>
                      <c:ptCount val="1"/>
                    </c:strCache>
                  </c:strRef>
                </c:tx>
                <c:spPr>
                  <a:ln w="28575" cap="rnd">
                    <a:solidFill>
                      <a:schemeClr val="accent3"/>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'GTHU-IND-003'!$F$36:$F$39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4-EE6E-4AC0-AB89-696DBC6C8998}"/>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'GTHU-IND-003'!$G$35</c15:sqref>
                        </c15:formulaRef>
                      </c:ext>
                    </c:extLst>
                    <c:strCache>
                      <c:ptCount val="1"/>
                    </c:strCache>
                  </c:strRef>
                </c:tx>
                <c:spPr>
                  <a:ln w="28575" cap="rnd">
                    <a:solidFill>
                      <a:schemeClr val="accent4"/>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'GTHU-IND-003'!$C$36:$C$39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'GTHU-IND-003'!$G$36:$G$39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5-EE6E-4AC0-AB89-696DBC6C8998}"/>
                  </c:ext>
                </c:extLst>
              </c15:ser>
            </c15:filteredLineSeries>
          </c:ext>
        </c:extLst>
      </c:lineChart>
      <c:catAx>
        <c:axId val="89408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6000"/>
        <c:crosses val="autoZero"/>
        <c:auto val="1"/>
        <c:lblAlgn val="ctr"/>
        <c:lblOffset val="100"/>
        <c:noMultiLvlLbl val="0"/>
      </c:catAx>
      <c:valAx>
        <c:axId val="89408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5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SEGURIDAD Y SALUD EN EL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'GTHU-IND-004'!$H$35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'GTHU-IND-004'!$C$36:$C$39</c:f>
              <c:strCache>
                <c:ptCount val="4"/>
                <c:pt idx="0">
                  <c:v>Trimestre 1</c:v>
                </c:pt>
                <c:pt idx="1">
                  <c:v>Trimestre 2</c:v>
                </c:pt>
                <c:pt idx="2">
                  <c:v>Trimestre 3</c:v>
                </c:pt>
                <c:pt idx="3">
                  <c:v>Trimestre 4</c:v>
                </c:pt>
              </c:strCache>
            </c:strRef>
          </c:cat>
          <c:val>
            <c:numRef>
              <c:f>'GTHU-IND-004'!$H$36:$H$39</c:f>
              <c:numCache>
                <c:formatCode>0</c:formatCode>
                <c:ptCount val="4"/>
                <c:pt idx="0">
                  <c:v>44</c:v>
                </c:pt>
                <c:pt idx="1">
                  <c:v>31</c:v>
                </c:pt>
              </c:numCache>
            </c:numRef>
          </c:val>
          <c:smooth val="0"/>
          <c:extLst xmlns:c16r2="http://schemas.microsoft.com/office/drawing/2015/06/chart">
            <c:ext xmlns:c16="http://schemas.microsoft.com/office/drawing/2014/chart" uri="{C3380CC4-5D6E-409C-BE32-E72D297353CC}">
              <c16:uniqueId val="{00000000-D240-4182-8D89-85DA31B66084}"/>
            </c:ext>
          </c:extLst>
        </c:ser>
        <c:ser>
          <c:idx val="5"/>
          <c:order val="5"/>
          <c:tx>
            <c:strRef>
              <c:f>'GTHU-IND-004'!$I$35</c:f>
              <c:strCache>
                <c:ptCount val="1"/>
                <c:pt idx="0">
                  <c:v>No. De actividades del plan programadas para el periodo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'GTHU-IND-004'!$C$36:$C$39</c:f>
              <c:strCache>
                <c:ptCount val="4"/>
                <c:pt idx="0">
                  <c:v>Trimestre 1</c:v>
                </c:pt>
                <c:pt idx="1">
                  <c:v>Trimestre 2</c:v>
                </c:pt>
                <c:pt idx="2">
                  <c:v>Trimestre 3</c:v>
                </c:pt>
                <c:pt idx="3">
                  <c:v>Trimestre 4</c:v>
                </c:pt>
              </c:strCache>
            </c:strRef>
          </c:cat>
          <c:val>
            <c:numRef>
              <c:f>'GTHU-IND-004'!$I$36:$I$39</c:f>
              <c:numCache>
                <c:formatCode>0</c:formatCode>
                <c:ptCount val="4"/>
                <c:pt idx="0">
                  <c:v>44</c:v>
                </c:pt>
                <c:pt idx="1">
                  <c:v>35</c:v>
                </c:pt>
                <c:pt idx="2">
                  <c:v>41</c:v>
                </c:pt>
                <c:pt idx="3">
                  <c:v>37</c:v>
                </c:pt>
              </c:numCache>
            </c:numRef>
          </c:val>
          <c:smooth val="0"/>
          <c:extLst xmlns:c16r2="http://schemas.microsoft.com/office/drawing/2015/06/chart">
            <c:ext xmlns:c16="http://schemas.microsoft.com/office/drawing/2014/chart" uri="{C3380CC4-5D6E-409C-BE32-E72D297353CC}">
              <c16:uniqueId val="{00000001-D240-4182-8D89-85DA31B66084}"/>
            </c:ext>
          </c:extLst>
        </c:ser>
        <c:dLbls>
          <c:showLegendKey val="0"/>
          <c:showVal val="0"/>
          <c:showCatName val="0"/>
          <c:showSerName val="0"/>
          <c:showPercent val="0"/>
          <c:showBubbleSize val="0"/>
        </c:dLbls>
        <c:marker val="1"/>
        <c:smooth val="0"/>
        <c:axId val="894065328"/>
        <c:axId val="894080016"/>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'GTHU-IND-004'!$D$35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'GTHU-IND-004'!$D$36:$D$39</c15:sqref>
                        </c15:formulaRef>
                      </c:ext>
                    </c:extLst>
                    <c:numCache>
                      <c:formatCode>General</c:formatCode>
                      <c:ptCount val="4"/>
                    </c:numCache>
                  </c:numRef>
                </c:val>
                <c:smooth val="0"/>
                <c:extLst xmlns:c16r2="http://schemas.microsoft.com/office/drawing/2015/06/chart">
                  <c:ext xmlns:c16="http://schemas.microsoft.com/office/drawing/2014/chart" uri="{C3380CC4-5D6E-409C-BE32-E72D297353CC}">
                    <c16:uniqueId val="{00000002-D240-4182-8D89-85DA31B66084}"/>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'GTHU-IND-004'!$E$35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'GTHU-IND-004'!$E$36:$E$39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3-D240-4182-8D89-85DA31B66084}"/>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'GTHU-IND-004'!$F$35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'GTHU-IND-004'!$F$36:$F$39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4-D240-4182-8D89-85DA31B66084}"/>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'GTHU-IND-004'!$G$35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'GTHU-IND-004'!$C$36:$C$39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'GTHU-IND-004'!$G$36:$G$39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5-D240-4182-8D89-85DA31B66084}"/>
                  </c:ext>
                </c:extLst>
              </c15:ser>
            </c15:filteredLineSeries>
          </c:ext>
        </c:extLst>
      </c:lineChart>
      <c:catAx>
        <c:axId val="89406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0016"/>
        <c:crosses val="autoZero"/>
        <c:auto val="1"/>
        <c:lblAlgn val="ctr"/>
        <c:lblOffset val="100"/>
        <c:noMultiLvlLbl val="0"/>
      </c:catAx>
      <c:valAx>
        <c:axId val="89408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BIENESTAR E INCENTIVOS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'GTHU-IND-005'!$H$35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'GTHU-IND-005'!$C$36:$C$39</c:f>
              <c:strCache>
                <c:ptCount val="4"/>
                <c:pt idx="0">
                  <c:v>Trimestre 1</c:v>
                </c:pt>
                <c:pt idx="1">
                  <c:v>Trimestre 2</c:v>
                </c:pt>
                <c:pt idx="2">
                  <c:v>Trimestre 3</c:v>
                </c:pt>
                <c:pt idx="3">
                  <c:v>Trimestre 4</c:v>
                </c:pt>
              </c:strCache>
            </c:strRef>
          </c:cat>
          <c:val>
            <c:numRef>
              <c:f>'GTHU-IND-005'!$H$36:$H$39</c:f>
              <c:numCache>
                <c:formatCode>0</c:formatCode>
                <c:ptCount val="4"/>
                <c:pt idx="0">
                  <c:v>1</c:v>
                </c:pt>
                <c:pt idx="1">
                  <c:v>4</c:v>
                </c:pt>
              </c:numCache>
            </c:numRef>
          </c:val>
          <c:smooth val="0"/>
          <c:extLst xmlns:c16r2="http://schemas.microsoft.com/office/drawing/2015/06/chart">
            <c:ext xmlns:c16="http://schemas.microsoft.com/office/drawing/2014/chart" uri="{C3380CC4-5D6E-409C-BE32-E72D297353CC}">
              <c16:uniqueId val="{00000000-C978-4E58-A576-2BE45E2FC4CC}"/>
            </c:ext>
          </c:extLst>
        </c:ser>
        <c:ser>
          <c:idx val="5"/>
          <c:order val="5"/>
          <c:tx>
            <c:strRef>
              <c:f>'GTHU-IND-005'!$I$35</c:f>
              <c:strCache>
                <c:ptCount val="1"/>
                <c:pt idx="0">
                  <c:v> No. De actividades del plan programadas para el periodo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'GTHU-IND-005'!$C$36:$C$39</c:f>
              <c:strCache>
                <c:ptCount val="4"/>
                <c:pt idx="0">
                  <c:v>Trimestre 1</c:v>
                </c:pt>
                <c:pt idx="1">
                  <c:v>Trimestre 2</c:v>
                </c:pt>
                <c:pt idx="2">
                  <c:v>Trimestre 3</c:v>
                </c:pt>
                <c:pt idx="3">
                  <c:v>Trimestre 4</c:v>
                </c:pt>
              </c:strCache>
            </c:strRef>
          </c:cat>
          <c:val>
            <c:numRef>
              <c:f>'GTHU-IND-005'!$I$36:$I$39</c:f>
              <c:numCache>
                <c:formatCode>0</c:formatCode>
                <c:ptCount val="4"/>
                <c:pt idx="0" formatCode="#,##0.0">
                  <c:v>2</c:v>
                </c:pt>
                <c:pt idx="1">
                  <c:v>5</c:v>
                </c:pt>
                <c:pt idx="2">
                  <c:v>7</c:v>
                </c:pt>
                <c:pt idx="3">
                  <c:v>12</c:v>
                </c:pt>
              </c:numCache>
            </c:numRef>
          </c:val>
          <c:smooth val="0"/>
          <c:extLst xmlns:c16r2="http://schemas.microsoft.com/office/drawing/2015/06/chart">
            <c:ext xmlns:c16="http://schemas.microsoft.com/office/drawing/2014/chart" uri="{C3380CC4-5D6E-409C-BE32-E72D297353CC}">
              <c16:uniqueId val="{00000001-C978-4E58-A576-2BE45E2FC4CC}"/>
            </c:ext>
          </c:extLst>
        </c:ser>
        <c:dLbls>
          <c:showLegendKey val="0"/>
          <c:showVal val="0"/>
          <c:showCatName val="0"/>
          <c:showSerName val="0"/>
          <c:showPercent val="0"/>
          <c:showBubbleSize val="0"/>
        </c:dLbls>
        <c:marker val="1"/>
        <c:smooth val="0"/>
        <c:axId val="894086544"/>
        <c:axId val="894074576"/>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'GTHU-IND-005'!$D$35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c:ext uri="{02D57815-91ED-43cb-92C2-25804820EDAC}">
                        <c15:formulaRef>
                          <c15:sqref>'GTHU-IND-005'!$D$36:$D$39</c15:sqref>
                        </c15:formulaRef>
                      </c:ext>
                    </c:extLst>
                    <c:numCache>
                      <c:formatCode>General</c:formatCode>
                      <c:ptCount val="4"/>
                    </c:numCache>
                  </c:numRef>
                </c:val>
                <c:smooth val="0"/>
                <c:extLst xmlns:c16r2="http://schemas.microsoft.com/office/drawing/2015/06/chart">
                  <c:ext xmlns:c16="http://schemas.microsoft.com/office/drawing/2014/chart" uri="{C3380CC4-5D6E-409C-BE32-E72D297353CC}">
                    <c16:uniqueId val="{00000002-C978-4E58-A576-2BE45E2FC4CC}"/>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'GTHU-IND-005'!$E$35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'GTHU-IND-005'!$E$36:$E$39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3-C978-4E58-A576-2BE45E2FC4CC}"/>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'GTHU-IND-005'!$F$35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'GTHU-IND-005'!$F$36:$F$39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4-C978-4E58-A576-2BE45E2FC4CC}"/>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'GTHU-IND-005'!$G$35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'GTHU-IND-005'!$C$36:$C$39</c15:sqref>
                        </c15:formulaRef>
                      </c:ext>
                    </c:extLst>
                    <c:strCache>
                      <c:ptCount val="4"/>
                      <c:pt idx="0">
                        <c:v>Trimestre 1</c:v>
                      </c:pt>
                      <c:pt idx="1">
                        <c:v>Trimestre 2</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'GTHU-IND-005'!$G$36:$G$39</c15:sqref>
                        </c15:formulaRef>
                      </c:ext>
                    </c:extLst>
                    <c:numCache>
                      <c:formatCode>General</c:formatCode>
                      <c:ptCount val="4"/>
                    </c:numCache>
                  </c:numRef>
                </c:val>
                <c:smooth val="0"/>
                <c:extLst xmlns:c16r2="http://schemas.microsoft.com/office/drawing/2015/06/chart" xmlns:c15="http://schemas.microsoft.com/office/drawing/2012/chart">
                  <c:ext xmlns:c16="http://schemas.microsoft.com/office/drawing/2014/chart" uri="{C3380CC4-5D6E-409C-BE32-E72D297353CC}">
                    <c16:uniqueId val="{00000005-C978-4E58-A576-2BE45E2FC4CC}"/>
                  </c:ext>
                </c:extLst>
              </c15:ser>
            </c15:filteredLineSeries>
          </c:ext>
        </c:extLst>
      </c:lineChart>
      <c:catAx>
        <c:axId val="89408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4576"/>
        <c:crosses val="autoZero"/>
        <c:auto val="1"/>
        <c:lblAlgn val="ctr"/>
        <c:lblOffset val="100"/>
        <c:noMultiLvlLbl val="0"/>
      </c:catAx>
      <c:valAx>
        <c:axId val="89407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6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'GTHU-IND-006'!$H$35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'GTHU-IND-006'!$H$36:$H$47</c:f>
              <c:numCache>
                <c:formatCode>0</c:formatCode>
                <c:ptCount val="12"/>
                <c:pt idx="0">
                  <c:v>1</c:v>
                </c:pt>
                <c:pt idx="1">
                  <c:v>1</c:v>
                </c:pt>
                <c:pt idx="2">
                  <c:v>0</c:v>
                </c:pt>
                <c:pt idx="3">
                  <c:v>0</c:v>
                </c:pt>
                <c:pt idx="4">
                  <c:v>1</c:v>
                </c:pt>
                <c:pt idx="5">
                  <c:v>1</c:v>
                </c:pt>
              </c:numCache>
            </c:numRef>
          </c:val>
          <c:smooth val="0"/>
          <c:extLst xmlns:c16r2="http://schemas.microsoft.com/office/drawing/2015/06/chart">
            <c:ext xmlns:c16="http://schemas.microsoft.com/office/drawing/2014/chart" uri="{C3380CC4-5D6E-409C-BE32-E72D297353CC}">
              <c16:uniqueId val="{00000000-33C9-44AD-B70C-2D2C3DE0F75A}"/>
            </c:ext>
          </c:extLst>
        </c:ser>
        <c:ser>
          <c:idx val="5"/>
          <c:order val="5"/>
          <c:tx>
            <c:strRef>
              <c:f>'GTHU-IND-006'!$I$35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'GTHU-IND-006'!$C$36:$C$47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'GTHU-IND-006'!$I$36:$I$47</c:f>
              <c:numCache>
                <c:formatCode>#,##0</c:formatCode>
                <c:ptCount val="12"/>
                <c:pt idx="0">
                  <c:v>332</c:v>
                </c:pt>
                <c:pt idx="1">
                  <c:v>332</c:v>
                </c:pt>
                <c:pt idx="2">
                  <c:v>332</c:v>
                </c:pt>
                <c:pt idx="3">
                  <c:v>332</c:v>
                </c:pt>
                <c:pt idx="4" formatCode="0">
                  <c:v>537</c:v>
                </c:pt>
                <c:pt idx="5" formatCode="0">
                  <c:v>499</c:v>
                </c:pt>
              </c:numCache>
            </c:numRef>
          </c:val>
          <c:smooth val="0"/>
          <c:extLst xmlns:c16r2="http://schemas.microsoft.com/office/drawing/2015/06/chart">
            <c:ext xmlns:c16="http://schemas.microsoft.com/office/drawing/2014/chart" uri="{C3380CC4-5D6E-409C-BE32-E72D297353CC}">
              <c16:uniqueId val="{00000001-33C9-44AD-B70C-2D2C3DE0F75A}"/>
            </c:ext>
          </c:extLst>
        </c:ser>
        <c:dLbls>
          <c:showLegendKey val="0"/>
          <c:showVal val="0"/>
          <c:showCatName val="0"/>
          <c:showSerName val="0"/>
          <c:showPercent val="0"/>
          <c:showBubbleSize val="0"/>
        </c:dLbls>
        <c:marker val="1"/>
        <c:smooth val="0"/>
        <c:axId val="894093072"/>
        <c:axId val="894081104"/>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'GTHU-IND-006'!$D$35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c:ext uri="{02D57815-91ED-43cb-92C2-25804820EDAC}">
                        <c15:formulaRef>
                          <c15:sqref>'GTHU-IND-006'!$D$36:$D$47</c15:sqref>
                        </c15:formulaRef>
                      </c:ext>
                    </c:extLst>
                    <c:numCache>
                      <c:formatCode>General</c:formatCode>
                      <c:ptCount val="12"/>
                    </c:numCache>
                  </c:numRef>
                </c:val>
                <c:smooth val="0"/>
                <c:extLst xmlns:c16r2="http://schemas.microsoft.com/office/drawing/2015/06/chart">
                  <c:ext xmlns:c16="http://schemas.microsoft.com/office/drawing/2014/chart" uri="{C3380CC4-5D6E-409C-BE32-E72D297353CC}">
                    <c16:uniqueId val="{00000002-33C9-44AD-B70C-2D2C3DE0F75A}"/>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'GTHU-IND-006'!$E$35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'GTHU-IND-006'!$E$36:$E$47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3-33C9-44AD-B70C-2D2C3DE0F75A}"/>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'GTHU-IND-006'!$F$35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'GTHU-IND-006'!$F$36:$F$47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4-33C9-44AD-B70C-2D2C3DE0F75A}"/>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'GTHU-IND-006'!$G$35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'GTHU-IND-006'!$C$36:$C$47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'GTHU-IND-006'!$G$36:$G$47</c15:sqref>
                        </c15:formulaRef>
                      </c:ext>
                    </c:extLst>
                    <c:numCache>
                      <c:formatCode>General</c:formatCode>
                      <c:ptCount val="12"/>
                    </c:numCache>
                  </c:numRef>
                </c:val>
                <c:smooth val="0"/>
                <c:extLst xmlns:c16r2="http://schemas.microsoft.com/office/drawing/2015/06/chart" xmlns:c15="http://schemas.microsoft.com/office/drawing/2012/chart">
                  <c:ext xmlns:c16="http://schemas.microsoft.com/office/drawing/2014/chart" uri="{C3380CC4-5D6E-409C-BE32-E72D297353CC}">
                    <c16:uniqueId val="{00000005-33C9-44AD-B70C-2D2C3DE0F75A}"/>
                  </c:ext>
                </c:extLst>
              </c15:ser>
            </c15:filteredLineSeries>
          </c:ext>
        </c:extLst>
      </c:lineChart>
      <c:catAx>
        <c:axId val="89409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81104"/>
        <c:crosses val="autoZero"/>
        <c:auto val="1"/>
        <c:lblAlgn val="ctr"/>
        <c:lblOffset val="100"/>
        <c:noMultiLvlLbl val="0"/>
      </c:catAx>
      <c:valAx>
        <c:axId val="89408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9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7719539068311647"/>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9.7122779438666429E-2"/>
          <c:y val="0.1342548848060659"/>
          <c:w val="0.87232174103237092"/>
          <c:h val="0.72088764946048411"/>
        </c:manualLayout>
      </c:layout>
      <c:barChart>
        <c:barDir val="col"/>
        <c:grouping val="clustered"/>
        <c:varyColors val="0"/>
        <c:ser>
          <c:idx val="0"/>
          <c:order val="0"/>
          <c:tx>
            <c:strRef>
              <c:f>'APIC-IND-004'!$C$36</c:f>
              <c:strCache>
                <c:ptCount val="1"/>
                <c:pt idx="0">
                  <c:v>SEMESTRE 1 2020</c:v>
                </c:pt>
              </c:strCache>
            </c:strRef>
          </c:tx>
          <c:spPr>
            <a:solidFill>
              <a:schemeClr val="accent1"/>
            </a:solidFill>
            <a:ln>
              <a:noFill/>
            </a:ln>
            <a:effectLst/>
          </c:spPr>
          <c:invertIfNegative val="0"/>
          <c:val>
            <c:numRef>
              <c:f>'APIC-IND-004'!$J$36</c:f>
              <c:numCache>
                <c:formatCode>0%</c:formatCode>
                <c:ptCount val="1"/>
                <c:pt idx="0">
                  <c:v>0.97</c:v>
                </c:pt>
              </c:numCache>
            </c:numRef>
          </c:val>
          <c:extLst xmlns:c16r2="http://schemas.microsoft.com/office/drawing/2015/06/chart">
            <c:ext xmlns:c16="http://schemas.microsoft.com/office/drawing/2014/chart" uri="{C3380CC4-5D6E-409C-BE32-E72D297353CC}">
              <c16:uniqueId val="{00000000-F504-448C-99EA-2B445705B446}"/>
            </c:ext>
          </c:extLst>
        </c:ser>
        <c:dLbls>
          <c:showLegendKey val="0"/>
          <c:showVal val="0"/>
          <c:showCatName val="0"/>
          <c:showSerName val="0"/>
          <c:showPercent val="0"/>
          <c:showBubbleSize val="0"/>
        </c:dLbls>
        <c:gapWidth val="219"/>
        <c:overlap val="-27"/>
        <c:axId val="885863920"/>
        <c:axId val="885859568"/>
      </c:barChart>
      <c:catAx>
        <c:axId val="885863920"/>
        <c:scaling>
          <c:orientation val="minMax"/>
        </c:scaling>
        <c:delete val="1"/>
        <c:axPos val="b"/>
        <c:majorTickMark val="none"/>
        <c:minorTickMark val="none"/>
        <c:tickLblPos val="nextTo"/>
        <c:crossAx val="885859568"/>
        <c:crosses val="autoZero"/>
        <c:auto val="1"/>
        <c:lblAlgn val="ctr"/>
        <c:lblOffset val="100"/>
        <c:noMultiLvlLbl val="0"/>
      </c:catAx>
      <c:valAx>
        <c:axId val="885859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3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PREVALENCIA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'GTHU-IND-007'!$H$35</c:f>
              <c:strCache>
                <c:ptCount val="1"/>
                <c:pt idx="0">
                  <c:v>Número de casos nuevos y antiguos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'GTHU-IND-007'!$C$36:$C$37</c:f>
              <c:strCache>
                <c:ptCount val="2"/>
                <c:pt idx="0">
                  <c:v>Semestre I</c:v>
                </c:pt>
                <c:pt idx="1">
                  <c:v>Semestre II</c:v>
                </c:pt>
              </c:strCache>
            </c:strRef>
          </c:cat>
          <c:val>
            <c:numRef>
              <c:f>'GTHU-IND-007'!$H$36:$H$37</c:f>
              <c:numCache>
                <c:formatCode>0</c:formatCode>
                <c:ptCount val="2"/>
                <c:pt idx="0">
                  <c:v>1</c:v>
                </c:pt>
              </c:numCache>
            </c:numRef>
          </c:val>
          <c:smooth val="0"/>
          <c:extLst xmlns:c16r2="http://schemas.microsoft.com/office/drawing/2015/06/chart">
            <c:ext xmlns:c16="http://schemas.microsoft.com/office/drawing/2014/chart" uri="{C3380CC4-5D6E-409C-BE32-E72D297353CC}">
              <c16:uniqueId val="{00000000-E3B9-4D7C-A2BA-E56A79C44A49}"/>
            </c:ext>
          </c:extLst>
        </c:ser>
        <c:ser>
          <c:idx val="5"/>
          <c:order val="5"/>
          <c:tx>
            <c:strRef>
              <c:f>'GTHU-IND-007'!$I$35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'GTHU-IND-007'!$C$36:$C$37</c:f>
              <c:strCache>
                <c:ptCount val="2"/>
                <c:pt idx="0">
                  <c:v>Semestre I</c:v>
                </c:pt>
                <c:pt idx="1">
                  <c:v>Semestre II</c:v>
                </c:pt>
              </c:strCache>
            </c:strRef>
          </c:cat>
          <c:val>
            <c:numRef>
              <c:f>'GTHU-IND-007'!$I$36:$I$37</c:f>
              <c:numCache>
                <c:formatCode>0</c:formatCode>
                <c:ptCount val="2"/>
                <c:pt idx="0">
                  <c:v>499</c:v>
                </c:pt>
              </c:numCache>
            </c:numRef>
          </c:val>
          <c:smooth val="0"/>
          <c:extLst xmlns:c16r2="http://schemas.microsoft.com/office/drawing/2015/06/chart">
            <c:ext xmlns:c16="http://schemas.microsoft.com/office/drawing/2014/chart" uri="{C3380CC4-5D6E-409C-BE32-E72D297353CC}">
              <c16:uniqueId val="{00000001-E3B9-4D7C-A2BA-E56A79C44A49}"/>
            </c:ext>
          </c:extLst>
        </c:ser>
        <c:dLbls>
          <c:showLegendKey val="0"/>
          <c:showVal val="0"/>
          <c:showCatName val="0"/>
          <c:showSerName val="0"/>
          <c:showPercent val="0"/>
          <c:showBubbleSize val="0"/>
        </c:dLbls>
        <c:marker val="1"/>
        <c:smooth val="0"/>
        <c:axId val="894076208"/>
        <c:axId val="894076752"/>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'GTHU-IND-007'!$D$35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'GTHU-IND-007'!$C$36:$C$37</c15:sqref>
                        </c15:formulaRef>
                      </c:ext>
                    </c:extLst>
                    <c:strCache>
                      <c:ptCount val="2"/>
                      <c:pt idx="0">
                        <c:v>Semestre I</c:v>
                      </c:pt>
                      <c:pt idx="1">
                        <c:v>Semestre II</c:v>
                      </c:pt>
                    </c:strCache>
                  </c:strRef>
                </c:cat>
                <c:val>
                  <c:numRef>
                    <c:extLst xmlns:c16r2="http://schemas.microsoft.com/office/drawing/2015/06/chart">
                      <c:ext uri="{02D57815-91ED-43cb-92C2-25804820EDAC}">
                        <c15:formulaRef>
                          <c15:sqref>'GTHU-IND-007'!$D$36:$D$37</c15:sqref>
                        </c15:formulaRef>
                      </c:ext>
                    </c:extLst>
                    <c:numCache>
                      <c:formatCode>General</c:formatCode>
                      <c:ptCount val="2"/>
                    </c:numCache>
                  </c:numRef>
                </c:val>
                <c:smooth val="0"/>
                <c:extLst xmlns:c16r2="http://schemas.microsoft.com/office/drawing/2015/06/chart">
                  <c:ext xmlns:c16="http://schemas.microsoft.com/office/drawing/2014/chart" uri="{C3380CC4-5D6E-409C-BE32-E72D297353CC}">
                    <c16:uniqueId val="{00000002-E3B9-4D7C-A2BA-E56A79C44A49}"/>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'GTHU-IND-007'!$E$35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'GTHU-IND-007'!$E$36:$E$37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3-E3B9-4D7C-A2BA-E56A79C44A49}"/>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'GTHU-IND-007'!$F$35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'GTHU-IND-007'!$F$36:$F$37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4-E3B9-4D7C-A2BA-E56A79C44A49}"/>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'GTHU-IND-007'!$G$35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'GTHU-IND-007'!$C$36:$C$37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'GTHU-IND-007'!$G$36:$G$37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5-E3B9-4D7C-A2BA-E56A79C44A49}"/>
                  </c:ext>
                </c:extLst>
              </c15:ser>
            </c15:filteredLineSeries>
          </c:ext>
        </c:extLst>
      </c:lineChart>
      <c:catAx>
        <c:axId val="894076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6752"/>
        <c:crosses val="autoZero"/>
        <c:auto val="1"/>
        <c:lblAlgn val="ctr"/>
        <c:lblOffset val="100"/>
        <c:noMultiLvlLbl val="0"/>
      </c:catAx>
      <c:valAx>
        <c:axId val="894076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76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INCIDENCIA DE LA ENFERMEDAD LABORAL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'GTHU-IND-008'!$H$35</c:f>
              <c:strCache>
                <c:ptCount val="1"/>
                <c:pt idx="0">
                  <c:v>Número de casos nuevos de enfermedad laboral en el periodo Z</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'GTHU-IND-008'!$C$36:$C$37</c:f>
              <c:strCache>
                <c:ptCount val="2"/>
                <c:pt idx="0">
                  <c:v>Semestre I</c:v>
                </c:pt>
                <c:pt idx="1">
                  <c:v>Semestre II</c:v>
                </c:pt>
              </c:strCache>
            </c:strRef>
          </c:cat>
          <c:val>
            <c:numRef>
              <c:f>'GTHU-IND-008'!$H$36:$H$37</c:f>
              <c:numCache>
                <c:formatCode>0</c:formatCode>
                <c:ptCount val="2"/>
                <c:pt idx="0">
                  <c:v>0</c:v>
                </c:pt>
              </c:numCache>
            </c:numRef>
          </c:val>
          <c:smooth val="0"/>
          <c:extLst xmlns:c16r2="http://schemas.microsoft.com/office/drawing/2015/06/chart">
            <c:ext xmlns:c16="http://schemas.microsoft.com/office/drawing/2014/chart" uri="{C3380CC4-5D6E-409C-BE32-E72D297353CC}">
              <c16:uniqueId val="{00000000-35D6-4617-BAC7-0CEAC7E840D4}"/>
            </c:ext>
          </c:extLst>
        </c:ser>
        <c:ser>
          <c:idx val="5"/>
          <c:order val="5"/>
          <c:tx>
            <c:strRef>
              <c:f>'GTHU-IND-008'!$I$35</c:f>
              <c:strCache>
                <c:ptCount val="1"/>
                <c:pt idx="0">
                  <c:v>Promedio de trabajadores en el periodo Z</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'GTHU-IND-008'!$C$36:$C$37</c:f>
              <c:strCache>
                <c:ptCount val="2"/>
                <c:pt idx="0">
                  <c:v>Semestre I</c:v>
                </c:pt>
                <c:pt idx="1">
                  <c:v>Semestre II</c:v>
                </c:pt>
              </c:strCache>
            </c:strRef>
          </c:cat>
          <c:val>
            <c:numRef>
              <c:f>'GTHU-IND-008'!$I$36:$I$37</c:f>
              <c:numCache>
                <c:formatCode>0</c:formatCode>
                <c:ptCount val="2"/>
                <c:pt idx="0">
                  <c:v>499</c:v>
                </c:pt>
              </c:numCache>
            </c:numRef>
          </c:val>
          <c:smooth val="0"/>
          <c:extLst xmlns:c16r2="http://schemas.microsoft.com/office/drawing/2015/06/chart">
            <c:ext xmlns:c16="http://schemas.microsoft.com/office/drawing/2014/chart" uri="{C3380CC4-5D6E-409C-BE32-E72D297353CC}">
              <c16:uniqueId val="{00000001-35D6-4617-BAC7-0CEAC7E840D4}"/>
            </c:ext>
          </c:extLst>
        </c:ser>
        <c:dLbls>
          <c:showLegendKey val="0"/>
          <c:showVal val="0"/>
          <c:showCatName val="0"/>
          <c:showSerName val="0"/>
          <c:showPercent val="0"/>
          <c:showBubbleSize val="0"/>
        </c:dLbls>
        <c:marker val="1"/>
        <c:smooth val="0"/>
        <c:axId val="894043024"/>
        <c:axId val="894058800"/>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'GTHU-IND-008'!$D$35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'GTHU-IND-008'!$C$36:$C$37</c15:sqref>
                        </c15:formulaRef>
                      </c:ext>
                    </c:extLst>
                    <c:strCache>
                      <c:ptCount val="2"/>
                      <c:pt idx="0">
                        <c:v>Semestre I</c:v>
                      </c:pt>
                      <c:pt idx="1">
                        <c:v>Semestre II</c:v>
                      </c:pt>
                    </c:strCache>
                  </c:strRef>
                </c:cat>
                <c:val>
                  <c:numRef>
                    <c:extLst xmlns:c16r2="http://schemas.microsoft.com/office/drawing/2015/06/chart">
                      <c:ext uri="{02D57815-91ED-43cb-92C2-25804820EDAC}">
                        <c15:formulaRef>
                          <c15:sqref>'GTHU-IND-008'!$D$36:$D$37</c15:sqref>
                        </c15:formulaRef>
                      </c:ext>
                    </c:extLst>
                    <c:numCache>
                      <c:formatCode>General</c:formatCode>
                      <c:ptCount val="2"/>
                    </c:numCache>
                  </c:numRef>
                </c:val>
                <c:smooth val="0"/>
                <c:extLst xmlns:c16r2="http://schemas.microsoft.com/office/drawing/2015/06/chart">
                  <c:ext xmlns:c16="http://schemas.microsoft.com/office/drawing/2014/chart" uri="{C3380CC4-5D6E-409C-BE32-E72D297353CC}">
                    <c16:uniqueId val="{00000002-35D6-4617-BAC7-0CEAC7E840D4}"/>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'GTHU-IND-008'!$E$35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'GTHU-IND-008'!$E$36:$E$37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3-35D6-4617-BAC7-0CEAC7E840D4}"/>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'GTHU-IND-008'!$F$35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'GTHU-IND-008'!$F$36:$F$37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4-35D6-4617-BAC7-0CEAC7E840D4}"/>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'GTHU-IND-008'!$G$35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'GTHU-IND-008'!$C$36:$C$37</c15:sqref>
                        </c15:formulaRef>
                      </c:ext>
                    </c:extLst>
                    <c:strCache>
                      <c:ptCount val="2"/>
                      <c:pt idx="0">
                        <c:v>Semestre I</c:v>
                      </c:pt>
                      <c:pt idx="1">
                        <c:v>Semestre II</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'GTHU-IND-008'!$G$36:$G$37</c15:sqref>
                        </c15:formulaRef>
                      </c:ext>
                    </c:extLst>
                    <c:numCache>
                      <c:formatCode>General</c:formatCode>
                      <c:ptCount val="2"/>
                    </c:numCache>
                  </c:numRef>
                </c:val>
                <c:smooth val="0"/>
                <c:extLst xmlns:c16r2="http://schemas.microsoft.com/office/drawing/2015/06/chart" xmlns:c15="http://schemas.microsoft.com/office/drawing/2012/chart">
                  <c:ext xmlns:c16="http://schemas.microsoft.com/office/drawing/2014/chart" uri="{C3380CC4-5D6E-409C-BE32-E72D297353CC}">
                    <c16:uniqueId val="{00000005-35D6-4617-BAC7-0CEAC7E840D4}"/>
                  </c:ext>
                </c:extLst>
              </c15:ser>
            </c15:filteredLineSeries>
          </c:ext>
        </c:extLst>
      </c:lineChart>
      <c:catAx>
        <c:axId val="89404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8800"/>
        <c:crosses val="autoZero"/>
        <c:auto val="1"/>
        <c:lblAlgn val="ctr"/>
        <c:lblOffset val="100"/>
        <c:noMultiLvlLbl val="0"/>
      </c:catAx>
      <c:valAx>
        <c:axId val="89405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4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'GTHU-IND-009'!$H$36:$H$48</c:f>
              <c:numCache>
                <c:formatCode>0</c:formatCode>
                <c:ptCount val="13"/>
                <c:pt idx="0">
                  <c:v>61</c:v>
                </c:pt>
                <c:pt idx="1">
                  <c:v>152</c:v>
                </c:pt>
                <c:pt idx="2">
                  <c:v>72</c:v>
                </c:pt>
                <c:pt idx="3">
                  <c:v>34</c:v>
                </c:pt>
                <c:pt idx="4">
                  <c:v>134</c:v>
                </c:pt>
                <c:pt idx="5">
                  <c:v>65</c:v>
                </c:pt>
                <c:pt idx="12">
                  <c:v>518</c:v>
                </c:pt>
              </c:numCache>
            </c:numRef>
          </c:val>
          <c:smooth val="0"/>
          <c:extLst xmlns:c16r2="http://schemas.microsoft.com/office/drawing/2015/06/chart">
            <c:ext xmlns:c16="http://schemas.microsoft.com/office/drawing/2014/chart" uri="{C3380CC4-5D6E-409C-BE32-E72D297353CC}">
              <c16:uniqueId val="{00000000-79FC-42CA-BC5B-4A1820F99376}"/>
            </c:ext>
          </c:extLst>
        </c:ser>
        <c:ser>
          <c:idx val="5"/>
          <c:order val="5"/>
          <c:tx>
            <c:strRef>
              <c:f>'GTHU-IND-009'!$I$35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'GTHU-IND-009'!$C$36:$C$48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'GTHU-IND-009'!$I$36:$I$48</c:f>
              <c:numCache>
                <c:formatCode>0</c:formatCode>
                <c:ptCount val="13"/>
                <c:pt idx="0">
                  <c:v>9960</c:v>
                </c:pt>
                <c:pt idx="1">
                  <c:v>9960</c:v>
                </c:pt>
                <c:pt idx="2">
                  <c:v>9960</c:v>
                </c:pt>
                <c:pt idx="3">
                  <c:v>9960</c:v>
                </c:pt>
                <c:pt idx="4">
                  <c:v>16110</c:v>
                </c:pt>
                <c:pt idx="5">
                  <c:v>14970</c:v>
                </c:pt>
                <c:pt idx="12">
                  <c:v>11820</c:v>
                </c:pt>
              </c:numCache>
            </c:numRef>
          </c:val>
          <c:smooth val="0"/>
          <c:extLst xmlns:c16r2="http://schemas.microsoft.com/office/drawing/2015/06/chart">
            <c:ext xmlns:c16="http://schemas.microsoft.com/office/drawing/2014/chart" uri="{C3380CC4-5D6E-409C-BE32-E72D297353CC}">
              <c16:uniqueId val="{00000001-79FC-42CA-BC5B-4A1820F99376}"/>
            </c:ext>
          </c:extLst>
        </c:ser>
        <c:dLbls>
          <c:showLegendKey val="0"/>
          <c:showVal val="0"/>
          <c:showCatName val="0"/>
          <c:showSerName val="0"/>
          <c:showPercent val="0"/>
          <c:showBubbleSize val="0"/>
        </c:dLbls>
        <c:marker val="1"/>
        <c:smooth val="0"/>
        <c:axId val="894052272"/>
        <c:axId val="894043568"/>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'GTHU-IND-009'!$D$35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6r2="http://schemas.microsoft.com/office/drawing/2015/06/chart">
                      <c:ex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6r2="http://schemas.microsoft.com/office/drawing/2015/06/chart">
                      <c:ext uri="{02D57815-91ED-43cb-92C2-25804820EDAC}">
                        <c15:formulaRef>
                          <c15:sqref>'GTHU-IND-009'!$D$36:$D$48</c15:sqref>
                        </c15:formulaRef>
                      </c:ext>
                    </c:extLst>
                    <c:numCache>
                      <c:formatCode>General</c:formatCode>
                      <c:ptCount val="13"/>
                    </c:numCache>
                  </c:numRef>
                </c:val>
                <c:smooth val="0"/>
                <c:extLst xmlns:c16r2="http://schemas.microsoft.com/office/drawing/2015/06/chart">
                  <c:ext xmlns:c16="http://schemas.microsoft.com/office/drawing/2014/chart" uri="{C3380CC4-5D6E-409C-BE32-E72D297353CC}">
                    <c16:uniqueId val="{00000002-79FC-42CA-BC5B-4A1820F99376}"/>
                  </c:ext>
                </c:extLst>
              </c15:ser>
            </c15:filteredLineSeries>
            <c15:filteredLine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'GTHU-IND-009'!$E$35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'GTHU-IND-009'!$E$36:$E$48</c15:sqref>
                        </c15:formulaRef>
                      </c:ext>
                    </c:extLst>
                    <c:numCache>
                      <c:formatCode>General</c:formatCode>
                      <c:ptCount val="13"/>
                    </c:numCache>
                  </c:numRef>
                </c:val>
                <c:smooth val="0"/>
                <c:extLst xmlns:c16r2="http://schemas.microsoft.com/office/drawing/2015/06/chart" xmlns:c15="http://schemas.microsoft.com/office/drawing/2012/chart">
                  <c:ext xmlns:c16="http://schemas.microsoft.com/office/drawing/2014/chart" uri="{C3380CC4-5D6E-409C-BE32-E72D297353CC}">
                    <c16:uniqueId val="{00000003-79FC-42CA-BC5B-4A1820F99376}"/>
                  </c:ext>
                </c:extLst>
              </c15:ser>
            </c15:filteredLineSeries>
            <c15:filteredLine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'GTHU-IND-009'!$F$35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'GTHU-IND-009'!$F$36:$F$48</c15:sqref>
                        </c15:formulaRef>
                      </c:ext>
                    </c:extLst>
                    <c:numCache>
                      <c:formatCode>General</c:formatCode>
                      <c:ptCount val="13"/>
                    </c:numCache>
                  </c:numRef>
                </c:val>
                <c:smooth val="0"/>
                <c:extLst xmlns:c16r2="http://schemas.microsoft.com/office/drawing/2015/06/chart" xmlns:c15="http://schemas.microsoft.com/office/drawing/2012/chart">
                  <c:ext xmlns:c16="http://schemas.microsoft.com/office/drawing/2014/chart" uri="{C3380CC4-5D6E-409C-BE32-E72D297353CC}">
                    <c16:uniqueId val="{00000004-79FC-42CA-BC5B-4A1820F99376}"/>
                  </c:ext>
                </c:extLst>
              </c15:ser>
            </c15:filteredLineSeries>
            <c15:filteredLine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'GTHU-IND-009'!$G$35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6r2="http://schemas.microsoft.com/office/drawing/2015/06/chart" xmlns:c15="http://schemas.microsoft.com/office/drawing/2012/chart">
                      <c:ext xmlns:c15="http://schemas.microsoft.com/office/drawing/2012/chart" uri="{02D57815-91ED-43cb-92C2-25804820EDAC}">
                        <c15:formulaRef>
                          <c15:sqref>'GTHU-IND-009'!$C$36:$C$48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'GTHU-IND-009'!$G$36:$G$48</c15:sqref>
                        </c15:formulaRef>
                      </c:ext>
                    </c:extLst>
                    <c:numCache>
                      <c:formatCode>General</c:formatCode>
                      <c:ptCount val="13"/>
                    </c:numCache>
                  </c:numRef>
                </c:val>
                <c:smooth val="0"/>
                <c:extLst xmlns:c16r2="http://schemas.microsoft.com/office/drawing/2015/06/chart" xmlns:c15="http://schemas.microsoft.com/office/drawing/2012/chart">
                  <c:ext xmlns:c16="http://schemas.microsoft.com/office/drawing/2014/chart" uri="{C3380CC4-5D6E-409C-BE32-E72D297353CC}">
                    <c16:uniqueId val="{00000005-79FC-42CA-BC5B-4A1820F99376}"/>
                  </c:ext>
                </c:extLst>
              </c15:ser>
            </c15:filteredLineSeries>
          </c:ext>
        </c:extLst>
      </c:lineChart>
      <c:catAx>
        <c:axId val="89405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43568"/>
        <c:crosses val="autoZero"/>
        <c:auto val="1"/>
        <c:lblAlgn val="ctr"/>
        <c:lblOffset val="100"/>
        <c:noMultiLvlLbl val="0"/>
      </c:catAx>
      <c:valAx>
        <c:axId val="89404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2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Aprovechamiento de residuos generados en la Entidad</a:t>
            </a:r>
          </a:p>
        </c:rich>
      </c:tx>
      <c:overlay val="0"/>
    </c:title>
    <c:autoTitleDeleted val="0"/>
    <c:plotArea>
      <c:layout/>
      <c:barChart>
        <c:barDir val="col"/>
        <c:grouping val="clustered"/>
        <c:varyColors val="0"/>
        <c:ser>
          <c:idx val="1"/>
          <c:order val="0"/>
          <c:tx>
            <c:strRef>
              <c:f>'GAM-IND-001'!$C$37</c:f>
              <c:strCache>
                <c:ptCount val="1"/>
              </c:strCache>
            </c:strRef>
          </c:tx>
          <c:invertIfNegative val="0"/>
          <c:cat>
            <c:strRef>
              <c:f>'GAM-IND-001'!$D$36:$I$36</c:f>
              <c:strCache>
                <c:ptCount val="6"/>
                <c:pt idx="4">
                  <c:v>kg de residuos aprovechbales gestionados</c:v>
                </c:pt>
                <c:pt idx="5">
                  <c:v>kg de residuos aprovechables generados</c:v>
                </c:pt>
              </c:strCache>
            </c:strRef>
          </c:cat>
          <c:val>
            <c:numRef>
              <c:f>'GAM-IND-001'!$D$37:$I$37</c:f>
              <c:numCache>
                <c:formatCode>General</c:formatCode>
                <c:ptCount val="6"/>
              </c:numCache>
            </c:numRef>
          </c:val>
          <c:extLst xmlns:c16r2="http://schemas.microsoft.com/office/drawing/2015/06/chart">
            <c:ext xmlns:c16="http://schemas.microsoft.com/office/drawing/2014/chart" uri="{C3380CC4-5D6E-409C-BE32-E72D297353CC}">
              <c16:uniqueId val="{00000000-5D86-44D3-AE84-B415BF22892B}"/>
            </c:ext>
          </c:extLst>
        </c:ser>
        <c:ser>
          <c:idx val="0"/>
          <c:order val="1"/>
          <c:tx>
            <c:strRef>
              <c:f>'GAM-IND-001'!$C$38</c:f>
              <c:strCache>
                <c:ptCount val="1"/>
                <c:pt idx="0">
                  <c:v>Trimestre I</c:v>
                </c:pt>
              </c:strCache>
            </c:strRef>
          </c:tx>
          <c:invertIfNegative val="0"/>
          <c:cat>
            <c:strRef>
              <c:f>'GAM-IND-001'!$D$36:$I$36</c:f>
              <c:strCache>
                <c:ptCount val="6"/>
                <c:pt idx="4">
                  <c:v>kg de residuos aprovechbales gestionados</c:v>
                </c:pt>
                <c:pt idx="5">
                  <c:v>kg de residuos aprovechables generados</c:v>
                </c:pt>
              </c:strCache>
            </c:strRef>
          </c:cat>
          <c:val>
            <c:numRef>
              <c:f>'GAM-IND-001'!$D$38:$I$38</c:f>
              <c:numCache>
                <c:formatCode>[$-C0A]mmm\-yy;@</c:formatCode>
                <c:ptCount val="6"/>
                <c:pt idx="4" formatCode="0">
                  <c:v>6666.8</c:v>
                </c:pt>
                <c:pt idx="5" formatCode="0">
                  <c:v>6666.8</c:v>
                </c:pt>
              </c:numCache>
            </c:numRef>
          </c:val>
          <c:extLst xmlns:c16r2="http://schemas.microsoft.com/office/drawing/2015/06/chart">
            <c:ext xmlns:c16="http://schemas.microsoft.com/office/drawing/2014/chart" uri="{C3380CC4-5D6E-409C-BE32-E72D297353CC}">
              <c16:uniqueId val="{00000001-5D86-44D3-AE84-B415BF22892B}"/>
            </c:ext>
          </c:extLst>
        </c:ser>
        <c:ser>
          <c:idx val="2"/>
          <c:order val="2"/>
          <c:tx>
            <c:strRef>
              <c:f>'GAM-IND-001'!$C$39</c:f>
              <c:strCache>
                <c:ptCount val="1"/>
                <c:pt idx="0">
                  <c:v>Trimestre II</c:v>
                </c:pt>
              </c:strCache>
            </c:strRef>
          </c:tx>
          <c:invertIfNegative val="0"/>
          <c:cat>
            <c:strRef>
              <c:f>'GAM-IND-001'!$D$36:$I$36</c:f>
              <c:strCache>
                <c:ptCount val="6"/>
                <c:pt idx="4">
                  <c:v>kg de residuos aprovechbales gestionados</c:v>
                </c:pt>
                <c:pt idx="5">
                  <c:v>kg de residuos aprovechables generados</c:v>
                </c:pt>
              </c:strCache>
            </c:strRef>
          </c:cat>
          <c:val>
            <c:numRef>
              <c:f>'GAM-IND-001'!$D$39:$I$39</c:f>
              <c:numCache>
                <c:formatCode>General</c:formatCode>
                <c:ptCount val="6"/>
                <c:pt idx="4" formatCode="0">
                  <c:v>30378</c:v>
                </c:pt>
                <c:pt idx="5" formatCode="0">
                  <c:v>30378</c:v>
                </c:pt>
              </c:numCache>
            </c:numRef>
          </c:val>
          <c:extLst xmlns:c16r2="http://schemas.microsoft.com/office/drawing/2015/06/chart">
            <c:ext xmlns:c16="http://schemas.microsoft.com/office/drawing/2014/chart" uri="{C3380CC4-5D6E-409C-BE32-E72D297353CC}">
              <c16:uniqueId val="{00000002-5D86-44D3-AE84-B415BF22892B}"/>
            </c:ext>
          </c:extLst>
        </c:ser>
        <c:dLbls>
          <c:showLegendKey val="0"/>
          <c:showVal val="0"/>
          <c:showCatName val="0"/>
          <c:showSerName val="0"/>
          <c:showPercent val="0"/>
          <c:showBubbleSize val="0"/>
        </c:dLbls>
        <c:gapWidth val="150"/>
        <c:axId val="894049552"/>
        <c:axId val="894045200"/>
      </c:barChart>
      <c:catAx>
        <c:axId val="894049552"/>
        <c:scaling>
          <c:orientation val="minMax"/>
        </c:scaling>
        <c:delete val="0"/>
        <c:axPos val="b"/>
        <c:numFmt formatCode="General" sourceLinked="1"/>
        <c:majorTickMark val="out"/>
        <c:minorTickMark val="none"/>
        <c:tickLblPos val="nextTo"/>
        <c:txPr>
          <a:bodyPr/>
          <a:lstStyle/>
          <a:p>
            <a:pPr>
              <a:defRPr sz="560" baseline="0"/>
            </a:pPr>
            <a:endParaRPr lang="es-CO"/>
          </a:p>
        </c:txPr>
        <c:crossAx val="894045200"/>
        <c:crosses val="autoZero"/>
        <c:auto val="1"/>
        <c:lblAlgn val="ctr"/>
        <c:lblOffset val="100"/>
        <c:noMultiLvlLbl val="0"/>
      </c:catAx>
      <c:valAx>
        <c:axId val="894045200"/>
        <c:scaling>
          <c:orientation val="minMax"/>
        </c:scaling>
        <c:delete val="0"/>
        <c:axPos val="l"/>
        <c:majorGridlines/>
        <c:numFmt formatCode="General" sourceLinked="1"/>
        <c:majorTickMark val="out"/>
        <c:minorTickMark val="none"/>
        <c:tickLblPos val="nextTo"/>
        <c:crossAx val="894049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'GAM-IND-002'!$C$37</c:f>
              <c:strCache>
                <c:ptCount val="1"/>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'GAM-IND-002'!$D$37:$J$37</c:f>
              <c:numCache>
                <c:formatCode>General</c:formatCode>
                <c:ptCount val="7"/>
              </c:numCache>
            </c:numRef>
          </c:val>
          <c:extLst xmlns:c16r2="http://schemas.microsoft.com/office/drawing/2015/06/chart">
            <c:ext xmlns:c16="http://schemas.microsoft.com/office/drawing/2014/chart" uri="{C3380CC4-5D6E-409C-BE32-E72D297353CC}">
              <c16:uniqueId val="{00000000-86C4-4C21-AD3C-658FFB586BBA}"/>
            </c:ext>
          </c:extLst>
        </c:ser>
        <c:ser>
          <c:idx val="1"/>
          <c:order val="1"/>
          <c:tx>
            <c:strRef>
              <c:f>'GAM-IND-002'!$C$38</c:f>
              <c:strCache>
                <c:ptCount val="1"/>
                <c:pt idx="0">
                  <c:v>Semestre I</c:v>
                </c:pt>
              </c:strCache>
            </c:strRef>
          </c:tx>
          <c:invertIfNegative val="0"/>
          <c:cat>
            <c:strRef>
              <c:f>'GAM-IND-002'!$D$36:$J$36</c:f>
              <c:strCache>
                <c:ptCount val="7"/>
                <c:pt idx="4">
                  <c:v>Promedio de M3 consumidos al mes</c:v>
                </c:pt>
                <c:pt idx="5">
                  <c:v>Número de colaboradores presentes en las sedes de la Entidad en promedio-mes</c:v>
                </c:pt>
                <c:pt idx="6">
                  <c:v>RESULTADO</c:v>
                </c:pt>
              </c:strCache>
            </c:strRef>
          </c:cat>
          <c:val>
            <c:numRef>
              <c:f>'GAM-IND-002'!$D$38:$J$38</c:f>
              <c:numCache>
                <c:formatCode>General</c:formatCode>
                <c:ptCount val="7"/>
                <c:pt idx="4" formatCode="0">
                  <c:v>131</c:v>
                </c:pt>
                <c:pt idx="5" formatCode="0">
                  <c:v>968</c:v>
                </c:pt>
                <c:pt idx="6" formatCode="0.0000">
                  <c:v>0.13533057851239669</c:v>
                </c:pt>
              </c:numCache>
            </c:numRef>
          </c:val>
          <c:extLst xmlns:c16r2="http://schemas.microsoft.com/office/drawing/2015/06/chart">
            <c:ext xmlns:c16="http://schemas.microsoft.com/office/drawing/2014/chart" uri="{C3380CC4-5D6E-409C-BE32-E72D297353CC}">
              <c16:uniqueId val="{00000001-86C4-4C21-AD3C-658FFB586BBA}"/>
            </c:ext>
          </c:extLst>
        </c:ser>
        <c:dLbls>
          <c:showLegendKey val="0"/>
          <c:showVal val="0"/>
          <c:showCatName val="0"/>
          <c:showSerName val="0"/>
          <c:showPercent val="0"/>
          <c:showBubbleSize val="0"/>
        </c:dLbls>
        <c:gapWidth val="150"/>
        <c:axId val="894045744"/>
        <c:axId val="894038128"/>
      </c:barChart>
      <c:catAx>
        <c:axId val="894045744"/>
        <c:scaling>
          <c:orientation val="minMax"/>
        </c:scaling>
        <c:delete val="0"/>
        <c:axPos val="b"/>
        <c:numFmt formatCode="General" sourceLinked="0"/>
        <c:majorTickMark val="out"/>
        <c:minorTickMark val="none"/>
        <c:tickLblPos val="nextTo"/>
        <c:crossAx val="894038128"/>
        <c:crosses val="autoZero"/>
        <c:auto val="1"/>
        <c:lblAlgn val="ctr"/>
        <c:lblOffset val="100"/>
        <c:noMultiLvlLbl val="0"/>
      </c:catAx>
      <c:valAx>
        <c:axId val="894038128"/>
        <c:scaling>
          <c:orientation val="minMax"/>
        </c:scaling>
        <c:delete val="0"/>
        <c:axPos val="l"/>
        <c:majorGridlines/>
        <c:numFmt formatCode="General" sourceLinked="1"/>
        <c:majorTickMark val="out"/>
        <c:minorTickMark val="none"/>
        <c:tickLblPos val="nextTo"/>
        <c:crossAx val="894045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Consumo percápta de energia eléctrica </a:t>
            </a:r>
          </a:p>
        </c:rich>
      </c:tx>
      <c:overlay val="0"/>
    </c:title>
    <c:autoTitleDeleted val="0"/>
    <c:plotArea>
      <c:layout/>
      <c:barChart>
        <c:barDir val="col"/>
        <c:grouping val="clustered"/>
        <c:varyColors val="0"/>
        <c:ser>
          <c:idx val="1"/>
          <c:order val="0"/>
          <c:tx>
            <c:strRef>
              <c:f>'GAM-IND-003'!$C$37</c:f>
              <c:strCache>
                <c:ptCount val="1"/>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'GAM-IND-003'!$D$37:$J$37</c:f>
              <c:numCache>
                <c:formatCode>General</c:formatCode>
                <c:ptCount val="7"/>
              </c:numCache>
            </c:numRef>
          </c:val>
          <c:extLst xmlns:c16r2="http://schemas.microsoft.com/office/drawing/2015/06/chart">
            <c:ext xmlns:c16="http://schemas.microsoft.com/office/drawing/2014/chart" uri="{C3380CC4-5D6E-409C-BE32-E72D297353CC}">
              <c16:uniqueId val="{00000000-CB75-4338-8EA3-A2875C85C155}"/>
            </c:ext>
          </c:extLst>
        </c:ser>
        <c:ser>
          <c:idx val="0"/>
          <c:order val="1"/>
          <c:tx>
            <c:strRef>
              <c:f>'GAM-IND-003'!$C$38</c:f>
              <c:strCache>
                <c:ptCount val="1"/>
                <c:pt idx="0">
                  <c:v>Trimestre 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'GAM-IND-003'!$D$38:$J$38</c:f>
              <c:numCache>
                <c:formatCode>General</c:formatCode>
                <c:ptCount val="7"/>
                <c:pt idx="4" formatCode="0">
                  <c:v>11453</c:v>
                </c:pt>
                <c:pt idx="5" formatCode="0">
                  <c:v>1050</c:v>
                </c:pt>
                <c:pt idx="6" formatCode="0.00">
                  <c:v>10.907619047619047</c:v>
                </c:pt>
              </c:numCache>
            </c:numRef>
          </c:val>
          <c:extLst xmlns:c16r2="http://schemas.microsoft.com/office/drawing/2015/06/chart">
            <c:ext xmlns:c16="http://schemas.microsoft.com/office/drawing/2014/chart" uri="{C3380CC4-5D6E-409C-BE32-E72D297353CC}">
              <c16:uniqueId val="{00000001-CB75-4338-8EA3-A2875C85C155}"/>
            </c:ext>
          </c:extLst>
        </c:ser>
        <c:ser>
          <c:idx val="2"/>
          <c:order val="2"/>
          <c:tx>
            <c:strRef>
              <c:f>'GAM-IND-003'!$C$39</c:f>
              <c:strCache>
                <c:ptCount val="1"/>
                <c:pt idx="0">
                  <c:v>Trimestre II</c:v>
                </c:pt>
              </c:strCache>
            </c:strRef>
          </c:tx>
          <c:invertIfNegative val="0"/>
          <c:cat>
            <c:strRef>
              <c:f>'GAM-IND-003'!$D$36:$J$36</c:f>
              <c:strCache>
                <c:ptCount val="7"/>
                <c:pt idx="4">
                  <c:v>Promedio deKw-hora consumidos al mes</c:v>
                </c:pt>
                <c:pt idx="5">
                  <c:v>Promedio de colaboradores presentes en las sedes de la Entidad</c:v>
                </c:pt>
                <c:pt idx="6">
                  <c:v>RESULTADO</c:v>
                </c:pt>
              </c:strCache>
            </c:strRef>
          </c:cat>
          <c:val>
            <c:numRef>
              <c:f>'GAM-IND-003'!$D$39:$J$39</c:f>
              <c:numCache>
                <c:formatCode>General</c:formatCode>
                <c:ptCount val="7"/>
                <c:pt idx="4" formatCode="0">
                  <c:v>24346</c:v>
                </c:pt>
                <c:pt idx="5" formatCode="0">
                  <c:v>968</c:v>
                </c:pt>
                <c:pt idx="6" formatCode="0.00">
                  <c:v>25.150826446280991</c:v>
                </c:pt>
              </c:numCache>
            </c:numRef>
          </c:val>
          <c:extLst xmlns:c16r2="http://schemas.microsoft.com/office/drawing/2015/06/chart">
            <c:ext xmlns:c16="http://schemas.microsoft.com/office/drawing/2014/chart" uri="{C3380CC4-5D6E-409C-BE32-E72D297353CC}">
              <c16:uniqueId val="{00000002-CB75-4338-8EA3-A2875C85C155}"/>
            </c:ext>
          </c:extLst>
        </c:ser>
        <c:dLbls>
          <c:showLegendKey val="0"/>
          <c:showVal val="0"/>
          <c:showCatName val="0"/>
          <c:showSerName val="0"/>
          <c:showPercent val="0"/>
          <c:showBubbleSize val="0"/>
        </c:dLbls>
        <c:gapWidth val="150"/>
        <c:axId val="894056080"/>
        <c:axId val="894044112"/>
      </c:barChart>
      <c:catAx>
        <c:axId val="894056080"/>
        <c:scaling>
          <c:orientation val="minMax"/>
        </c:scaling>
        <c:delete val="0"/>
        <c:axPos val="b"/>
        <c:numFmt formatCode="General" sourceLinked="0"/>
        <c:majorTickMark val="out"/>
        <c:minorTickMark val="none"/>
        <c:tickLblPos val="nextTo"/>
        <c:txPr>
          <a:bodyPr/>
          <a:lstStyle/>
          <a:p>
            <a:pPr>
              <a:defRPr sz="750"/>
            </a:pPr>
            <a:endParaRPr lang="es-CO"/>
          </a:p>
        </c:txPr>
        <c:crossAx val="894044112"/>
        <c:crosses val="autoZero"/>
        <c:auto val="1"/>
        <c:lblAlgn val="ctr"/>
        <c:lblOffset val="100"/>
        <c:noMultiLvlLbl val="0"/>
      </c:catAx>
      <c:valAx>
        <c:axId val="894044112"/>
        <c:scaling>
          <c:orientation val="minMax"/>
        </c:scaling>
        <c:delete val="0"/>
        <c:axPos val="l"/>
        <c:majorGridlines/>
        <c:numFmt formatCode="General" sourceLinked="1"/>
        <c:majorTickMark val="out"/>
        <c:minorTickMark val="none"/>
        <c:tickLblPos val="nextTo"/>
        <c:crossAx val="894056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'GAM-IND-004'!$C$37</c:f>
              <c:strCache>
                <c:ptCount val="1"/>
              </c:strCache>
            </c:strRef>
          </c:tx>
          <c:invertIfNegative val="0"/>
          <c:cat>
            <c:strRef>
              <c:f>'GAM-IND-004'!$D$36:$J$36</c:f>
              <c:strCache>
                <c:ptCount val="7"/>
                <c:pt idx="4">
                  <c:v>No. de contratos suscritos con criterios de sostenibilidad en el periodo</c:v>
                </c:pt>
                <c:pt idx="5">
                  <c:v>Total de contratos suscritos en el periodo</c:v>
                </c:pt>
                <c:pt idx="6">
                  <c:v>RESULTADO</c:v>
                </c:pt>
              </c:strCache>
            </c:strRef>
          </c:cat>
          <c:val>
            <c:numRef>
              <c:f>'GAM-IND-004'!$D$37:$J$37</c:f>
              <c:numCache>
                <c:formatCode>General</c:formatCode>
                <c:ptCount val="7"/>
              </c:numCache>
            </c:numRef>
          </c:val>
          <c:extLst xmlns:c16r2="http://schemas.microsoft.com/office/drawing/2015/06/chart">
            <c:ext xmlns:c16="http://schemas.microsoft.com/office/drawing/2014/chart" uri="{C3380CC4-5D6E-409C-BE32-E72D297353CC}">
              <c16:uniqueId val="{00000000-00DD-4C2F-BACD-A4F6277A4DDA}"/>
            </c:ext>
          </c:extLst>
        </c:ser>
        <c:ser>
          <c:idx val="1"/>
          <c:order val="1"/>
          <c:tx>
            <c:strRef>
              <c:f>'GAM-IND-004'!$C$38</c:f>
              <c:strCache>
                <c:ptCount val="1"/>
                <c:pt idx="0">
                  <c:v>Semestre I</c:v>
                </c:pt>
              </c:strCache>
            </c:strRef>
          </c:tx>
          <c:invertIfNegative val="0"/>
          <c:cat>
            <c:strRef>
              <c:f>'GAM-IND-004'!$D$36:$J$36</c:f>
              <c:strCache>
                <c:ptCount val="7"/>
                <c:pt idx="4">
                  <c:v>No. de contratos suscritos con criterios de sostenibilidad en el periodo</c:v>
                </c:pt>
                <c:pt idx="5">
                  <c:v>Total de contratos suscritos en el periodo</c:v>
                </c:pt>
                <c:pt idx="6">
                  <c:v>RESULTADO</c:v>
                </c:pt>
              </c:strCache>
            </c:strRef>
          </c:cat>
          <c:val>
            <c:numRef>
              <c:f>'GAM-IND-004'!$D$38:$J$38</c:f>
              <c:numCache>
                <c:formatCode>General</c:formatCode>
                <c:ptCount val="7"/>
                <c:pt idx="4" formatCode="0">
                  <c:v>380</c:v>
                </c:pt>
                <c:pt idx="5" formatCode="0">
                  <c:v>395</c:v>
                </c:pt>
                <c:pt idx="6" formatCode="0%">
                  <c:v>0.96202531645569622</c:v>
                </c:pt>
              </c:numCache>
            </c:numRef>
          </c:val>
          <c:extLst xmlns:c16r2="http://schemas.microsoft.com/office/drawing/2015/06/chart">
            <c:ext xmlns:c16="http://schemas.microsoft.com/office/drawing/2014/chart" uri="{C3380CC4-5D6E-409C-BE32-E72D297353CC}">
              <c16:uniqueId val="{00000001-00DD-4C2F-BACD-A4F6277A4DDA}"/>
            </c:ext>
          </c:extLst>
        </c:ser>
        <c:dLbls>
          <c:showLegendKey val="0"/>
          <c:showVal val="0"/>
          <c:showCatName val="0"/>
          <c:showSerName val="0"/>
          <c:showPercent val="0"/>
          <c:showBubbleSize val="0"/>
        </c:dLbls>
        <c:gapWidth val="150"/>
        <c:axId val="894040848"/>
        <c:axId val="894034320"/>
      </c:barChart>
      <c:catAx>
        <c:axId val="894040848"/>
        <c:scaling>
          <c:orientation val="minMax"/>
        </c:scaling>
        <c:delete val="0"/>
        <c:axPos val="b"/>
        <c:numFmt formatCode="General" sourceLinked="0"/>
        <c:majorTickMark val="out"/>
        <c:minorTickMark val="none"/>
        <c:tickLblPos val="nextTo"/>
        <c:crossAx val="894034320"/>
        <c:crosses val="autoZero"/>
        <c:auto val="1"/>
        <c:lblAlgn val="ctr"/>
        <c:lblOffset val="100"/>
        <c:noMultiLvlLbl val="0"/>
      </c:catAx>
      <c:valAx>
        <c:axId val="894034320"/>
        <c:scaling>
          <c:orientation val="minMax"/>
        </c:scaling>
        <c:delete val="0"/>
        <c:axPos val="l"/>
        <c:majorGridlines/>
        <c:numFmt formatCode="General" sourceLinked="1"/>
        <c:majorTickMark val="out"/>
        <c:minorTickMark val="none"/>
        <c:tickLblPos val="nextTo"/>
        <c:crossAx val="8940408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'GDOC-IND-001'!$C$36</c:f>
              <c:strCache>
                <c:ptCount val="1"/>
                <c:pt idx="0">
                  <c:v>SEGUNDO  TRIMESTRE</c:v>
                </c:pt>
              </c:strCache>
            </c:strRef>
          </c:tx>
          <c:spPr>
            <a:solidFill>
              <a:schemeClr val="accent1"/>
            </a:solidFill>
            <a:ln>
              <a:noFill/>
            </a:ln>
            <a:effectLst/>
          </c:spPr>
          <c:invertIfNegative val="0"/>
          <c:val>
            <c:numRef>
              <c:f>'GDOC-IND-001'!$D$36:$I$36</c:f>
              <c:numCache>
                <c:formatCode>General</c:formatCode>
                <c:ptCount val="6"/>
                <c:pt idx="4" formatCode="0">
                  <c:v>341</c:v>
                </c:pt>
                <c:pt idx="5" formatCode="0">
                  <c:v>853</c:v>
                </c:pt>
              </c:numCache>
            </c:numRef>
          </c:val>
          <c:extLst xmlns:c16r2="http://schemas.microsoft.com/office/drawing/2015/06/chart">
            <c:ext xmlns:c16="http://schemas.microsoft.com/office/drawing/2014/chart" uri="{C3380CC4-5D6E-409C-BE32-E72D297353CC}">
              <c16:uniqueId val="{00000000-15C0-40AF-86F3-7352BAF97FB7}"/>
            </c:ext>
          </c:extLst>
        </c:ser>
        <c:dLbls>
          <c:showLegendKey val="0"/>
          <c:showVal val="0"/>
          <c:showCatName val="0"/>
          <c:showSerName val="0"/>
          <c:showPercent val="0"/>
          <c:showBubbleSize val="0"/>
        </c:dLbls>
        <c:gapWidth val="219"/>
        <c:overlap val="-27"/>
        <c:axId val="894054992"/>
        <c:axId val="894053360"/>
      </c:barChart>
      <c:catAx>
        <c:axId val="8940549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3360"/>
        <c:crosses val="autoZero"/>
        <c:auto val="1"/>
        <c:lblAlgn val="ctr"/>
        <c:lblOffset val="100"/>
        <c:noMultiLvlLbl val="0"/>
      </c:catAx>
      <c:valAx>
        <c:axId val="89405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'GDOC-IND-002 '!$C$37</c:f>
              <c:strCache>
                <c:ptCount val="1"/>
                <c:pt idx="0">
                  <c:v>SEGUNDO TRIMESTRE </c:v>
                </c:pt>
              </c:strCache>
            </c:strRef>
          </c:tx>
          <c:spPr>
            <a:solidFill>
              <a:schemeClr val="accent1"/>
            </a:solidFill>
            <a:ln>
              <a:noFill/>
            </a:ln>
            <a:effectLst/>
          </c:spPr>
          <c:invertIfNegative val="0"/>
          <c:val>
            <c:numRef>
              <c:f>'GDOC-IND-002 '!$D$37:$I$37</c:f>
              <c:numCache>
                <c:formatCode>General</c:formatCode>
                <c:ptCount val="6"/>
                <c:pt idx="4" formatCode="0">
                  <c:v>1047</c:v>
                </c:pt>
                <c:pt idx="5" formatCode="0">
                  <c:v>442</c:v>
                </c:pt>
              </c:numCache>
            </c:numRef>
          </c:val>
          <c:extLst xmlns:c16r2="http://schemas.microsoft.com/office/drawing/2015/06/chart">
            <c:ext xmlns:c16="http://schemas.microsoft.com/office/drawing/2014/chart" uri="{C3380CC4-5D6E-409C-BE32-E72D297353CC}">
              <c16:uniqueId val="{00000000-B839-492C-A2C6-8F802E356E46}"/>
            </c:ext>
          </c:extLst>
        </c:ser>
        <c:dLbls>
          <c:showLegendKey val="0"/>
          <c:showVal val="0"/>
          <c:showCatName val="0"/>
          <c:showSerName val="0"/>
          <c:showPercent val="0"/>
          <c:showBubbleSize val="0"/>
        </c:dLbls>
        <c:gapWidth val="219"/>
        <c:overlap val="-27"/>
        <c:axId val="894046832"/>
        <c:axId val="894032144"/>
      </c:barChart>
      <c:catAx>
        <c:axId val="8940468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32144"/>
        <c:crosses val="autoZero"/>
        <c:auto val="1"/>
        <c:lblAlgn val="ctr"/>
        <c:lblOffset val="100"/>
        <c:noMultiLvlLbl val="0"/>
      </c:catAx>
      <c:valAx>
        <c:axId val="894032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4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'GDOC-IND-003'!$C$36</c:f>
              <c:strCache>
                <c:ptCount val="1"/>
                <c:pt idx="0">
                  <c:v>Segundo trimestre 2020</c:v>
                </c:pt>
              </c:strCache>
            </c:strRef>
          </c:tx>
          <c:spPr>
            <a:solidFill>
              <a:schemeClr val="accent1"/>
            </a:solidFill>
            <a:ln>
              <a:noFill/>
            </a:ln>
            <a:effectLst/>
          </c:spPr>
          <c:invertIfNegative val="0"/>
          <c:val>
            <c:numRef>
              <c:f>'GDOC-IND-003'!$D$36:$I$36</c:f>
              <c:numCache>
                <c:formatCode>General</c:formatCode>
                <c:ptCount val="6"/>
                <c:pt idx="4" formatCode="0">
                  <c:v>1</c:v>
                </c:pt>
                <c:pt idx="5" formatCode="0">
                  <c:v>638</c:v>
                </c:pt>
              </c:numCache>
            </c:numRef>
          </c:val>
          <c:extLst xmlns:c16r2="http://schemas.microsoft.com/office/drawing/2015/06/chart">
            <c:ext xmlns:c16="http://schemas.microsoft.com/office/drawing/2014/chart" uri="{C3380CC4-5D6E-409C-BE32-E72D297353CC}">
              <c16:uniqueId val="{00000000-D530-4745-A215-09B31F1AA5AC}"/>
            </c:ext>
          </c:extLst>
        </c:ser>
        <c:dLbls>
          <c:showLegendKey val="0"/>
          <c:showVal val="0"/>
          <c:showCatName val="0"/>
          <c:showSerName val="0"/>
          <c:showPercent val="0"/>
          <c:showBubbleSize val="0"/>
        </c:dLbls>
        <c:gapWidth val="219"/>
        <c:overlap val="-27"/>
        <c:axId val="894041392"/>
        <c:axId val="894061520"/>
      </c:barChart>
      <c:catAx>
        <c:axId val="8940413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1520"/>
        <c:crosses val="autoZero"/>
        <c:auto val="1"/>
        <c:lblAlgn val="ctr"/>
        <c:lblOffset val="100"/>
        <c:noMultiLvlLbl val="0"/>
      </c:catAx>
      <c:valAx>
        <c:axId val="89406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4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-IND-005'!$C$37:$C$40</c:f>
              <c:strCache>
                <c:ptCount val="4"/>
                <c:pt idx="0">
                  <c:v>Trimestre 1 </c:v>
                </c:pt>
                <c:pt idx="1">
                  <c:v>Trimestre 2 </c:v>
                </c:pt>
                <c:pt idx="2">
                  <c:v>Trimestre 3</c:v>
                </c:pt>
                <c:pt idx="3">
                  <c:v>Trimestre 4</c:v>
                </c:pt>
              </c:strCache>
            </c:strRef>
          </c:cat>
          <c:val>
            <c:numRef>
              <c:f>' APIC -IND-005'!$H$37:$H$38</c:f>
              <c:numCache>
                <c:formatCode>0</c:formatCode>
                <c:ptCount val="2"/>
                <c:pt idx="0">
                  <c:v>13</c:v>
                </c:pt>
                <c:pt idx="1">
                  <c:v>25</c:v>
                </c:pt>
              </c:numCache>
            </c:numRef>
          </c:val>
          <c:extLst xmlns:c16r2="http://schemas.microsoft.com/office/drawing/2015/06/chart">
            <c:ext xmlns:c16="http://schemas.microsoft.com/office/drawing/2014/chart" uri="{C3380CC4-5D6E-409C-BE32-E72D297353CC}">
              <c16:uniqueId val="{00000000-BCE9-4142-8C7B-7BE2993805C1}"/>
            </c:ext>
          </c:extLst>
        </c:ser>
        <c:ser>
          <c:idx val="5"/>
          <c:order val="5"/>
          <c:spPr>
            <a:solidFill>
              <a:schemeClr val="accent6"/>
            </a:solidFill>
            <a:ln>
              <a:noFill/>
            </a:ln>
            <a:effectLst/>
          </c:spPr>
          <c:invertIfNegative val="0"/>
          <c:cat>
            <c:strRef>
              <c:f>' APIC -IND-005'!$C$37:$C$40</c:f>
              <c:strCache>
                <c:ptCount val="4"/>
                <c:pt idx="0">
                  <c:v>Trimestre 1 </c:v>
                </c:pt>
                <c:pt idx="1">
                  <c:v>Trimestre 2 </c:v>
                </c:pt>
                <c:pt idx="2">
                  <c:v>Trimestre 3</c:v>
                </c:pt>
                <c:pt idx="3">
                  <c:v>Trimestre 4</c:v>
                </c:pt>
              </c:strCache>
            </c:strRef>
          </c:cat>
          <c:val>
            <c:numRef>
              <c:f>' APIC -IND-005'!$C$40:$G$40</c:f>
              <c:numCache>
                <c:formatCode>General</c:formatCode>
                <c:ptCount val="5"/>
                <c:pt idx="0" formatCode="[$-C0A]mmm\-yy;@">
                  <c:v>0</c:v>
                </c:pt>
              </c:numCache>
            </c:numRef>
          </c:val>
          <c:extLst xmlns:c16r2="http://schemas.microsoft.com/office/drawing/2015/06/chart">
            <c:ext xmlns:c16="http://schemas.microsoft.com/office/drawing/2014/chart" uri="{C3380CC4-5D6E-409C-BE32-E72D297353CC}">
              <c16:uniqueId val="{00000001-BCE9-4142-8C7B-7BE2993805C1}"/>
            </c:ext>
          </c:extLst>
        </c:ser>
        <c:dLbls>
          <c:showLegendKey val="0"/>
          <c:showVal val="0"/>
          <c:showCatName val="0"/>
          <c:showSerName val="0"/>
          <c:showPercent val="0"/>
          <c:showBubbleSize val="0"/>
        </c:dLbls>
        <c:gapWidth val="219"/>
        <c:overlap val="-27"/>
        <c:axId val="885868272"/>
        <c:axId val="885862832"/>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cat>
                  <c:strRef>
                    <c:extLst xmlns:c16r2="http://schemas.microsoft.com/office/drawing/2015/06/chart">
                      <c:ext uri="{02D57815-91ED-43cb-92C2-25804820EDAC}">
                        <c15:formulaRef>
                          <c15:sqref>' APIC -IND-005'!$C$37:$C$40</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c:ext uri="{02D57815-91ED-43cb-92C2-25804820EDAC}">
                        <c15:formulaRef>
                          <c15:sqref>' APIC -IND-005'!$D$37:$D$39</c15:sqref>
                        </c15:formulaRef>
                      </c:ext>
                    </c:extLst>
                    <c:numCache>
                      <c:formatCode>[$-C0A]mmm\-yy;@</c:formatCode>
                      <c:ptCount val="3"/>
                    </c:numCache>
                  </c:numRef>
                </c:val>
                <c:extLst xmlns:c16r2="http://schemas.microsoft.com/office/drawing/2015/06/chart">
                  <c:ext xmlns:c16="http://schemas.microsoft.com/office/drawing/2014/chart" uri="{C3380CC4-5D6E-409C-BE32-E72D297353CC}">
                    <c16:uniqueId val="{00000002-BCE9-4142-8C7B-7BE2993805C1}"/>
                  </c:ext>
                </c:extLst>
              </c15:ser>
            </c15:filteredBarSeries>
            <c15:filteredBarSeries>
              <c15:ser>
                <c:idx val="1"/>
                <c:order val="1"/>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-IND-005'!$C$37:$C$40</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-IND-005'!$E$37:$E$39</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3-BCE9-4142-8C7B-7BE2993805C1}"/>
                  </c:ext>
                </c:extLst>
              </c15:ser>
            </c15:filteredBarSeries>
            <c15:filteredBarSeries>
              <c15:ser>
                <c:idx val="2"/>
                <c:order val="2"/>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-IND-005'!$C$37:$C$40</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-IND-005'!$F$37:$F$39</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4-BCE9-4142-8C7B-7BE2993805C1}"/>
                  </c:ext>
                </c:extLst>
              </c15:ser>
            </c15:filteredBarSeries>
            <c15:filteredBarSeries>
              <c15:ser>
                <c:idx val="3"/>
                <c:order val="3"/>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-IND-005'!$C$37:$C$40</c15:sqref>
                        </c15:formulaRef>
                      </c:ext>
                    </c:extLst>
                    <c:strCache>
                      <c:ptCount val="4"/>
                      <c:pt idx="0">
                        <c:v>Trimestre 1 </c:v>
                      </c:pt>
                      <c:pt idx="1">
                        <c:v>Trimestre 2 </c:v>
                      </c:pt>
                      <c:pt idx="2">
                        <c:v>Trimestre 3</c:v>
                      </c:pt>
                      <c:pt idx="3">
                        <c:v>Trimestre 4</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-IND-005'!$G$37:$G$39</c15:sqref>
                        </c15:formulaRef>
                      </c:ext>
                    </c:extLst>
                    <c:numCache>
                      <c:formatCode>[$-C0A]mmm\-yy;@</c:formatCode>
                      <c:ptCount val="3"/>
                    </c:numCache>
                  </c:numRef>
                </c:val>
                <c:extLst xmlns:c16r2="http://schemas.microsoft.com/office/drawing/2015/06/chart" xmlns:c15="http://schemas.microsoft.com/office/drawing/2012/chart">
                  <c:ext xmlns:c16="http://schemas.microsoft.com/office/drawing/2014/chart" uri="{C3380CC4-5D6E-409C-BE32-E72D297353CC}">
                    <c16:uniqueId val="{00000005-BCE9-4142-8C7B-7BE2993805C1}"/>
                  </c:ext>
                </c:extLst>
              </c15:ser>
            </c15:filteredBarSeries>
          </c:ext>
        </c:extLst>
      </c:barChart>
      <c:catAx>
        <c:axId val="88586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2832"/>
        <c:crosses val="autoZero"/>
        <c:auto val="1"/>
        <c:lblAlgn val="ctr"/>
        <c:lblOffset val="100"/>
        <c:noMultiLvlLbl val="0"/>
      </c:catAx>
      <c:valAx>
        <c:axId val="885862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'GDOC-IND-004'!$C$36</c:f>
              <c:strCache>
                <c:ptCount val="1"/>
                <c:pt idx="0">
                  <c:v>SEGUNDO TRIMESTRE</c:v>
                </c:pt>
              </c:strCache>
            </c:strRef>
          </c:tx>
          <c:spPr>
            <a:solidFill>
              <a:schemeClr val="accent1"/>
            </a:solidFill>
            <a:ln>
              <a:noFill/>
            </a:ln>
            <a:effectLst/>
          </c:spPr>
          <c:invertIfNegative val="0"/>
          <c:val>
            <c:numRef>
              <c:f>'GDOC-IND-004'!$D$36:$I$36</c:f>
              <c:numCache>
                <c:formatCode>General</c:formatCode>
                <c:ptCount val="6"/>
                <c:pt idx="4" formatCode="0">
                  <c:v>2</c:v>
                </c:pt>
                <c:pt idx="5" formatCode="0">
                  <c:v>17</c:v>
                </c:pt>
              </c:numCache>
            </c:numRef>
          </c:val>
          <c:extLst xmlns:c16r2="http://schemas.microsoft.com/office/drawing/2015/06/chart">
            <c:ext xmlns:c16="http://schemas.microsoft.com/office/drawing/2014/chart" uri="{C3380CC4-5D6E-409C-BE32-E72D297353CC}">
              <c16:uniqueId val="{00000000-00C7-444E-AFBF-4B983A2B48E3}"/>
            </c:ext>
          </c:extLst>
        </c:ser>
        <c:dLbls>
          <c:showLegendKey val="0"/>
          <c:showVal val="0"/>
          <c:showCatName val="0"/>
          <c:showSerName val="0"/>
          <c:showPercent val="0"/>
          <c:showBubbleSize val="0"/>
        </c:dLbls>
        <c:gapWidth val="219"/>
        <c:overlap val="-27"/>
        <c:axId val="894062064"/>
        <c:axId val="894037040"/>
      </c:barChart>
      <c:catAx>
        <c:axId val="894062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37040"/>
        <c:crosses val="autoZero"/>
        <c:auto val="1"/>
        <c:lblAlgn val="ctr"/>
        <c:lblOffset val="100"/>
        <c:noMultiLvlLbl val="0"/>
      </c:catAx>
      <c:valAx>
        <c:axId val="89403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2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'[9]GJUR-IND-001V1'!$H$33:$J$33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B804-4D95-A9CB-0B4D8E46786B}"/>
            </c:ext>
          </c:extLst>
        </c:ser>
        <c:ser>
          <c:idx val="1"/>
          <c:order val="1"/>
          <c:spPr>
            <a:solidFill>
              <a:schemeClr val="accent2"/>
            </a:solidFill>
            <a:ln>
              <a:noFill/>
            </a:ln>
            <a:effectLst/>
            <a:sp3d/>
          </c:spPr>
          <c:invertIfNegative val="0"/>
          <c:cat>
            <c:strRef>
              <c:f>'[9]GJUR-IND-001V1'!$H$32:$J$32</c:f>
              <c:strCache>
                <c:ptCount val="3"/>
                <c:pt idx="0">
                  <c:v>total sentencia favorables del periodo </c:v>
                </c:pt>
                <c:pt idx="1">
                  <c:v>Total sentecias del periodo</c:v>
                </c:pt>
                <c:pt idx="2">
                  <c:v>FAVORABILIDAD</c:v>
                </c:pt>
              </c:strCache>
            </c:strRef>
          </c:cat>
          <c:val>
            <c:numRef>
              <c:f>'[9]GJUR-IND-001V1'!$H$34:$J$34</c:f>
              <c:numCache>
                <c:formatCode>General</c:formatCode>
                <c:ptCount val="3"/>
                <c:pt idx="0">
                  <c:v>3</c:v>
                </c:pt>
                <c:pt idx="1">
                  <c:v>3</c:v>
                </c:pt>
                <c:pt idx="2">
                  <c:v>1</c:v>
                </c:pt>
              </c:numCache>
            </c:numRef>
          </c:val>
          <c:extLst xmlns:c16r2="http://schemas.microsoft.com/office/drawing/2015/06/chart">
            <c:ext xmlns:c16="http://schemas.microsoft.com/office/drawing/2014/chart" uri="{C3380CC4-5D6E-409C-BE32-E72D297353CC}">
              <c16:uniqueId val="{00000001-B804-4D95-A9CB-0B4D8E46786B}"/>
            </c:ext>
          </c:extLst>
        </c:ser>
        <c:dLbls>
          <c:showLegendKey val="0"/>
          <c:showVal val="0"/>
          <c:showCatName val="0"/>
          <c:showSerName val="0"/>
          <c:showPercent val="0"/>
          <c:showBubbleSize val="0"/>
        </c:dLbls>
        <c:gapWidth val="150"/>
        <c:shape val="box"/>
        <c:axId val="894039760"/>
        <c:axId val="894060976"/>
        <c:axId val="0"/>
      </c:bar3DChart>
      <c:catAx>
        <c:axId val="8940397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60976"/>
        <c:crosses val="autoZero"/>
        <c:auto val="1"/>
        <c:lblAlgn val="ctr"/>
        <c:lblOffset val="100"/>
        <c:noMultiLvlLbl val="0"/>
      </c:catAx>
      <c:valAx>
        <c:axId val="89406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3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'CODI-IND-001'!$H$35</c:f>
              <c:strCache>
                <c:ptCount val="1"/>
                <c:pt idx="0">
                  <c:v>N° de expedientes tramitados  dentro de términos legales</c:v>
                </c:pt>
              </c:strCache>
            </c:strRef>
          </c:tx>
          <c:spPr>
            <a:solidFill>
              <a:schemeClr val="accent5"/>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'CODI-IND-001'!$H$36:$H$40</c:f>
              <c:numCache>
                <c:formatCode>0</c:formatCode>
                <c:ptCount val="5"/>
                <c:pt idx="0">
                  <c:v>69</c:v>
                </c:pt>
                <c:pt idx="1">
                  <c:v>33</c:v>
                </c:pt>
              </c:numCache>
            </c:numRef>
          </c:val>
          <c:extLst xmlns:c16r2="http://schemas.microsoft.com/office/drawing/2015/06/chart">
            <c:ext xmlns:c16="http://schemas.microsoft.com/office/drawing/2014/chart" uri="{C3380CC4-5D6E-409C-BE32-E72D297353CC}">
              <c16:uniqueId val="{00000000-D1C2-4DBD-9E6C-C8C87F5FC434}"/>
            </c:ext>
          </c:extLst>
        </c:ser>
        <c:ser>
          <c:idx val="5"/>
          <c:order val="5"/>
          <c:tx>
            <c:strRef>
              <c:f>'CODI-IND-001'!$I$35</c:f>
              <c:strCache>
                <c:ptCount val="1"/>
                <c:pt idx="0">
                  <c:v>N° de expedientes tramitados en el periodo</c:v>
                </c:pt>
              </c:strCache>
            </c:strRef>
          </c:tx>
          <c:spPr>
            <a:solidFill>
              <a:schemeClr val="accent6"/>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'CODI-IND-001'!$I$36:$I$40</c:f>
              <c:numCache>
                <c:formatCode>0</c:formatCode>
                <c:ptCount val="5"/>
                <c:pt idx="0">
                  <c:v>69</c:v>
                </c:pt>
                <c:pt idx="1">
                  <c:v>33</c:v>
                </c:pt>
              </c:numCache>
            </c:numRef>
          </c:val>
          <c:extLst xmlns:c16r2="http://schemas.microsoft.com/office/drawing/2015/06/chart">
            <c:ext xmlns:c16="http://schemas.microsoft.com/office/drawing/2014/chart" uri="{C3380CC4-5D6E-409C-BE32-E72D297353CC}">
              <c16:uniqueId val="{00000001-D1C2-4DBD-9E6C-C8C87F5FC434}"/>
            </c:ext>
          </c:extLst>
        </c:ser>
        <c:ser>
          <c:idx val="6"/>
          <c:order val="6"/>
          <c:tx>
            <c:strRef>
              <c:f>'CODI-IND-001'!$J$35</c:f>
              <c:strCache>
                <c:ptCount val="1"/>
                <c:pt idx="0">
                  <c:v>RESULTADO</c:v>
                </c:pt>
              </c:strCache>
            </c:strRef>
          </c:tx>
          <c:spPr>
            <a:solidFill>
              <a:schemeClr val="accent1">
                <a:lumMod val="60000"/>
              </a:schemeClr>
            </a:solidFill>
            <a:ln>
              <a:noFill/>
            </a:ln>
            <a:effectLst/>
          </c:spPr>
          <c:invertIfNegative val="0"/>
          <c:cat>
            <c:strRef>
              <c:f>'CODI-IND-001'!$C$36:$C$40</c:f>
              <c:strCache>
                <c:ptCount val="5"/>
                <c:pt idx="0">
                  <c:v>1er Trimestre </c:v>
                </c:pt>
                <c:pt idx="1">
                  <c:v>2do Trimestre </c:v>
                </c:pt>
                <c:pt idx="2">
                  <c:v>3er Trimestre </c:v>
                </c:pt>
                <c:pt idx="3">
                  <c:v>4to Trimestre </c:v>
                </c:pt>
                <c:pt idx="4">
                  <c:v>TOTAL</c:v>
                </c:pt>
              </c:strCache>
            </c:strRef>
          </c:cat>
          <c:val>
            <c:numRef>
              <c:f>'CODI-IND-001'!$J$36:$J$40</c:f>
              <c:numCache>
                <c:formatCode>0%</c:formatCode>
                <c:ptCount val="5"/>
                <c:pt idx="0">
                  <c:v>1</c:v>
                </c:pt>
                <c:pt idx="1">
                  <c:v>1</c:v>
                </c:pt>
                <c:pt idx="2">
                  <c:v>0</c:v>
                </c:pt>
                <c:pt idx="3">
                  <c:v>0</c:v>
                </c:pt>
              </c:numCache>
            </c:numRef>
          </c:val>
          <c:extLst xmlns:c16r2="http://schemas.microsoft.com/office/drawing/2015/06/chart">
            <c:ext xmlns:c16="http://schemas.microsoft.com/office/drawing/2014/chart" uri="{C3380CC4-5D6E-409C-BE32-E72D297353CC}">
              <c16:uniqueId val="{00000002-D1C2-4DBD-9E6C-C8C87F5FC434}"/>
            </c:ext>
          </c:extLst>
        </c:ser>
        <c:dLbls>
          <c:showLegendKey val="0"/>
          <c:showVal val="0"/>
          <c:showCatName val="0"/>
          <c:showSerName val="0"/>
          <c:showPercent val="0"/>
          <c:showBubbleSize val="0"/>
        </c:dLbls>
        <c:gapWidth val="219"/>
        <c:overlap val="-27"/>
        <c:axId val="894055536"/>
        <c:axId val="8940571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'CODI-IND-001'!$D$35</c15:sqref>
                        </c15:formulaRef>
                      </c:ext>
                    </c:extLst>
                    <c:strCache>
                      <c:ptCount val="1"/>
                    </c:strCache>
                  </c:strRef>
                </c:tx>
                <c:spPr>
                  <a:solidFill>
                    <a:schemeClr val="accent1"/>
                  </a:solidFill>
                  <a:ln>
                    <a:noFill/>
                  </a:ln>
                  <a:effectLst/>
                </c:spPr>
                <c:invertIfNegative val="0"/>
                <c:cat>
                  <c:strRef>
                    <c:extLst xmlns:c16r2="http://schemas.microsoft.com/office/drawing/2015/06/chart">
                      <c:ex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6r2="http://schemas.microsoft.com/office/drawing/2015/06/chart">
                      <c:ext uri="{02D57815-91ED-43cb-92C2-25804820EDAC}">
                        <c15:formulaRef>
                          <c15:sqref>'CODI-IND-001'!$D$36:$D$40</c15:sqref>
                        </c15:formulaRef>
                      </c:ext>
                    </c:extLst>
                    <c:numCache>
                      <c:formatCode>General</c:formatCode>
                      <c:ptCount val="5"/>
                    </c:numCache>
                  </c:numRef>
                </c:val>
                <c:extLst xmlns:c16r2="http://schemas.microsoft.com/office/drawing/2015/06/chart">
                  <c:ext xmlns:c16="http://schemas.microsoft.com/office/drawing/2014/chart" uri="{C3380CC4-5D6E-409C-BE32-E72D297353CC}">
                    <c16:uniqueId val="{00000003-D1C2-4DBD-9E6C-C8C87F5FC434}"/>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'CODI-IND-001'!$E$35</c15:sqref>
                        </c15:formulaRef>
                      </c:ext>
                    </c:extLst>
                    <c:strCache>
                      <c:ptCount val="1"/>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'CODI-IND-001'!$E$36:$E$40</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4-D1C2-4DBD-9E6C-C8C87F5FC434}"/>
                  </c:ext>
                </c:extLst>
              </c15:ser>
            </c15:filteredBarSeries>
            <c15:filteredBarSeries>
              <c15:ser>
                <c:idx val="2"/>
                <c:order val="2"/>
                <c:tx>
                  <c:strRef>
                    <c:extLst xmlns:c16r2="http://schemas.microsoft.com/office/drawing/2015/06/chart" xmlns:c15="http://schemas.microsoft.com/office/drawing/2012/chart">
                      <c:ext xmlns:c15="http://schemas.microsoft.com/office/drawing/2012/chart" uri="{02D57815-91ED-43cb-92C2-25804820EDAC}">
                        <c15:formulaRef>
                          <c15:sqref>'CODI-IND-001'!$F$35</c15:sqref>
                        </c15:formulaRef>
                      </c:ext>
                    </c:extLst>
                    <c:strCache>
                      <c:ptCount val="1"/>
                    </c:strCache>
                  </c:strRef>
                </c:tx>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'CODI-IND-001'!$F$36:$F$40</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5-D1C2-4DBD-9E6C-C8C87F5FC434}"/>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'CODI-IND-001'!$G$35</c15:sqref>
                        </c15:formulaRef>
                      </c:ext>
                    </c:extLst>
                    <c:strCache>
                      <c:ptCount val="1"/>
                    </c:strCache>
                  </c:strRef>
                </c:tx>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'CODI-IND-001'!$C$36:$C$40</c15:sqref>
                        </c15:formulaRef>
                      </c:ext>
                    </c:extLst>
                    <c:strCache>
                      <c:ptCount val="5"/>
                      <c:pt idx="0">
                        <c:v>1er Trimestre </c:v>
                      </c:pt>
                      <c:pt idx="1">
                        <c:v>2do Trimestre </c:v>
                      </c:pt>
                      <c:pt idx="2">
                        <c:v>3er Trimestre </c:v>
                      </c:pt>
                      <c:pt idx="3">
                        <c:v>4to Trimestre </c:v>
                      </c:pt>
                      <c:pt idx="4">
                        <c:v>TOTAL</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'CODI-IND-001'!$G$36:$G$40</c15:sqref>
                        </c15:formulaRef>
                      </c:ext>
                    </c:extLst>
                    <c:numCache>
                      <c:formatCode>General</c:formatCode>
                      <c:ptCount val="5"/>
                    </c:numCache>
                  </c:numRef>
                </c:val>
                <c:extLst xmlns:c16r2="http://schemas.microsoft.com/office/drawing/2015/06/chart" xmlns:c15="http://schemas.microsoft.com/office/drawing/2012/chart">
                  <c:ext xmlns:c16="http://schemas.microsoft.com/office/drawing/2014/chart" uri="{C3380CC4-5D6E-409C-BE32-E72D297353CC}">
                    <c16:uniqueId val="{00000006-D1C2-4DBD-9E6C-C8C87F5FC434}"/>
                  </c:ext>
                </c:extLst>
              </c15:ser>
            </c15:filteredBarSeries>
          </c:ext>
        </c:extLst>
      </c:barChart>
      <c:catAx>
        <c:axId val="89405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7168"/>
        <c:crosses val="autoZero"/>
        <c:auto val="1"/>
        <c:lblAlgn val="ctr"/>
        <c:lblOffset val="100"/>
        <c:noMultiLvlLbl val="0"/>
      </c:catAx>
      <c:valAx>
        <c:axId val="89405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5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PAA POR TRIMESTRE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'CEM-IND-001'!$H$35</c:f>
              <c:strCache>
                <c:ptCount val="1"/>
                <c:pt idx="0">
                  <c:v>(# actividades del plan anual de auditorías ejecutadas en el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'CEM-IND-001'!$C$36:$G$37</c:f>
              <c:strCache>
                <c:ptCount val="2"/>
                <c:pt idx="0">
                  <c:v>Trimestre 1</c:v>
                </c:pt>
                <c:pt idx="1">
                  <c:v>Trimestre 2</c:v>
                </c:pt>
              </c:strCache>
            </c:strRef>
          </c:cat>
          <c:val>
            <c:numRef>
              <c:f>'CEM-IND-001'!$H$36:$H$37</c:f>
              <c:numCache>
                <c:formatCode>0</c:formatCode>
                <c:ptCount val="2"/>
                <c:pt idx="0">
                  <c:v>27.837</c:v>
                </c:pt>
                <c:pt idx="1">
                  <c:v>32.966000000000001</c:v>
                </c:pt>
              </c:numCache>
            </c:numRef>
          </c:val>
          <c:extLst xmlns:c16r2="http://schemas.microsoft.com/office/drawing/2015/06/chart">
            <c:ext xmlns:c16="http://schemas.microsoft.com/office/drawing/2014/chart" uri="{C3380CC4-5D6E-409C-BE32-E72D297353CC}">
              <c16:uniqueId val="{00000000-43FC-4625-8205-58C2CC4CC8C3}"/>
            </c:ext>
          </c:extLst>
        </c:ser>
        <c:ser>
          <c:idx val="1"/>
          <c:order val="1"/>
          <c:tx>
            <c:strRef>
              <c:f>'CEM-IND-001'!$I$35</c:f>
              <c:strCache>
                <c:ptCount val="1"/>
                <c:pt idx="0">
                  <c:v># actividades del plan anual de auditorías programadas en el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'CEM-IND-001'!$C$36:$G$37</c:f>
              <c:strCache>
                <c:ptCount val="2"/>
                <c:pt idx="0">
                  <c:v>Trimestre 1</c:v>
                </c:pt>
                <c:pt idx="1">
                  <c:v>Trimestre 2</c:v>
                </c:pt>
              </c:strCache>
            </c:strRef>
          </c:cat>
          <c:val>
            <c:numRef>
              <c:f>'CEM-IND-001'!$I$36:$I$37</c:f>
              <c:numCache>
                <c:formatCode>0</c:formatCode>
                <c:ptCount val="2"/>
                <c:pt idx="0">
                  <c:v>34</c:v>
                </c:pt>
                <c:pt idx="1">
                  <c:v>36</c:v>
                </c:pt>
              </c:numCache>
            </c:numRef>
          </c:val>
          <c:extLst xmlns:c16r2="http://schemas.microsoft.com/office/drawing/2015/06/chart">
            <c:ext xmlns:c16="http://schemas.microsoft.com/office/drawing/2014/chart" uri="{C3380CC4-5D6E-409C-BE32-E72D297353CC}">
              <c16:uniqueId val="{00000001-43FC-4625-8205-58C2CC4CC8C3}"/>
            </c:ext>
          </c:extLst>
        </c:ser>
        <c:dLbls>
          <c:showLegendKey val="0"/>
          <c:showVal val="0"/>
          <c:showCatName val="0"/>
          <c:showSerName val="0"/>
          <c:showPercent val="0"/>
          <c:showBubbleSize val="0"/>
        </c:dLbls>
        <c:gapWidth val="182"/>
        <c:axId val="894058256"/>
        <c:axId val="894051184"/>
      </c:barChart>
      <c:catAx>
        <c:axId val="894058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1184"/>
        <c:crosses val="autoZero"/>
        <c:auto val="1"/>
        <c:lblAlgn val="ctr"/>
        <c:lblOffset val="100"/>
        <c:noMultiLvlLbl val="0"/>
      </c:catAx>
      <c:valAx>
        <c:axId val="894051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5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04308543201538E-2"/>
          <c:y val="2.6115342763873776E-2"/>
          <c:w val="0.93477933756939902"/>
          <c:h val="0.56340082081687559"/>
        </c:manualLayout>
      </c:layout>
      <c:barChart>
        <c:barDir val="col"/>
        <c:grouping val="clustered"/>
        <c:varyColors val="0"/>
        <c:ser>
          <c:idx val="4"/>
          <c:order val="0"/>
          <c:tx>
            <c:strRef>
              <c:f>'CEM-IND-002'!$H$35</c:f>
              <c:strCache>
                <c:ptCount val="1"/>
                <c:pt idx="0">
                  <c:v>Controles evaluados  de  Riesgos Altos, Extremos y de Corrupción</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'CEM-IND-002'!$C$36:$G$38</c:f>
              <c:strCache>
                <c:ptCount val="3"/>
                <c:pt idx="0">
                  <c:v>Semestre 1 
(corte 30 junio)</c:v>
                </c:pt>
                <c:pt idx="1">
                  <c:v>Semestre 2 
(corte 31 diciembre)</c:v>
                </c:pt>
                <c:pt idx="2">
                  <c:v>TOTAL</c:v>
                </c:pt>
              </c:strCache>
            </c:strRef>
          </c:cat>
          <c:val>
            <c:numRef>
              <c:f>'CEM-IND-002'!$H$36:$H$38</c:f>
              <c:numCache>
                <c:formatCode>0</c:formatCode>
                <c:ptCount val="3"/>
                <c:pt idx="0">
                  <c:v>100</c:v>
                </c:pt>
                <c:pt idx="1">
                  <c:v>0</c:v>
                </c:pt>
                <c:pt idx="2" formatCode="_(* #,##0_);_(* \(#,##0\);_(* &quot;-&quot;??_);_(@_)">
                  <c:v>100</c:v>
                </c:pt>
              </c:numCache>
            </c:numRef>
          </c:val>
          <c:extLst xmlns:c16r2="http://schemas.microsoft.com/office/drawing/2015/06/chart">
            <c:ext xmlns:c16="http://schemas.microsoft.com/office/drawing/2014/chart" uri="{C3380CC4-5D6E-409C-BE32-E72D297353CC}">
              <c16:uniqueId val="{00000000-CE55-455C-83FD-0BEDB1F8836F}"/>
            </c:ext>
          </c:extLst>
        </c:ser>
        <c:ser>
          <c:idx val="5"/>
          <c:order val="1"/>
          <c:tx>
            <c:strRef>
              <c:f>'CEM-IND-002'!$I$35</c:f>
              <c:strCache>
                <c:ptCount val="1"/>
                <c:pt idx="0">
                  <c:v>Total Controles de Riesgos Altos, Extremos y de Corrupción</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'CEM-IND-002'!$C$36:$G$38</c:f>
              <c:strCache>
                <c:ptCount val="3"/>
                <c:pt idx="0">
                  <c:v>Semestre 1 
(corte 30 junio)</c:v>
                </c:pt>
                <c:pt idx="1">
                  <c:v>Semestre 2 
(corte 31 diciembre)</c:v>
                </c:pt>
                <c:pt idx="2">
                  <c:v>TOTAL</c:v>
                </c:pt>
              </c:strCache>
            </c:strRef>
          </c:cat>
          <c:val>
            <c:numRef>
              <c:f>'CEM-IND-002'!$I$36:$I$38</c:f>
              <c:numCache>
                <c:formatCode>0</c:formatCode>
                <c:ptCount val="3"/>
                <c:pt idx="0">
                  <c:v>100</c:v>
                </c:pt>
                <c:pt idx="1">
                  <c:v>0</c:v>
                </c:pt>
                <c:pt idx="2" formatCode="_(* #,##0_);_(* \(#,##0\);_(* &quot;-&quot;??_);_(@_)">
                  <c:v>100</c:v>
                </c:pt>
              </c:numCache>
            </c:numRef>
          </c:val>
          <c:extLst xmlns:c16r2="http://schemas.microsoft.com/office/drawing/2015/06/chart">
            <c:ext xmlns:c16="http://schemas.microsoft.com/office/drawing/2014/chart" uri="{C3380CC4-5D6E-409C-BE32-E72D297353CC}">
              <c16:uniqueId val="{00000001-CE55-455C-83FD-0BEDB1F8836F}"/>
            </c:ext>
          </c:extLst>
        </c:ser>
        <c:ser>
          <c:idx val="6"/>
          <c:order val="2"/>
          <c:tx>
            <c:strRef>
              <c:f>'CEM-IND-002'!$J$35</c:f>
              <c:strCache>
                <c:ptCount val="1"/>
                <c:pt idx="0">
                  <c:v>% Ejecución </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strRef>
              <c:f>'CEM-IND-002'!$C$36:$G$38</c:f>
              <c:strCache>
                <c:ptCount val="3"/>
                <c:pt idx="0">
                  <c:v>Semestre 1 
(corte 30 junio)</c:v>
                </c:pt>
                <c:pt idx="1">
                  <c:v>Semestre 2 
(corte 31 diciembre)</c:v>
                </c:pt>
                <c:pt idx="2">
                  <c:v>TOTAL</c:v>
                </c:pt>
              </c:strCache>
            </c:strRef>
          </c:cat>
          <c:val>
            <c:numRef>
              <c:f>'CEM-IND-002'!$J$36:$J$38</c:f>
              <c:numCache>
                <c:formatCode>0%</c:formatCode>
                <c:ptCount val="3"/>
                <c:pt idx="0">
                  <c:v>1</c:v>
                </c:pt>
                <c:pt idx="1">
                  <c:v>0</c:v>
                </c:pt>
                <c:pt idx="2" formatCode="0.00%">
                  <c:v>1</c:v>
                </c:pt>
              </c:numCache>
            </c:numRef>
          </c:val>
          <c:extLst xmlns:c16r2="http://schemas.microsoft.com/office/drawing/2015/06/chart">
            <c:ext xmlns:c16="http://schemas.microsoft.com/office/drawing/2014/chart" uri="{C3380CC4-5D6E-409C-BE32-E72D297353CC}">
              <c16:uniqueId val="{00000002-CE55-455C-83FD-0BEDB1F8836F}"/>
            </c:ext>
          </c:extLst>
        </c:ser>
        <c:dLbls>
          <c:showLegendKey val="0"/>
          <c:showVal val="0"/>
          <c:showCatName val="0"/>
          <c:showSerName val="0"/>
          <c:showPercent val="0"/>
          <c:showBubbleSize val="0"/>
        </c:dLbls>
        <c:gapWidth val="100"/>
        <c:overlap val="-24"/>
        <c:axId val="894051728"/>
        <c:axId val="894031600"/>
      </c:barChart>
      <c:catAx>
        <c:axId val="8940517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894031600"/>
        <c:crosses val="autoZero"/>
        <c:auto val="1"/>
        <c:lblAlgn val="ctr"/>
        <c:lblOffset val="100"/>
        <c:noMultiLvlLbl val="0"/>
      </c:catAx>
      <c:valAx>
        <c:axId val="89403160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89405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500343476940148E-2"/>
          <c:y val="0.16035287647212007"/>
          <c:w val="0.97808496751594265"/>
          <c:h val="0.35541067419441358"/>
        </c:manualLayout>
      </c:layout>
      <c:bar3DChart>
        <c:barDir val="col"/>
        <c:grouping val="clustered"/>
        <c:varyColors val="0"/>
        <c:ser>
          <c:idx val="0"/>
          <c:order val="0"/>
          <c:tx>
            <c:strRef>
              <c:f>'CEM-IND-003  '!$AF$3</c:f>
              <c:strCache>
                <c:ptCount val="1"/>
                <c:pt idx="0">
                  <c:v>Acciones Correctivas Cerradas </c:v>
                </c:pt>
              </c:strCache>
            </c:strRef>
          </c:tx>
          <c:spPr>
            <a:solidFill>
              <a:schemeClr val="accent1"/>
            </a:solidFill>
            <a:ln>
              <a:noFill/>
            </a:ln>
            <a:effectLst/>
            <a:sp3d/>
          </c:spPr>
          <c:invertIfNegative val="0"/>
          <c:val>
            <c:numRef>
              <c:f>'CEM-IND-003  '!$AF$4:$AF$7</c:f>
              <c:numCache>
                <c:formatCode>0</c:formatCode>
                <c:ptCount val="4"/>
                <c:pt idx="1">
                  <c:v>17</c:v>
                </c:pt>
                <c:pt idx="2">
                  <c:v>0</c:v>
                </c:pt>
                <c:pt idx="3">
                  <c:v>0</c:v>
                </c:pt>
              </c:numCache>
            </c:numRef>
          </c:val>
          <c:extLst xmlns:c16r2="http://schemas.microsoft.com/office/drawing/2015/06/chart">
            <c:ext xmlns:c16="http://schemas.microsoft.com/office/drawing/2014/chart" uri="{C3380CC4-5D6E-409C-BE32-E72D297353CC}">
              <c16:uniqueId val="{00000000-401E-4078-9FFF-A6A8218FC057}"/>
            </c:ext>
            <c:ext xmlns:c15="http://schemas.microsoft.com/office/drawing/2012/chart" uri="{02D57815-91ED-43cb-92C2-25804820EDAC}">
              <c15:filteredCategoryTitle>
                <c15:cat>
                  <c:strRef>
                    <c:extLst xmlns:c16r2="http://schemas.microsoft.com/office/drawing/2015/06/char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Lst>
        </c:ser>
        <c:ser>
          <c:idx val="1"/>
          <c:order val="1"/>
          <c:tx>
            <c:strRef>
              <c:f>'CEM-IND-003  '!$AG$3</c:f>
              <c:strCache>
                <c:ptCount val="1"/>
                <c:pt idx="0">
                  <c:v>Acciones Correctivas Programadas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'CEM-IND-003  '!$AG$4:$AG$7</c:f>
              <c:numCache>
                <c:formatCode>0</c:formatCode>
                <c:ptCount val="4"/>
                <c:pt idx="1">
                  <c:v>27</c:v>
                </c:pt>
                <c:pt idx="2">
                  <c:v>0</c:v>
                </c:pt>
                <c:pt idx="3">
                  <c:v>0</c:v>
                </c:pt>
              </c:numCache>
            </c:numRef>
          </c:val>
          <c:extLst xmlns:c16r2="http://schemas.microsoft.com/office/drawing/2015/06/chart">
            <c:ext xmlns:c16="http://schemas.microsoft.com/office/drawing/2014/chart" uri="{C3380CC4-5D6E-409C-BE32-E72D297353CC}">
              <c16:uniqueId val="{00000001-401E-4078-9FFF-A6A8218FC057}"/>
            </c:ext>
            <c:ext xmlns:c15="http://schemas.microsoft.com/office/drawing/2012/chart" uri="{02D57815-91ED-43cb-92C2-25804820EDAC}">
              <c15:filteredCategoryTitle>
                <c15:cat>
                  <c:strRef>
                    <c:extLst xmlns:c16r2="http://schemas.microsoft.com/office/drawing/2015/06/char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Lst>
        </c:ser>
        <c:ser>
          <c:idx val="2"/>
          <c:order val="2"/>
          <c:tx>
            <c:strRef>
              <c:f>'CEM-IND-003  '!$AH$3</c:f>
              <c:strCache>
                <c:ptCount val="1"/>
                <c:pt idx="0">
                  <c:v>% Ejecución </c:v>
                </c:pt>
              </c:strCache>
            </c:strRef>
          </c:tx>
          <c:spPr>
            <a:solidFill>
              <a:schemeClr val="accent3"/>
            </a:solidFill>
            <a:ln>
              <a:noFill/>
            </a:ln>
            <a:effectLst/>
            <a:sp3d/>
          </c:spPr>
          <c:invertIfNegative val="0"/>
          <c:dLbls>
            <c:dLbl>
              <c:idx val="2"/>
              <c:layout>
                <c:manualLayout>
                  <c:x val="1.556144917749888E-2"/>
                  <c:y val="-2.5538700683411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1E-4078-9FFF-A6A8218FC057}"/>
                </c:ext>
                <c:ext xmlns:c15="http://schemas.microsoft.com/office/drawing/2012/chart" uri="{CE6537A1-D6FC-4f65-9D91-7224C49458BB}"/>
              </c:extLst>
            </c:dLbl>
            <c:dLbl>
              <c:idx val="3"/>
              <c:layout>
                <c:manualLayout>
                  <c:x val="9.9027403856811053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01E-4078-9FFF-A6A8218FC05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'CEM-IND-003  '!$AH$4:$AH$7</c:f>
              <c:numCache>
                <c:formatCode>0%</c:formatCode>
                <c:ptCount val="4"/>
                <c:pt idx="1">
                  <c:v>0.62962962962962965</c:v>
                </c:pt>
                <c:pt idx="2">
                  <c:v>0</c:v>
                </c:pt>
                <c:pt idx="3">
                  <c:v>0</c:v>
                </c:pt>
              </c:numCache>
            </c:numRef>
          </c:val>
          <c:extLst xmlns:c16r2="http://schemas.microsoft.com/office/drawing/2015/06/chart">
            <c:ext xmlns:c16="http://schemas.microsoft.com/office/drawing/2014/chart" uri="{C3380CC4-5D6E-409C-BE32-E72D297353CC}">
              <c16:uniqueId val="{00000004-401E-4078-9FFF-A6A8218FC057}"/>
            </c:ext>
            <c:ext xmlns:c15="http://schemas.microsoft.com/office/drawing/2012/chart" uri="{02D57815-91ED-43cb-92C2-25804820EDAC}">
              <c15:filteredCategoryTitle>
                <c15:cat>
                  <c:strRef>
                    <c:extLst xmlns:c16r2="http://schemas.microsoft.com/office/drawing/2015/06/chart">
                      <c:ext uri="{02D57815-91ED-43cb-92C2-25804820EDAC}">
                        <c15:formulaRef>
                          <c15:sqref>'CEM-IND-003  '!$AE$4:$AE$7</c15:sqref>
                        </c15:formulaRef>
                      </c:ext>
                    </c:extLst>
                    <c:strCache>
                      <c:ptCount val="4"/>
                      <c:pt idx="1">
                        <c:v>Cuatrimestre 1 
(corte 30 abril)</c:v>
                      </c:pt>
                      <c:pt idx="2">
                        <c:v>Cuatrimestre 2
 (corte 31 agosto)</c:v>
                      </c:pt>
                      <c:pt idx="3">
                        <c:v>Cuatrimestre 3 
(corte 31 diciembre)</c:v>
                      </c:pt>
                    </c:strCache>
                  </c:strRef>
                </c15:cat>
              </c15:filteredCategoryTitle>
            </c:ext>
          </c:extLst>
        </c:ser>
        <c:dLbls>
          <c:showLegendKey val="0"/>
          <c:showVal val="0"/>
          <c:showCatName val="0"/>
          <c:showSerName val="0"/>
          <c:showPercent val="0"/>
          <c:showBubbleSize val="0"/>
        </c:dLbls>
        <c:gapWidth val="150"/>
        <c:shape val="box"/>
        <c:axId val="894040304"/>
        <c:axId val="894053904"/>
        <c:axId val="0"/>
      </c:bar3DChart>
      <c:catAx>
        <c:axId val="894040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894053904"/>
        <c:crosses val="autoZero"/>
        <c:auto val="1"/>
        <c:lblAlgn val="ctr"/>
        <c:lblOffset val="100"/>
        <c:noMultiLvlLbl val="0"/>
      </c:catAx>
      <c:valAx>
        <c:axId val="894053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94040304"/>
        <c:crosses val="autoZero"/>
        <c:crossBetween val="between"/>
      </c:valAx>
      <c:spPr>
        <a:noFill/>
        <a:ln>
          <a:noFill/>
        </a:ln>
        <a:effectLst/>
      </c:spPr>
    </c:plotArea>
    <c:legend>
      <c:legendPos val="b"/>
      <c:layout>
        <c:manualLayout>
          <c:xMode val="edge"/>
          <c:yMode val="edge"/>
          <c:x val="0.26913442808555293"/>
          <c:y val="0.80831941681697694"/>
          <c:w val="0.47211721369189197"/>
          <c:h val="0.1916810196175428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Aprehensión del Plan de acción de responsabilidad social - modelo de sostenibilidad</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 APIC -IND-006'!$C$37:$C$38</c:f>
              <c:strCache>
                <c:ptCount val="2"/>
                <c:pt idx="0">
                  <c:v>Semestre 1</c:v>
                </c:pt>
                <c:pt idx="1">
                  <c:v>Semestre 2 </c:v>
                </c:pt>
              </c:strCache>
            </c:strRef>
          </c:cat>
          <c:val>
            <c:numRef>
              <c:f>' APIC -IND-006'!$H$37:$H$38</c:f>
              <c:numCache>
                <c:formatCode>0</c:formatCode>
                <c:ptCount val="2"/>
                <c:pt idx="0">
                  <c:v>7</c:v>
                </c:pt>
              </c:numCache>
            </c:numRef>
          </c:val>
          <c:extLst xmlns:c16r2="http://schemas.microsoft.com/office/drawing/2015/06/chart">
            <c:ext xmlns:c16="http://schemas.microsoft.com/office/drawing/2014/chart" uri="{C3380CC4-5D6E-409C-BE32-E72D297353CC}">
              <c16:uniqueId val="{00000000-F856-4AF1-805E-C1F47266AA9B}"/>
            </c:ext>
          </c:extLst>
        </c:ser>
        <c:dLbls>
          <c:showLegendKey val="0"/>
          <c:showVal val="0"/>
          <c:showCatName val="0"/>
          <c:showSerName val="0"/>
          <c:showPercent val="0"/>
          <c:showBubbleSize val="0"/>
        </c:dLbls>
        <c:gapWidth val="219"/>
        <c:overlap val="-27"/>
        <c:axId val="885859024"/>
        <c:axId val="885884592"/>
        <c:extLst xmlns:c16r2="http://schemas.microsoft.com/office/drawing/2015/06/chart">
          <c:ext xmlns:c15="http://schemas.microsoft.com/office/drawing/2012/chart" uri="{02D57815-91ED-43cb-92C2-25804820EDAC}">
            <c15:filteredBarSeries>
              <c15:ser>
                <c:idx val="0"/>
                <c:order val="0"/>
                <c:spPr>
                  <a:solidFill>
                    <a:schemeClr val="accent1"/>
                  </a:solidFill>
                  <a:ln>
                    <a:noFill/>
                  </a:ln>
                  <a:effectLst/>
                </c:spPr>
                <c:invertIfNegative val="0"/>
                <c:cat>
                  <c:strRef>
                    <c:extLst xmlns:c16r2="http://schemas.microsoft.com/office/drawing/2015/06/chart">
                      <c:ext uri="{02D57815-91ED-43cb-92C2-25804820EDAC}">
                        <c15:formulaRef>
                          <c15:sqref>' APIC -IND-006'!$C$37:$C$38</c15:sqref>
                        </c15:formulaRef>
                      </c:ext>
                    </c:extLst>
                    <c:strCache>
                      <c:ptCount val="2"/>
                      <c:pt idx="0">
                        <c:v>Semestre 1</c:v>
                      </c:pt>
                      <c:pt idx="1">
                        <c:v>Semestre 2 </c:v>
                      </c:pt>
                    </c:strCache>
                  </c:strRef>
                </c:cat>
                <c:val>
                  <c:numRef>
                    <c:extLst xmlns:c16r2="http://schemas.microsoft.com/office/drawing/2015/06/chart">
                      <c:ext uri="{02D57815-91ED-43cb-92C2-25804820EDAC}">
                        <c15:formulaRef>
                          <c15:sqref>' APIC -IND-006'!$D$37:$D$38</c15:sqref>
                        </c15:formulaRef>
                      </c:ext>
                    </c:extLst>
                    <c:numCache>
                      <c:formatCode>[$-C0A]mmm\-yy;@</c:formatCode>
                      <c:ptCount val="2"/>
                    </c:numCache>
                  </c:numRef>
                </c:val>
                <c:extLst xmlns:c16r2="http://schemas.microsoft.com/office/drawing/2015/06/chart">
                  <c:ext xmlns:c16="http://schemas.microsoft.com/office/drawing/2014/chart" uri="{C3380CC4-5D6E-409C-BE32-E72D297353CC}">
                    <c16:uniqueId val="{00000001-F856-4AF1-805E-C1F47266AA9B}"/>
                  </c:ext>
                </c:extLst>
              </c15:ser>
            </c15:filteredBarSeries>
            <c15:filteredBarSeries>
              <c15:ser>
                <c:idx val="1"/>
                <c:order val="1"/>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-IND-006'!$E$37:$E$38</c15:sqref>
                        </c15:formulaRef>
                      </c:ext>
                    </c:extLst>
                    <c:numCache>
                      <c:formatCode>[$-C0A]mmm\-yy;@</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2-F856-4AF1-805E-C1F47266AA9B}"/>
                  </c:ext>
                </c:extLst>
              </c15:ser>
            </c15:filteredBarSeries>
            <c15:filteredBarSeries>
              <c15:ser>
                <c:idx val="2"/>
                <c:order val="2"/>
                <c:spPr>
                  <a:solidFill>
                    <a:schemeClr val="accent3"/>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-IND-006'!$F$37:$F$38</c15:sqref>
                        </c15:formulaRef>
                      </c:ext>
                    </c:extLst>
                    <c:numCache>
                      <c:formatCode>[$-C0A]mmm\-yy;@</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3-F856-4AF1-805E-C1F47266AA9B}"/>
                  </c:ext>
                </c:extLst>
              </c15:ser>
            </c15:filteredBarSeries>
            <c15:filteredBarSeries>
              <c15:ser>
                <c:idx val="3"/>
                <c:order val="3"/>
                <c:spPr>
                  <a:solidFill>
                    <a:schemeClr val="accent4"/>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 APIC -IND-006'!$C$37:$C$38</c15:sqref>
                        </c15:formulaRef>
                      </c:ext>
                    </c:extLst>
                    <c:strCache>
                      <c:ptCount val="2"/>
                      <c:pt idx="0">
                        <c:v>Semestre 1</c:v>
                      </c:pt>
                      <c:pt idx="1">
                        <c:v>Semestre 2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 APIC -IND-006'!$G$37:$G$38</c15:sqref>
                        </c15:formulaRef>
                      </c:ext>
                    </c:extLst>
                    <c:numCache>
                      <c:formatCode>[$-C0A]mmm\-yy;@</c:formatCode>
                      <c:ptCount val="2"/>
                    </c:numCache>
                  </c:numRef>
                </c:val>
                <c:extLst xmlns:c16r2="http://schemas.microsoft.com/office/drawing/2015/06/chart" xmlns:c15="http://schemas.microsoft.com/office/drawing/2012/chart">
                  <c:ext xmlns:c16="http://schemas.microsoft.com/office/drawing/2014/chart" uri="{C3380CC4-5D6E-409C-BE32-E72D297353CC}">
                    <c16:uniqueId val="{00000004-F856-4AF1-805E-C1F47266AA9B}"/>
                  </c:ext>
                </c:extLst>
              </c15:ser>
            </c15:filteredBarSeries>
          </c:ext>
        </c:extLst>
      </c:barChart>
      <c:catAx>
        <c:axId val="88585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84592"/>
        <c:crosses val="autoZero"/>
        <c:auto val="1"/>
        <c:lblAlgn val="ctr"/>
        <c:lblOffset val="100"/>
        <c:noMultiLvlLbl val="0"/>
      </c:catAx>
      <c:valAx>
        <c:axId val="88588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5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Título del 1 trimestre vs 2 trimestre</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3070001230834739E-2"/>
          <c:y val="0.12541666666666668"/>
          <c:w val="0.93003097046329286"/>
          <c:h val="0.77736111111111106"/>
        </c:manualLayout>
      </c:layout>
      <c:barChart>
        <c:barDir val="col"/>
        <c:grouping val="clustered"/>
        <c:varyColors val="0"/>
        <c:ser>
          <c:idx val="0"/>
          <c:order val="0"/>
          <c:tx>
            <c:strRef>
              <c:f>'APIC-IND-007 '!$C$59</c:f>
              <c:strCache>
                <c:ptCount val="1"/>
                <c:pt idx="0">
                  <c:v>TRIMESTRE 2</c:v>
                </c:pt>
              </c:strCache>
            </c:strRef>
          </c:tx>
          <c:spPr>
            <a:solidFill>
              <a:schemeClr val="accent6"/>
            </a:solidFill>
            <a:ln>
              <a:noFill/>
            </a:ln>
            <a:effectLst/>
          </c:spPr>
          <c:invertIfNegative val="0"/>
          <c:val>
            <c:numRef>
              <c:f>'APIC-IND-007 '!$H$59:$M$59</c:f>
              <c:numCache>
                <c:formatCode>General</c:formatCode>
                <c:ptCount val="6"/>
                <c:pt idx="0" formatCode="0%">
                  <c:v>0.19</c:v>
                </c:pt>
                <c:pt idx="2" formatCode="0%">
                  <c:v>0.03</c:v>
                </c:pt>
              </c:numCache>
            </c:numRef>
          </c:val>
          <c:extLst xmlns:c16r2="http://schemas.microsoft.com/office/drawing/2015/06/chart">
            <c:ext xmlns:c16="http://schemas.microsoft.com/office/drawing/2014/chart" uri="{C3380CC4-5D6E-409C-BE32-E72D297353CC}">
              <c16:uniqueId val="{00000000-2D5A-4780-90F5-9C125391EFE0}"/>
            </c:ext>
          </c:extLst>
        </c:ser>
        <c:dLbls>
          <c:showLegendKey val="0"/>
          <c:showVal val="0"/>
          <c:showCatName val="0"/>
          <c:showSerName val="0"/>
          <c:showPercent val="0"/>
          <c:showBubbleSize val="0"/>
        </c:dLbls>
        <c:gapWidth val="150"/>
        <c:axId val="885869360"/>
        <c:axId val="885869904"/>
      </c:barChart>
      <c:catAx>
        <c:axId val="885869360"/>
        <c:scaling>
          <c:orientation val="minMax"/>
        </c:scaling>
        <c:delete val="1"/>
        <c:axPos val="b"/>
        <c:majorTickMark val="none"/>
        <c:minorTickMark val="none"/>
        <c:tickLblPos val="nextTo"/>
        <c:crossAx val="885869904"/>
        <c:crosses val="autoZero"/>
        <c:auto val="1"/>
        <c:lblAlgn val="ctr"/>
        <c:lblOffset val="100"/>
        <c:noMultiLvlLbl val="0"/>
      </c:catAx>
      <c:valAx>
        <c:axId val="88586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'EGTI-IND-001'!$H$35</c:f>
              <c:strCache>
                <c:ptCount val="1"/>
                <c:pt idx="0">
                  <c:v>ACTIVIDADES EJECUTADAS</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'EGTI-IND-001'!$H$36:$H$39</c:f>
              <c:numCache>
                <c:formatCode>0</c:formatCode>
                <c:ptCount val="4"/>
                <c:pt idx="0">
                  <c:v>15</c:v>
                </c:pt>
                <c:pt idx="1">
                  <c:v>19</c:v>
                </c:pt>
              </c:numCache>
            </c:numRef>
          </c:val>
          <c:extLst xmlns:c16r2="http://schemas.microsoft.com/office/drawing/2015/06/chart">
            <c:ext xmlns:c16="http://schemas.microsoft.com/office/drawing/2014/chart" uri="{C3380CC4-5D6E-409C-BE32-E72D297353CC}">
              <c16:uniqueId val="{00000000-15B0-4D89-BB56-7C48F80E7B6A}"/>
            </c:ext>
          </c:extLst>
        </c:ser>
        <c:ser>
          <c:idx val="5"/>
          <c:order val="1"/>
          <c:tx>
            <c:strRef>
              <c:f>'EGTI-IND-001'!$I$35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'EGTI-IND-001'!$I$36:$I$39</c:f>
              <c:numCache>
                <c:formatCode>0</c:formatCode>
                <c:ptCount val="4"/>
                <c:pt idx="0">
                  <c:v>20</c:v>
                </c:pt>
                <c:pt idx="1">
                  <c:v>22</c:v>
                </c:pt>
                <c:pt idx="2">
                  <c:v>20</c:v>
                </c:pt>
                <c:pt idx="3">
                  <c:v>17</c:v>
                </c:pt>
              </c:numCache>
            </c:numRef>
          </c:val>
          <c:extLst xmlns:c16r2="http://schemas.microsoft.com/office/drawing/2015/06/chart">
            <c:ext xmlns:c16="http://schemas.microsoft.com/office/drawing/2014/chart" uri="{C3380CC4-5D6E-409C-BE32-E72D297353CC}">
              <c16:uniqueId val="{00000001-15B0-4D89-BB56-7C48F80E7B6A}"/>
            </c:ext>
          </c:extLst>
        </c:ser>
        <c:dLbls>
          <c:showLegendKey val="0"/>
          <c:showVal val="0"/>
          <c:showCatName val="0"/>
          <c:showSerName val="0"/>
          <c:showPercent val="0"/>
          <c:showBubbleSize val="0"/>
        </c:dLbls>
        <c:gapWidth val="150"/>
        <c:axId val="885886768"/>
        <c:axId val="885858480"/>
      </c:barChart>
      <c:lineChart>
        <c:grouping val="standard"/>
        <c:varyColors val="0"/>
        <c:ser>
          <c:idx val="0"/>
          <c:order val="2"/>
          <c:tx>
            <c:strRef>
              <c:f>'EGTI-IND-001'!$J$35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'EGTI-IND-001'!$J$36:$J$39</c:f>
              <c:numCache>
                <c:formatCode>0.00%</c:formatCode>
                <c:ptCount val="4"/>
                <c:pt idx="0" formatCode="0%">
                  <c:v>0.75</c:v>
                </c:pt>
                <c:pt idx="1">
                  <c:v>0.86363636363636365</c:v>
                </c:pt>
                <c:pt idx="2" formatCode="0%">
                  <c:v>0</c:v>
                </c:pt>
                <c:pt idx="3" formatCode="0%">
                  <c:v>0</c:v>
                </c:pt>
              </c:numCache>
            </c:numRef>
          </c:val>
          <c:smooth val="0"/>
          <c:extLst xmlns:c16r2="http://schemas.microsoft.com/office/drawing/2015/06/chart">
            <c:ext xmlns:c16="http://schemas.microsoft.com/office/drawing/2014/chart" uri="{C3380CC4-5D6E-409C-BE32-E72D297353CC}">
              <c16:uniqueId val="{00000002-15B0-4D89-BB56-7C48F80E7B6A}"/>
            </c:ext>
          </c:extLst>
        </c:ser>
        <c:dLbls>
          <c:showLegendKey val="0"/>
          <c:showVal val="0"/>
          <c:showCatName val="0"/>
          <c:showSerName val="0"/>
          <c:showPercent val="0"/>
          <c:showBubbleSize val="0"/>
        </c:dLbls>
        <c:marker val="1"/>
        <c:smooth val="0"/>
        <c:axId val="885864464"/>
        <c:axId val="885870448"/>
      </c:lineChart>
      <c:catAx>
        <c:axId val="88588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58480"/>
        <c:crossesAt val="0"/>
        <c:auto val="1"/>
        <c:lblAlgn val="ctr"/>
        <c:lblOffset val="100"/>
        <c:noMultiLvlLbl val="0"/>
      </c:catAx>
      <c:valAx>
        <c:axId val="885858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86768"/>
        <c:crosses val="autoZero"/>
        <c:crossBetween val="between"/>
      </c:valAx>
      <c:valAx>
        <c:axId val="8858704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4464"/>
        <c:crosses val="max"/>
        <c:crossBetween val="between"/>
      </c:valAx>
      <c:catAx>
        <c:axId val="885864464"/>
        <c:scaling>
          <c:orientation val="minMax"/>
        </c:scaling>
        <c:delete val="1"/>
        <c:axPos val="b"/>
        <c:numFmt formatCode="General" sourceLinked="1"/>
        <c:majorTickMark val="out"/>
        <c:minorTickMark val="none"/>
        <c:tickLblPos val="nextTo"/>
        <c:crossAx val="885870448"/>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'EGTI-IND-002'!$H$35</c:f>
              <c:strCache>
                <c:ptCount val="1"/>
                <c:pt idx="0">
                  <c:v>ACTIVIDADES EJECUTADAS</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'EGTI-IND-002'!$H$36:$H$39</c:f>
              <c:numCache>
                <c:formatCode>0</c:formatCode>
                <c:ptCount val="4"/>
                <c:pt idx="0">
                  <c:v>3</c:v>
                </c:pt>
                <c:pt idx="1">
                  <c:v>3</c:v>
                </c:pt>
              </c:numCache>
            </c:numRef>
          </c:val>
          <c:extLst xmlns:c16r2="http://schemas.microsoft.com/office/drawing/2015/06/chart">
            <c:ext xmlns:c16="http://schemas.microsoft.com/office/drawing/2014/chart" uri="{C3380CC4-5D6E-409C-BE32-E72D297353CC}">
              <c16:uniqueId val="{00000000-B7AB-416E-B83E-580B26812F40}"/>
            </c:ext>
          </c:extLst>
        </c:ser>
        <c:ser>
          <c:idx val="5"/>
          <c:order val="1"/>
          <c:tx>
            <c:strRef>
              <c:f>'EGTI-IND-002'!$I$35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'EGTI-IND-002'!$I$36:$I$39</c:f>
              <c:numCache>
                <c:formatCode>0</c:formatCode>
                <c:ptCount val="4"/>
                <c:pt idx="0">
                  <c:v>3</c:v>
                </c:pt>
                <c:pt idx="1">
                  <c:v>3</c:v>
                </c:pt>
                <c:pt idx="2">
                  <c:v>13</c:v>
                </c:pt>
                <c:pt idx="3">
                  <c:v>10</c:v>
                </c:pt>
              </c:numCache>
            </c:numRef>
          </c:val>
          <c:extLst xmlns:c16r2="http://schemas.microsoft.com/office/drawing/2015/06/chart">
            <c:ext xmlns:c16="http://schemas.microsoft.com/office/drawing/2014/chart" uri="{C3380CC4-5D6E-409C-BE32-E72D297353CC}">
              <c16:uniqueId val="{00000001-B7AB-416E-B83E-580B26812F40}"/>
            </c:ext>
          </c:extLst>
        </c:ser>
        <c:dLbls>
          <c:showLegendKey val="0"/>
          <c:showVal val="0"/>
          <c:showCatName val="0"/>
          <c:showSerName val="0"/>
          <c:showPercent val="0"/>
          <c:showBubbleSize val="0"/>
        </c:dLbls>
        <c:gapWidth val="150"/>
        <c:axId val="885861200"/>
        <c:axId val="885871536"/>
      </c:barChart>
      <c:lineChart>
        <c:grouping val="standard"/>
        <c:varyColors val="0"/>
        <c:ser>
          <c:idx val="0"/>
          <c:order val="2"/>
          <c:tx>
            <c:strRef>
              <c:f>'EGTI-IND-002'!$J$35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'EGTI-IND-002'!$J$36:$J$39</c:f>
              <c:numCache>
                <c:formatCode>0%</c:formatCode>
                <c:ptCount val="4"/>
                <c:pt idx="0">
                  <c:v>1</c:v>
                </c:pt>
                <c:pt idx="1">
                  <c:v>1</c:v>
                </c:pt>
                <c:pt idx="2">
                  <c:v>0</c:v>
                </c:pt>
                <c:pt idx="3">
                  <c:v>0</c:v>
                </c:pt>
              </c:numCache>
            </c:numRef>
          </c:val>
          <c:smooth val="0"/>
          <c:extLst xmlns:c16r2="http://schemas.microsoft.com/office/drawing/2015/06/chart">
            <c:ext xmlns:c16="http://schemas.microsoft.com/office/drawing/2014/chart" uri="{C3380CC4-5D6E-409C-BE32-E72D297353CC}">
              <c16:uniqueId val="{00000002-B7AB-416E-B83E-580B26812F40}"/>
            </c:ext>
          </c:extLst>
        </c:ser>
        <c:dLbls>
          <c:showLegendKey val="0"/>
          <c:showVal val="0"/>
          <c:showCatName val="0"/>
          <c:showSerName val="0"/>
          <c:showPercent val="0"/>
          <c:showBubbleSize val="0"/>
        </c:dLbls>
        <c:marker val="1"/>
        <c:smooth val="0"/>
        <c:axId val="885873168"/>
        <c:axId val="885872624"/>
      </c:lineChart>
      <c:catAx>
        <c:axId val="885861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71536"/>
        <c:crossesAt val="0"/>
        <c:auto val="1"/>
        <c:lblAlgn val="ctr"/>
        <c:lblOffset val="100"/>
        <c:noMultiLvlLbl val="0"/>
      </c:catAx>
      <c:valAx>
        <c:axId val="885871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61200"/>
        <c:crosses val="autoZero"/>
        <c:crossBetween val="between"/>
      </c:valAx>
      <c:valAx>
        <c:axId val="8858726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5873168"/>
        <c:crosses val="max"/>
        <c:crossBetween val="between"/>
      </c:valAx>
      <c:catAx>
        <c:axId val="885873168"/>
        <c:scaling>
          <c:orientation val="minMax"/>
        </c:scaling>
        <c:delete val="1"/>
        <c:axPos val="b"/>
        <c:numFmt formatCode="General" sourceLinked="1"/>
        <c:majorTickMark val="out"/>
        <c:minorTickMark val="none"/>
        <c:tickLblPos val="nextTo"/>
        <c:crossAx val="88587262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7.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chart" Target="../charts/chart29.xml"/><Relationship Id="rId1" Type="http://schemas.openxmlformats.org/officeDocument/2006/relationships/image" Target="../media/image1.jp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chart" Target="../charts/chart30.xml"/><Relationship Id="rId1" Type="http://schemas.openxmlformats.org/officeDocument/2006/relationships/image" Target="../media/image1.jp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31.xml"/><Relationship Id="rId1" Type="http://schemas.openxmlformats.org/officeDocument/2006/relationships/image" Target="../media/image1.jpg"/><Relationship Id="rId5" Type="http://schemas.openxmlformats.org/officeDocument/2006/relationships/image" Target="../media/image16.png"/><Relationship Id="rId4"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2.xml"/><Relationship Id="rId1" Type="http://schemas.openxmlformats.org/officeDocument/2006/relationships/image" Target="../media/image1.jpg"/><Relationship Id="rId4" Type="http://schemas.openxmlformats.org/officeDocument/2006/relationships/image" Target="../media/image1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33.xml"/><Relationship Id="rId1" Type="http://schemas.openxmlformats.org/officeDocument/2006/relationships/image" Target="../media/image1.jpg"/><Relationship Id="rId5" Type="http://schemas.openxmlformats.org/officeDocument/2006/relationships/image" Target="../media/image20.png"/><Relationship Id="rId4" Type="http://schemas.openxmlformats.org/officeDocument/2006/relationships/image" Target="../media/image19.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20B4205D-7E2E-452D-9FDC-FBA8F9C28A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F3C8D61E-C83B-4661-9B39-569F80ACC5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B852510F-198C-458A-AA43-BC3E8BB4B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xmlns="" id="{8BFBC998-5E2D-4F06-9C2B-40AF59CDA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B303473E-8660-4503-A1D9-87AD79E00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54428</xdr:colOff>
      <xdr:row>44</xdr:row>
      <xdr:rowOff>108856</xdr:rowOff>
    </xdr:from>
    <xdr:to>
      <xdr:col>26</xdr:col>
      <xdr:colOff>81643</xdr:colOff>
      <xdr:row>56</xdr:row>
      <xdr:rowOff>149679</xdr:rowOff>
    </xdr:to>
    <xdr:graphicFrame macro="">
      <xdr:nvGraphicFramePr>
        <xdr:cNvPr id="3" name="Gráfico 2">
          <a:extLst>
            <a:ext uri="{FF2B5EF4-FFF2-40B4-BE49-F238E27FC236}">
              <a16:creationId xmlns:a16="http://schemas.microsoft.com/office/drawing/2014/main" xmlns="" id="{A20C7F60-D82C-4BEF-BE95-7C758F815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671694D0-6624-4D26-9B40-2468589B1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xmlns="" id="{A65C306A-55DB-4474-BF5B-3A48C29B0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554400E7-EA42-4523-A4F4-8F020D3820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xmlns="" id="{00C07F8E-7793-4289-939A-BFD7A1A87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0D77F570-1053-4DA6-B6C0-3D513D9FE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xmlns="" id="{5C9753EF-C4D4-4026-9119-7B986550F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5EE9B594-8F58-4125-B3CA-848E8AEA0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xmlns="" id="{1A2F0880-3A51-4366-B408-D5649F032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5245C264-4CB8-491A-A232-0C89EFDCD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xmlns="" id="{219B2077-4C16-4540-AC40-5722DDC44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4F8A123A-D0C4-4B01-B373-5A2684F5FF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3</xdr:col>
      <xdr:colOff>28574</xdr:colOff>
      <xdr:row>44</xdr:row>
      <xdr:rowOff>52387</xdr:rowOff>
    </xdr:from>
    <xdr:to>
      <xdr:col>25</xdr:col>
      <xdr:colOff>447674</xdr:colOff>
      <xdr:row>56</xdr:row>
      <xdr:rowOff>76200</xdr:rowOff>
    </xdr:to>
    <xdr:graphicFrame macro="">
      <xdr:nvGraphicFramePr>
        <xdr:cNvPr id="3" name="Gráfico 2">
          <a:extLst>
            <a:ext uri="{FF2B5EF4-FFF2-40B4-BE49-F238E27FC236}">
              <a16:creationId xmlns:a16="http://schemas.microsoft.com/office/drawing/2014/main" xmlns="" id="{274D2AF8-015F-4715-824A-3020699C3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CAAA0D35-DDCD-4916-93BD-519378942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2</xdr:col>
      <xdr:colOff>85725</xdr:colOff>
      <xdr:row>44</xdr:row>
      <xdr:rowOff>90487</xdr:rowOff>
    </xdr:from>
    <xdr:to>
      <xdr:col>26</xdr:col>
      <xdr:colOff>66674</xdr:colOff>
      <xdr:row>56</xdr:row>
      <xdr:rowOff>152400</xdr:rowOff>
    </xdr:to>
    <xdr:graphicFrame macro="">
      <xdr:nvGraphicFramePr>
        <xdr:cNvPr id="3" name="Gráfico 2">
          <a:extLst>
            <a:ext uri="{FF2B5EF4-FFF2-40B4-BE49-F238E27FC236}">
              <a16:creationId xmlns:a16="http://schemas.microsoft.com/office/drawing/2014/main" xmlns="" id="{7A479836-CEF6-46BD-AD2C-77D78BD0E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D02BDA12-BA02-4C01-9116-0111E22F9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5</xdr:col>
      <xdr:colOff>47625</xdr:colOff>
      <xdr:row>45</xdr:row>
      <xdr:rowOff>133351</xdr:rowOff>
    </xdr:from>
    <xdr:to>
      <xdr:col>25</xdr:col>
      <xdr:colOff>228600</xdr:colOff>
      <xdr:row>52</xdr:row>
      <xdr:rowOff>85725</xdr:rowOff>
    </xdr:to>
    <xdr:graphicFrame macro="">
      <xdr:nvGraphicFramePr>
        <xdr:cNvPr id="3" name="Gráfico 2">
          <a:extLst>
            <a:ext uri="{FF2B5EF4-FFF2-40B4-BE49-F238E27FC236}">
              <a16:creationId xmlns:a16="http://schemas.microsoft.com/office/drawing/2014/main" xmlns="" id="{BAD50CC1-0748-4E13-90CA-F2DAAF4C2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247650</xdr:colOff>
      <xdr:row>50</xdr:row>
      <xdr:rowOff>619125</xdr:rowOff>
    </xdr:from>
    <xdr:to>
      <xdr:col>7</xdr:col>
      <xdr:colOff>1200150</xdr:colOff>
      <xdr:row>50</xdr:row>
      <xdr:rowOff>800100</xdr:rowOff>
    </xdr:to>
    <xdr:sp macro="" textlink="">
      <xdr:nvSpPr>
        <xdr:cNvPr id="4" name="CuadroTexto 3">
          <a:extLst>
            <a:ext uri="{FF2B5EF4-FFF2-40B4-BE49-F238E27FC236}">
              <a16:creationId xmlns:a16="http://schemas.microsoft.com/office/drawing/2014/main" xmlns="" id="{D0BAD56C-8872-4F77-A33B-E02ABDE93A6A}"/>
            </a:ext>
          </a:extLst>
        </xdr:cNvPr>
        <xdr:cNvSpPr txBox="1"/>
      </xdr:nvSpPr>
      <xdr:spPr>
        <a:xfrm>
          <a:off x="1725930" y="14281785"/>
          <a:ext cx="952500"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1 trimestre</a:t>
          </a:r>
        </a:p>
      </xdr:txBody>
    </xdr:sp>
    <xdr:clientData/>
  </xdr:twoCellAnchor>
  <xdr:twoCellAnchor>
    <xdr:from>
      <xdr:col>9</xdr:col>
      <xdr:colOff>447675</xdr:colOff>
      <xdr:row>50</xdr:row>
      <xdr:rowOff>581025</xdr:rowOff>
    </xdr:from>
    <xdr:to>
      <xdr:col>11</xdr:col>
      <xdr:colOff>171450</xdr:colOff>
      <xdr:row>50</xdr:row>
      <xdr:rowOff>762000</xdr:rowOff>
    </xdr:to>
    <xdr:sp macro="" textlink="">
      <xdr:nvSpPr>
        <xdr:cNvPr id="5" name="CuadroTexto 4">
          <a:extLst>
            <a:ext uri="{FF2B5EF4-FFF2-40B4-BE49-F238E27FC236}">
              <a16:creationId xmlns:a16="http://schemas.microsoft.com/office/drawing/2014/main" xmlns="" id="{AE66B435-1165-4E65-8E11-CE5756DC3488}"/>
            </a:ext>
          </a:extLst>
        </xdr:cNvPr>
        <xdr:cNvSpPr txBox="1"/>
      </xdr:nvSpPr>
      <xdr:spPr>
        <a:xfrm>
          <a:off x="4189095" y="14243685"/>
          <a:ext cx="98869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2 trimestre</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xmlns="" id="{7F5512C2-EFB3-4C6F-9DAB-C222ABA3E60C}"/>
            </a:ext>
          </a:extLst>
        </xdr:cNvPr>
        <xdr:cNvPicPr preferRelativeResize="0"/>
      </xdr:nvPicPr>
      <xdr:blipFill>
        <a:blip xmlns:r="http://schemas.openxmlformats.org/officeDocument/2006/relationships" r:embed="rId1" cstate="print"/>
        <a:stretch>
          <a:fillRect/>
        </a:stretch>
      </xdr:blipFill>
      <xdr:spPr>
        <a:xfrm>
          <a:off x="1074420" y="175260"/>
          <a:ext cx="942975" cy="923925"/>
        </a:xfrm>
        <a:prstGeom prst="rect">
          <a:avLst/>
        </a:prstGeom>
        <a:noFill/>
      </xdr:spPr>
    </xdr:pic>
    <xdr:clientData fLocksWithSheet="0"/>
  </xdr:oneCellAnchor>
  <xdr:oneCellAnchor>
    <xdr:from>
      <xdr:col>7</xdr:col>
      <xdr:colOff>657225</xdr:colOff>
      <xdr:row>45</xdr:row>
      <xdr:rowOff>57150</xdr:rowOff>
    </xdr:from>
    <xdr:ext cx="4541520" cy="2242185"/>
    <xdr:pic>
      <xdr:nvPicPr>
        <xdr:cNvPr id="3" name="Imagen 2">
          <a:extLst>
            <a:ext uri="{FF2B5EF4-FFF2-40B4-BE49-F238E27FC236}">
              <a16:creationId xmlns:a16="http://schemas.microsoft.com/office/drawing/2014/main" xmlns="" id="{14E28F8B-376C-4588-BF9F-C4990D041493}"/>
            </a:ext>
            <a:ext uri="{147F2762-F138-4A5C-976F-8EAC2B608ADB}">
              <a16:predDERef xmlns:a16="http://schemas.microsoft.com/office/drawing/2014/main" xmlns="" pred="{00000000-0008-0000-0000-000002000000}"/>
            </a:ext>
          </a:extLst>
        </xdr:cNvPr>
        <xdr:cNvPicPr>
          <a:picLocks noChangeAspect="1"/>
        </xdr:cNvPicPr>
      </xdr:nvPicPr>
      <xdr:blipFill>
        <a:blip xmlns:r="http://schemas.openxmlformats.org/officeDocument/2006/relationships" r:embed="rId2"/>
        <a:stretch>
          <a:fillRect/>
        </a:stretch>
      </xdr:blipFill>
      <xdr:spPr>
        <a:xfrm>
          <a:off x="7378065" y="7943850"/>
          <a:ext cx="4541520" cy="224218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xmlns="" id="{157A4573-C5E1-4699-A2F7-39042F44FE90}"/>
            </a:ext>
          </a:extLst>
        </xdr:cNvPr>
        <xdr:cNvPicPr preferRelativeResize="0"/>
      </xdr:nvPicPr>
      <xdr:blipFill>
        <a:blip xmlns:r="http://schemas.openxmlformats.org/officeDocument/2006/relationships" r:embed="rId1" cstate="print"/>
        <a:stretch>
          <a:fillRect/>
        </a:stretch>
      </xdr:blipFill>
      <xdr:spPr>
        <a:xfrm>
          <a:off x="1045846" y="232410"/>
          <a:ext cx="933450" cy="866775"/>
        </a:xfrm>
        <a:prstGeom prst="rect">
          <a:avLst/>
        </a:prstGeom>
        <a:noFill/>
      </xdr:spPr>
    </xdr:pic>
    <xdr:clientData fLocksWithSheet="0"/>
  </xdr:oneCellAnchor>
  <xdr:twoCellAnchor>
    <xdr:from>
      <xdr:col>2</xdr:col>
      <xdr:colOff>54428</xdr:colOff>
      <xdr:row>49</xdr:row>
      <xdr:rowOff>88445</xdr:rowOff>
    </xdr:from>
    <xdr:to>
      <xdr:col>26</xdr:col>
      <xdr:colOff>209550</xdr:colOff>
      <xdr:row>57</xdr:row>
      <xdr:rowOff>163285</xdr:rowOff>
    </xdr:to>
    <xdr:graphicFrame macro="">
      <xdr:nvGraphicFramePr>
        <xdr:cNvPr id="3" name="Gráfico 2">
          <a:extLst>
            <a:ext uri="{FF2B5EF4-FFF2-40B4-BE49-F238E27FC236}">
              <a16:creationId xmlns:a16="http://schemas.microsoft.com/office/drawing/2014/main" xmlns="" id="{738A8F94-16A2-4D27-991B-CFC96DBAD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14</xdr:col>
      <xdr:colOff>35969</xdr:colOff>
      <xdr:row>38</xdr:row>
      <xdr:rowOff>2502955</xdr:rowOff>
    </xdr:from>
    <xdr:ext cx="3156078" cy="3927583"/>
    <xdr:pic>
      <xdr:nvPicPr>
        <xdr:cNvPr id="4" name="Imagen 3">
          <a:extLst>
            <a:ext uri="{FF2B5EF4-FFF2-40B4-BE49-F238E27FC236}">
              <a16:creationId xmlns:a16="http://schemas.microsoft.com/office/drawing/2014/main" xmlns="" id="{2359E59C-89D0-49A6-A1CE-323F10DD30AE}"/>
            </a:ext>
          </a:extLst>
        </xdr:cNvPr>
        <xdr:cNvPicPr>
          <a:picLocks noChangeAspect="1"/>
        </xdr:cNvPicPr>
      </xdr:nvPicPr>
      <xdr:blipFill>
        <a:blip xmlns:r="http://schemas.openxmlformats.org/officeDocument/2006/relationships" r:embed="rId3"/>
        <a:stretch>
          <a:fillRect/>
        </a:stretch>
      </xdr:blipFill>
      <xdr:spPr>
        <a:xfrm>
          <a:off x="13477649" y="6838735"/>
          <a:ext cx="3156078" cy="3927583"/>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xmlns="" id="{C9843F3C-1820-4EB3-9829-E6C0AF663726}"/>
            </a:ext>
          </a:extLst>
        </xdr:cNvPr>
        <xdr:cNvPicPr preferRelativeResize="0"/>
      </xdr:nvPicPr>
      <xdr:blipFill>
        <a:blip xmlns:r="http://schemas.openxmlformats.org/officeDocument/2006/relationships" r:embed="rId1" cstate="print"/>
        <a:stretch>
          <a:fillRect/>
        </a:stretch>
      </xdr:blipFill>
      <xdr:spPr>
        <a:xfrm>
          <a:off x="1074420" y="175260"/>
          <a:ext cx="942975" cy="923925"/>
        </a:xfrm>
        <a:prstGeom prst="rect">
          <a:avLst/>
        </a:prstGeom>
        <a:noFill/>
      </xdr:spPr>
    </xdr:pic>
    <xdr:clientData fLocksWithSheet="0"/>
  </xdr:oneCellAnchor>
  <xdr:oneCellAnchor>
    <xdr:from>
      <xdr:col>7</xdr:col>
      <xdr:colOff>1295400</xdr:colOff>
      <xdr:row>46</xdr:row>
      <xdr:rowOff>0</xdr:rowOff>
    </xdr:from>
    <xdr:ext cx="4572000" cy="1676400"/>
    <xdr:pic>
      <xdr:nvPicPr>
        <xdr:cNvPr id="3" name="Imagen 2">
          <a:extLst>
            <a:ext uri="{FF2B5EF4-FFF2-40B4-BE49-F238E27FC236}">
              <a16:creationId xmlns:a16="http://schemas.microsoft.com/office/drawing/2014/main" xmlns="" id="{A10277DB-D873-4ECD-99D3-61FEB63FF9E4}"/>
            </a:ext>
            <a:ext uri="{147F2762-F138-4A5C-976F-8EAC2B608ADB}">
              <a16:predDERef xmlns:a16="http://schemas.microsoft.com/office/drawing/2014/main" xmlns="" pred="{00000000-0008-0000-0200-000002000000}"/>
            </a:ext>
          </a:extLst>
        </xdr:cNvPr>
        <xdr:cNvPicPr>
          <a:picLocks noChangeAspect="1"/>
        </xdr:cNvPicPr>
      </xdr:nvPicPr>
      <xdr:blipFill>
        <a:blip xmlns:r="http://schemas.openxmlformats.org/officeDocument/2006/relationships" r:embed="rId2"/>
        <a:stretch>
          <a:fillRect/>
        </a:stretch>
      </xdr:blipFill>
      <xdr:spPr>
        <a:xfrm>
          <a:off x="7680960" y="8061960"/>
          <a:ext cx="4572000" cy="16764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xmlns="" id="{4E85080C-E4D1-4D6D-B4A1-33AAFD33404F}"/>
            </a:ext>
          </a:extLst>
        </xdr:cNvPr>
        <xdr:cNvPicPr preferRelativeResize="0"/>
      </xdr:nvPicPr>
      <xdr:blipFill>
        <a:blip xmlns:r="http://schemas.openxmlformats.org/officeDocument/2006/relationships" r:embed="rId1" cstate="print"/>
        <a:stretch>
          <a:fillRect/>
        </a:stretch>
      </xdr:blipFill>
      <xdr:spPr>
        <a:xfrm>
          <a:off x="1074420" y="175260"/>
          <a:ext cx="942975" cy="923925"/>
        </a:xfrm>
        <a:prstGeom prst="rect">
          <a:avLst/>
        </a:prstGeom>
        <a:noFill/>
      </xdr:spPr>
    </xdr:pic>
    <xdr:clientData fLocksWithSheet="0"/>
  </xdr:oneCellAnchor>
  <xdr:oneCellAnchor>
    <xdr:from>
      <xdr:col>7</xdr:col>
      <xdr:colOff>504825</xdr:colOff>
      <xdr:row>46</xdr:row>
      <xdr:rowOff>95250</xdr:rowOff>
    </xdr:from>
    <xdr:ext cx="5899785" cy="3440430"/>
    <xdr:pic>
      <xdr:nvPicPr>
        <xdr:cNvPr id="3" name="Imagen 2">
          <a:extLst>
            <a:ext uri="{FF2B5EF4-FFF2-40B4-BE49-F238E27FC236}">
              <a16:creationId xmlns:a16="http://schemas.microsoft.com/office/drawing/2014/main" xmlns="" id="{2FBFF7EE-91BF-4618-930B-FB759FA68DE3}"/>
            </a:ext>
            <a:ext uri="{147F2762-F138-4A5C-976F-8EAC2B608ADB}">
              <a16:predDERef xmlns:a16="http://schemas.microsoft.com/office/drawing/2014/main" xmlns="" pred="{00000000-0008-0000-0300-000002000000}"/>
            </a:ext>
          </a:extLst>
        </xdr:cNvPr>
        <xdr:cNvPicPr>
          <a:picLocks noChangeAspect="1"/>
        </xdr:cNvPicPr>
      </xdr:nvPicPr>
      <xdr:blipFill>
        <a:blip xmlns:r="http://schemas.openxmlformats.org/officeDocument/2006/relationships" r:embed="rId2"/>
        <a:stretch>
          <a:fillRect/>
        </a:stretch>
      </xdr:blipFill>
      <xdr:spPr>
        <a:xfrm>
          <a:off x="7225665" y="8157210"/>
          <a:ext cx="5899785" cy="3440430"/>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23EF1D77-31BD-493A-8F6D-09FFE1CF8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3</xdr:col>
      <xdr:colOff>9525</xdr:colOff>
      <xdr:row>54</xdr:row>
      <xdr:rowOff>76200</xdr:rowOff>
    </xdr:from>
    <xdr:to>
      <xdr:col>25</xdr:col>
      <xdr:colOff>396738</xdr:colOff>
      <xdr:row>55</xdr:row>
      <xdr:rowOff>1081709</xdr:rowOff>
    </xdr:to>
    <xdr:graphicFrame macro="">
      <xdr:nvGraphicFramePr>
        <xdr:cNvPr id="3" name="Gráfico 2">
          <a:extLst>
            <a:ext uri="{FF2B5EF4-FFF2-40B4-BE49-F238E27FC236}">
              <a16:creationId xmlns:a16="http://schemas.microsoft.com/office/drawing/2014/main" xmlns="" id="{9C324908-9CF4-40B4-9E57-388649774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52500" cy="928938"/>
    <xdr:pic>
      <xdr:nvPicPr>
        <xdr:cNvPr id="2" name="Imagen 1">
          <a:extLst>
            <a:ext uri="{FF2B5EF4-FFF2-40B4-BE49-F238E27FC236}">
              <a16:creationId xmlns:a16="http://schemas.microsoft.com/office/drawing/2014/main" xmlns="" id="{D39770A3-9D20-4A76-A90F-59A7B6330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2500" cy="928938"/>
        </a:xfrm>
        <a:prstGeom prst="rect">
          <a:avLst/>
        </a:prstGeom>
      </xdr:spPr>
    </xdr:pic>
    <xdr:clientData/>
  </xdr:oneCellAnchor>
  <xdr:twoCellAnchor>
    <xdr:from>
      <xdr:col>7</xdr:col>
      <xdr:colOff>1226344</xdr:colOff>
      <xdr:row>47</xdr:row>
      <xdr:rowOff>27385</xdr:rowOff>
    </xdr:from>
    <xdr:to>
      <xdr:col>18</xdr:col>
      <xdr:colOff>178593</xdr:colOff>
      <xdr:row>58</xdr:row>
      <xdr:rowOff>0</xdr:rowOff>
    </xdr:to>
    <xdr:graphicFrame macro="">
      <xdr:nvGraphicFramePr>
        <xdr:cNvPr id="3" name="Gráfico 2">
          <a:extLst>
            <a:ext uri="{FF2B5EF4-FFF2-40B4-BE49-F238E27FC236}">
              <a16:creationId xmlns:a16="http://schemas.microsoft.com/office/drawing/2014/main" xmlns="" id="{BEC84192-E996-4280-A5DB-AA20C2728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130969</xdr:colOff>
      <xdr:row>51</xdr:row>
      <xdr:rowOff>0</xdr:rowOff>
    </xdr:from>
    <xdr:to>
      <xdr:col>9</xdr:col>
      <xdr:colOff>583406</xdr:colOff>
      <xdr:row>52</xdr:row>
      <xdr:rowOff>47625</xdr:rowOff>
    </xdr:to>
    <xdr:sp macro="" textlink="">
      <xdr:nvSpPr>
        <xdr:cNvPr id="4" name="CuadroTexto 3">
          <a:extLst>
            <a:ext uri="{FF2B5EF4-FFF2-40B4-BE49-F238E27FC236}">
              <a16:creationId xmlns:a16="http://schemas.microsoft.com/office/drawing/2014/main" xmlns="" id="{496B9FB9-C879-4030-922D-08963F159A0E}"/>
            </a:ext>
          </a:extLst>
        </xdr:cNvPr>
        <xdr:cNvSpPr txBox="1"/>
      </xdr:nvSpPr>
      <xdr:spPr>
        <a:xfrm>
          <a:off x="2394109" y="9326880"/>
          <a:ext cx="117157" cy="230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138</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0.68713</cdr:x>
      <cdr:y>0.19484</cdr:y>
    </cdr:from>
    <cdr:to>
      <cdr:x>0.77193</cdr:x>
      <cdr:y>0.29932</cdr:y>
    </cdr:to>
    <cdr:sp macro="" textlink="">
      <cdr:nvSpPr>
        <cdr:cNvPr id="2" name="CuadroTexto 1">
          <a:extLst xmlns:a="http://schemas.openxmlformats.org/drawingml/2006/main">
            <a:ext uri="{FF2B5EF4-FFF2-40B4-BE49-F238E27FC236}">
              <a16:creationId xmlns:a16="http://schemas.microsoft.com/office/drawing/2014/main" xmlns="" id="{385DD9E5-8490-450A-9F0C-34F4A880CA26}"/>
            </a:ext>
          </a:extLst>
        </cdr:cNvPr>
        <cdr:cNvSpPr txBox="1"/>
      </cdr:nvSpPr>
      <cdr:spPr>
        <a:xfrm xmlns:a="http://schemas.openxmlformats.org/drawingml/2006/main" flipV="1">
          <a:off x="2797968" y="377426"/>
          <a:ext cx="345281" cy="2024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0.69883</cdr:x>
      <cdr:y>0.20098</cdr:y>
    </cdr:from>
    <cdr:to>
      <cdr:x>0.82749</cdr:x>
      <cdr:y>0.34849</cdr:y>
    </cdr:to>
    <cdr:sp macro="" textlink="">
      <cdr:nvSpPr>
        <cdr:cNvPr id="3" name="CuadroTexto 2">
          <a:extLst xmlns:a="http://schemas.openxmlformats.org/drawingml/2006/main">
            <a:ext uri="{FF2B5EF4-FFF2-40B4-BE49-F238E27FC236}">
              <a16:creationId xmlns:a16="http://schemas.microsoft.com/office/drawing/2014/main" xmlns="" id="{D2130702-6560-49D5-BA95-33A56C674967}"/>
            </a:ext>
          </a:extLst>
        </cdr:cNvPr>
        <cdr:cNvSpPr txBox="1"/>
      </cdr:nvSpPr>
      <cdr:spPr>
        <a:xfrm xmlns:a="http://schemas.openxmlformats.org/drawingml/2006/main">
          <a:off x="2845594" y="389333"/>
          <a:ext cx="5238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a:t>147</a:t>
          </a:r>
        </a:p>
      </cdr:txBody>
    </cdr:sp>
  </cdr:relSizeAnchor>
</c:userShapes>
</file>

<file path=xl/drawings/drawing27.xml><?xml version="1.0" encoding="utf-8"?>
<xdr:wsDr xmlns:xdr="http://schemas.openxmlformats.org/drawingml/2006/spreadsheetDrawing" xmlns:a="http://schemas.openxmlformats.org/drawingml/2006/main">
  <xdr:oneCellAnchor>
    <xdr:from>
      <xdr:col>1</xdr:col>
      <xdr:colOff>114300</xdr:colOff>
      <xdr:row>1</xdr:row>
      <xdr:rowOff>9524</xdr:rowOff>
    </xdr:from>
    <xdr:ext cx="952500" cy="928938"/>
    <xdr:pic>
      <xdr:nvPicPr>
        <xdr:cNvPr id="2" name="Imagen 1">
          <a:extLst>
            <a:ext uri="{FF2B5EF4-FFF2-40B4-BE49-F238E27FC236}">
              <a16:creationId xmlns:a16="http://schemas.microsoft.com/office/drawing/2014/main" xmlns="" id="{E994789E-5E90-4EE7-A316-80E17BA29C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2500" cy="928938"/>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xmlns="" id="{2F192949-B3D1-409D-9779-6ED926EE090B}"/>
            </a:ext>
          </a:extLst>
        </xdr:cNvPr>
        <xdr:cNvCxnSpPr/>
      </xdr:nvCxnSpPr>
      <xdr:spPr>
        <a:xfrm>
          <a:off x="2517457" y="4755356"/>
          <a:ext cx="252364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1035844</xdr:colOff>
      <xdr:row>46</xdr:row>
      <xdr:rowOff>83344</xdr:rowOff>
    </xdr:from>
    <xdr:to>
      <xdr:col>19</xdr:col>
      <xdr:colOff>28575</xdr:colOff>
      <xdr:row>58</xdr:row>
      <xdr:rowOff>140494</xdr:rowOff>
    </xdr:to>
    <xdr:graphicFrame macro="">
      <xdr:nvGraphicFramePr>
        <xdr:cNvPr id="4" name="Gráfico 3">
          <a:extLst>
            <a:ext uri="{FF2B5EF4-FFF2-40B4-BE49-F238E27FC236}">
              <a16:creationId xmlns:a16="http://schemas.microsoft.com/office/drawing/2014/main" xmlns="" id="{4934AC4F-0A0B-4C10-9E90-A1A2973D4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1</xdr:col>
      <xdr:colOff>114300</xdr:colOff>
      <xdr:row>1</xdr:row>
      <xdr:rowOff>9524</xdr:rowOff>
    </xdr:from>
    <xdr:ext cx="954698" cy="928938"/>
    <xdr:pic>
      <xdr:nvPicPr>
        <xdr:cNvPr id="2" name="Imagen 1">
          <a:extLst>
            <a:ext uri="{FF2B5EF4-FFF2-40B4-BE49-F238E27FC236}">
              <a16:creationId xmlns:a16="http://schemas.microsoft.com/office/drawing/2014/main" xmlns="" id="{C7E3D146-4C95-43FE-9B2D-05A9AD8CE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4698" cy="928938"/>
        </a:xfrm>
        <a:prstGeom prst="rect">
          <a:avLst/>
        </a:prstGeom>
      </xdr:spPr>
    </xdr:pic>
    <xdr:clientData/>
  </xdr:oneCellAnchor>
  <xdr:twoCellAnchor>
    <xdr:from>
      <xdr:col>2</xdr:col>
      <xdr:colOff>67235</xdr:colOff>
      <xdr:row>44</xdr:row>
      <xdr:rowOff>168088</xdr:rowOff>
    </xdr:from>
    <xdr:to>
      <xdr:col>26</xdr:col>
      <xdr:colOff>121278</xdr:colOff>
      <xdr:row>55</xdr:row>
      <xdr:rowOff>112059</xdr:rowOff>
    </xdr:to>
    <xdr:graphicFrame macro="">
      <xdr:nvGraphicFramePr>
        <xdr:cNvPr id="3" name="Gráfico 2">
          <a:extLst>
            <a:ext uri="{FF2B5EF4-FFF2-40B4-BE49-F238E27FC236}">
              <a16:creationId xmlns:a16="http://schemas.microsoft.com/office/drawing/2014/main" xmlns="" id="{99E85BE9-8ECA-460F-9D05-2F3394335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58215" cy="928938"/>
    <xdr:pic>
      <xdr:nvPicPr>
        <xdr:cNvPr id="2" name="Imagen 1">
          <a:extLst>
            <a:ext uri="{FF2B5EF4-FFF2-40B4-BE49-F238E27FC236}">
              <a16:creationId xmlns:a16="http://schemas.microsoft.com/office/drawing/2014/main" xmlns="" id="{46A84EE1-94C1-47EA-8779-88E3A1FCFE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28938"/>
        </a:xfrm>
        <a:prstGeom prst="rect">
          <a:avLst/>
        </a:prstGeom>
      </xdr:spPr>
    </xdr:pic>
    <xdr:clientData/>
  </xdr:oneCellAnchor>
  <xdr:twoCellAnchor>
    <xdr:from>
      <xdr:col>3</xdr:col>
      <xdr:colOff>76200</xdr:colOff>
      <xdr:row>52</xdr:row>
      <xdr:rowOff>47625</xdr:rowOff>
    </xdr:from>
    <xdr:to>
      <xdr:col>26</xdr:col>
      <xdr:colOff>38100</xdr:colOff>
      <xdr:row>64</xdr:row>
      <xdr:rowOff>152400</xdr:rowOff>
    </xdr:to>
    <xdr:graphicFrame macro="">
      <xdr:nvGraphicFramePr>
        <xdr:cNvPr id="3" name="Gráfico 2">
          <a:extLst>
            <a:ext uri="{FF2B5EF4-FFF2-40B4-BE49-F238E27FC236}">
              <a16:creationId xmlns:a16="http://schemas.microsoft.com/office/drawing/2014/main" xmlns="" id="{014656AA-A86E-4AB3-9B4F-AD9101222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C3AFDBAA-FF94-4DEF-BA92-C3A7C4195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6</xdr:col>
      <xdr:colOff>180975</xdr:colOff>
      <xdr:row>44</xdr:row>
      <xdr:rowOff>47625</xdr:rowOff>
    </xdr:from>
    <xdr:to>
      <xdr:col>25</xdr:col>
      <xdr:colOff>19050</xdr:colOff>
      <xdr:row>50</xdr:row>
      <xdr:rowOff>228600</xdr:rowOff>
    </xdr:to>
    <xdr:graphicFrame macro="">
      <xdr:nvGraphicFramePr>
        <xdr:cNvPr id="3" name="Gráfico 2">
          <a:extLst>
            <a:ext uri="{FF2B5EF4-FFF2-40B4-BE49-F238E27FC236}">
              <a16:creationId xmlns:a16="http://schemas.microsoft.com/office/drawing/2014/main" xmlns="" id="{C61B8DCC-7237-4D0D-9696-6CDCAE471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F3FA94BF-4D01-4586-B93D-744577FD67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114299</xdr:colOff>
      <xdr:row>44</xdr:row>
      <xdr:rowOff>95249</xdr:rowOff>
    </xdr:from>
    <xdr:to>
      <xdr:col>26</xdr:col>
      <xdr:colOff>104775</xdr:colOff>
      <xdr:row>49</xdr:row>
      <xdr:rowOff>228600</xdr:rowOff>
    </xdr:to>
    <xdr:graphicFrame macro="">
      <xdr:nvGraphicFramePr>
        <xdr:cNvPr id="3" name="Gráfico 2">
          <a:extLst>
            <a:ext uri="{FF2B5EF4-FFF2-40B4-BE49-F238E27FC236}">
              <a16:creationId xmlns:a16="http://schemas.microsoft.com/office/drawing/2014/main" xmlns="" id="{0E335DD0-13DB-4EC3-BC1B-510FF0A33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4D220609-7263-4CDF-AD22-E323D61BC1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4</xdr:col>
      <xdr:colOff>100011</xdr:colOff>
      <xdr:row>44</xdr:row>
      <xdr:rowOff>76201</xdr:rowOff>
    </xdr:from>
    <xdr:to>
      <xdr:col>24</xdr:col>
      <xdr:colOff>323849</xdr:colOff>
      <xdr:row>56</xdr:row>
      <xdr:rowOff>57151</xdr:rowOff>
    </xdr:to>
    <xdr:graphicFrame macro="">
      <xdr:nvGraphicFramePr>
        <xdr:cNvPr id="3" name="Gráfico 2">
          <a:extLst>
            <a:ext uri="{FF2B5EF4-FFF2-40B4-BE49-F238E27FC236}">
              <a16:creationId xmlns:a16="http://schemas.microsoft.com/office/drawing/2014/main" xmlns="" id="{76A06D47-AB2D-4694-9262-273E4F076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9B932C6E-29B5-434F-8C44-EF4450E02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380999</xdr:colOff>
      <xdr:row>52</xdr:row>
      <xdr:rowOff>95249</xdr:rowOff>
    </xdr:from>
    <xdr:to>
      <xdr:col>19</xdr:col>
      <xdr:colOff>352424</xdr:colOff>
      <xdr:row>64</xdr:row>
      <xdr:rowOff>104775</xdr:rowOff>
    </xdr:to>
    <xdr:graphicFrame macro="">
      <xdr:nvGraphicFramePr>
        <xdr:cNvPr id="3" name="Gráfico 2">
          <a:extLst>
            <a:ext uri="{FF2B5EF4-FFF2-40B4-BE49-F238E27FC236}">
              <a16:creationId xmlns:a16="http://schemas.microsoft.com/office/drawing/2014/main" xmlns="" id="{896627DA-D2D9-486B-8FE7-A091616C7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D524F2FF-4CBD-4C80-99EF-01E6CB361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3</xdr:col>
      <xdr:colOff>114300</xdr:colOff>
      <xdr:row>53</xdr:row>
      <xdr:rowOff>0</xdr:rowOff>
    </xdr:from>
    <xdr:to>
      <xdr:col>25</xdr:col>
      <xdr:colOff>409575</xdr:colOff>
      <xdr:row>64</xdr:row>
      <xdr:rowOff>108239</xdr:rowOff>
    </xdr:to>
    <xdr:graphicFrame macro="">
      <xdr:nvGraphicFramePr>
        <xdr:cNvPr id="3" name="Gráfico 2">
          <a:extLst>
            <a:ext uri="{FF2B5EF4-FFF2-40B4-BE49-F238E27FC236}">
              <a16:creationId xmlns:a16="http://schemas.microsoft.com/office/drawing/2014/main" xmlns="" id="{945D6BF4-671B-4347-82E7-4C5C56E1C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3C371435-30B3-4550-B297-2881F43B87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419100</xdr:colOff>
      <xdr:row>52</xdr:row>
      <xdr:rowOff>57150</xdr:rowOff>
    </xdr:from>
    <xdr:to>
      <xdr:col>20</xdr:col>
      <xdr:colOff>57150</xdr:colOff>
      <xdr:row>64</xdr:row>
      <xdr:rowOff>114299</xdr:rowOff>
    </xdr:to>
    <xdr:graphicFrame macro="">
      <xdr:nvGraphicFramePr>
        <xdr:cNvPr id="3" name="Gráfico 2">
          <a:extLst>
            <a:ext uri="{FF2B5EF4-FFF2-40B4-BE49-F238E27FC236}">
              <a16:creationId xmlns:a16="http://schemas.microsoft.com/office/drawing/2014/main" xmlns="" id="{AC04F1BD-7316-4D59-9CD1-C6994FF22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F184BC82-7560-447B-B0B4-D42850C50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428626</xdr:colOff>
      <xdr:row>52</xdr:row>
      <xdr:rowOff>38100</xdr:rowOff>
    </xdr:from>
    <xdr:to>
      <xdr:col>20</xdr:col>
      <xdr:colOff>47625</xdr:colOff>
      <xdr:row>64</xdr:row>
      <xdr:rowOff>152399</xdr:rowOff>
    </xdr:to>
    <xdr:graphicFrame macro="">
      <xdr:nvGraphicFramePr>
        <xdr:cNvPr id="3" name="Gráfico 2">
          <a:extLst>
            <a:ext uri="{FF2B5EF4-FFF2-40B4-BE49-F238E27FC236}">
              <a16:creationId xmlns:a16="http://schemas.microsoft.com/office/drawing/2014/main" xmlns="" id="{6172328C-8AE3-4265-BEFF-5D29D2B50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6</xdr:col>
      <xdr:colOff>264584</xdr:colOff>
      <xdr:row>3</xdr:row>
      <xdr:rowOff>152400</xdr:rowOff>
    </xdr:to>
    <xdr:pic>
      <xdr:nvPicPr>
        <xdr:cNvPr id="2" name="Imagen 1">
          <a:extLst>
            <a:ext uri="{FF2B5EF4-FFF2-40B4-BE49-F238E27FC236}">
              <a16:creationId xmlns:a16="http://schemas.microsoft.com/office/drawing/2014/main" xmlns="" id="{9E1F2C15-EF97-46E9-BBC1-AE8932C67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1170" y="257174"/>
          <a:ext cx="875454" cy="855346"/>
        </a:xfrm>
        <a:prstGeom prst="rect">
          <a:avLst/>
        </a:prstGeom>
      </xdr:spPr>
    </xdr:pic>
    <xdr:clientData/>
  </xdr:twoCellAnchor>
  <xdr:twoCellAnchor>
    <xdr:from>
      <xdr:col>2</xdr:col>
      <xdr:colOff>0</xdr:colOff>
      <xdr:row>48</xdr:row>
      <xdr:rowOff>0</xdr:rowOff>
    </xdr:from>
    <xdr:to>
      <xdr:col>26</xdr:col>
      <xdr:colOff>314325</xdr:colOff>
      <xdr:row>60</xdr:row>
      <xdr:rowOff>171450</xdr:rowOff>
    </xdr:to>
    <xdr:graphicFrame macro="">
      <xdr:nvGraphicFramePr>
        <xdr:cNvPr id="3" name="Gráfico 2">
          <a:extLst>
            <a:ext uri="{FF2B5EF4-FFF2-40B4-BE49-F238E27FC236}">
              <a16:creationId xmlns:a16="http://schemas.microsoft.com/office/drawing/2014/main" xmlns="" id="{8D62DE24-F2D7-446D-B010-6ADEECEE6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xmlns="" id="{323C4D06-DAEA-41AC-99CA-DB8AA4DC5D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15700" y="134035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666750</xdr:colOff>
      <xdr:row>25</xdr:row>
      <xdr:rowOff>125942</xdr:rowOff>
    </xdr:from>
    <xdr:ext cx="6029325"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2323BAF9-0DCF-4C4C-8A88-A885747022F1}"/>
                </a:ext>
              </a:extLst>
            </xdr:cNvPr>
            <xdr:cNvSpPr txBox="1"/>
          </xdr:nvSpPr>
          <xdr:spPr>
            <a:xfrm>
              <a:off x="3242310" y="7022042"/>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2323BAF9-0DCF-4C4C-8A88-A885747022F1}"/>
                </a:ext>
              </a:extLst>
            </xdr:cNvPr>
            <xdr:cNvSpPr txBox="1"/>
          </xdr:nvSpPr>
          <xdr:spPr>
            <a:xfrm>
              <a:off x="3242310" y="7022042"/>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 𝑎 𝑙𝑎𝑠 𝑚𝑎𝑡𝑒𝑟𝑖𝑎𝑠 𝑝𝑟𝑖𝑚𝑎𝑠)/(𝑁𝑢𝑚𝑒𝑟𝑜 𝑡𝑜𝑡𝑎𝑙 𝑑𝑒 𝑒𝑛𝑠𝑎𝑦𝑜𝑠 𝑠𝑜𝑙𝑖𝑐𝑖𝑡𝑎𝑑𝑜𝑠 𝑎 𝑙𝑎𝑠 𝑚𝑎𝑡𝑒𝑟𝑖𝑎𝑠 𝑝𝑟𝑖𝑚𝑎𝑠))</a:t>
              </a:r>
              <a:r>
                <a:rPr lang="es-CO" sz="1800">
                  <a:latin typeface="+mn-lt"/>
                </a:rPr>
                <a:t>*100%</a:t>
              </a:r>
            </a:p>
          </xdr:txBody>
        </xdr:sp>
      </mc:Fallback>
    </mc:AlternateContent>
    <xdr:clientData/>
  </xdr:oneCellAnchor>
  <xdr:twoCellAnchor editAs="oneCell">
    <xdr:from>
      <xdr:col>10</xdr:col>
      <xdr:colOff>76200</xdr:colOff>
      <xdr:row>37</xdr:row>
      <xdr:rowOff>723900</xdr:rowOff>
    </xdr:from>
    <xdr:to>
      <xdr:col>26</xdr:col>
      <xdr:colOff>78673</xdr:colOff>
      <xdr:row>37</xdr:row>
      <xdr:rowOff>2798233</xdr:rowOff>
    </xdr:to>
    <xdr:pic>
      <xdr:nvPicPr>
        <xdr:cNvPr id="6" name="Imagen 5">
          <a:extLst>
            <a:ext uri="{FF2B5EF4-FFF2-40B4-BE49-F238E27FC236}">
              <a16:creationId xmlns:a16="http://schemas.microsoft.com/office/drawing/2014/main" xmlns="" id="{530AB243-0CCE-46CF-A48C-9C53E0DBFB07}"/>
            </a:ext>
          </a:extLst>
        </xdr:cNvPr>
        <xdr:cNvPicPr>
          <a:picLocks noChangeAspect="1"/>
        </xdr:cNvPicPr>
      </xdr:nvPicPr>
      <xdr:blipFill rotWithShape="1">
        <a:blip xmlns:r="http://schemas.openxmlformats.org/officeDocument/2006/relationships" r:embed="rId4"/>
        <a:srcRect l="4928" t="42374" r="40725" b="13051"/>
        <a:stretch/>
      </xdr:blipFill>
      <xdr:spPr>
        <a:xfrm>
          <a:off x="4800600" y="11231880"/>
          <a:ext cx="4643053" cy="2074333"/>
        </a:xfrm>
        <a:prstGeom prst="rect">
          <a:avLst/>
        </a:prstGeom>
      </xdr:spPr>
    </xdr:pic>
    <xdr:clientData/>
  </xdr:twoCellAnchor>
  <xdr:twoCellAnchor editAs="oneCell">
    <xdr:from>
      <xdr:col>11</xdr:col>
      <xdr:colOff>152401</xdr:colOff>
      <xdr:row>38</xdr:row>
      <xdr:rowOff>733424</xdr:rowOff>
    </xdr:from>
    <xdr:to>
      <xdr:col>25</xdr:col>
      <xdr:colOff>66675</xdr:colOff>
      <xdr:row>38</xdr:row>
      <xdr:rowOff>2887078</xdr:rowOff>
    </xdr:to>
    <xdr:pic>
      <xdr:nvPicPr>
        <xdr:cNvPr id="7" name="Imagen 6">
          <a:extLst>
            <a:ext uri="{FF2B5EF4-FFF2-40B4-BE49-F238E27FC236}">
              <a16:creationId xmlns:a16="http://schemas.microsoft.com/office/drawing/2014/main" xmlns="" id="{0D39836C-BE0B-4201-AA45-B84842F03B27}"/>
            </a:ext>
          </a:extLst>
        </xdr:cNvPr>
        <xdr:cNvPicPr>
          <a:picLocks noChangeAspect="1"/>
        </xdr:cNvPicPr>
      </xdr:nvPicPr>
      <xdr:blipFill rotWithShape="1">
        <a:blip xmlns:r="http://schemas.openxmlformats.org/officeDocument/2006/relationships" r:embed="rId5"/>
        <a:srcRect l="2783" t="55492" r="74784" b="17671"/>
        <a:stretch/>
      </xdr:blipFill>
      <xdr:spPr>
        <a:xfrm>
          <a:off x="5105401" y="14137004"/>
          <a:ext cx="3983354" cy="2153654"/>
        </a:xfrm>
        <a:prstGeom prst="rect">
          <a:avLst/>
        </a:prstGeom>
      </xdr:spPr>
    </xdr:pic>
    <xdr:clientData/>
  </xdr:twoCellAnchor>
  <xdr:twoCellAnchor editAs="oneCell">
    <xdr:from>
      <xdr:col>13</xdr:col>
      <xdr:colOff>161925</xdr:colOff>
      <xdr:row>39</xdr:row>
      <xdr:rowOff>704849</xdr:rowOff>
    </xdr:from>
    <xdr:to>
      <xdr:col>24</xdr:col>
      <xdr:colOff>100608</xdr:colOff>
      <xdr:row>39</xdr:row>
      <xdr:rowOff>2847974</xdr:rowOff>
    </xdr:to>
    <xdr:pic>
      <xdr:nvPicPr>
        <xdr:cNvPr id="8" name="Imagen 7">
          <a:extLst>
            <a:ext uri="{FF2B5EF4-FFF2-40B4-BE49-F238E27FC236}">
              <a16:creationId xmlns:a16="http://schemas.microsoft.com/office/drawing/2014/main" xmlns="" id="{E12CDF9E-9E13-4952-B35C-DA4EA77CFCD9}"/>
            </a:ext>
          </a:extLst>
        </xdr:cNvPr>
        <xdr:cNvPicPr>
          <a:picLocks noChangeAspect="1"/>
        </xdr:cNvPicPr>
      </xdr:nvPicPr>
      <xdr:blipFill rotWithShape="1">
        <a:blip xmlns:r="http://schemas.openxmlformats.org/officeDocument/2006/relationships" r:embed="rId6"/>
        <a:srcRect l="3819" t="45947" r="65483" b="16434"/>
        <a:stretch/>
      </xdr:blipFill>
      <xdr:spPr>
        <a:xfrm>
          <a:off x="5572125" y="17004029"/>
          <a:ext cx="3207663" cy="2143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D0A9F363-50D6-42A6-8A8C-C77D7AB69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xdr:from>
      <xdr:col>2</xdr:col>
      <xdr:colOff>47625</xdr:colOff>
      <xdr:row>48</xdr:row>
      <xdr:rowOff>47626</xdr:rowOff>
    </xdr:from>
    <xdr:to>
      <xdr:col>26</xdr:col>
      <xdr:colOff>266700</xdr:colOff>
      <xdr:row>59</xdr:row>
      <xdr:rowOff>47625</xdr:rowOff>
    </xdr:to>
    <xdr:graphicFrame macro="">
      <xdr:nvGraphicFramePr>
        <xdr:cNvPr id="3" name="Gráfico 2">
          <a:extLst>
            <a:ext uri="{FF2B5EF4-FFF2-40B4-BE49-F238E27FC236}">
              <a16:creationId xmlns:a16="http://schemas.microsoft.com/office/drawing/2014/main" xmlns="" id="{9A0C0CF5-3CC0-4D44-A938-CFFB2FD12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xmlns="" id="{E9575622-81D4-4986-90AA-1A97EE3CE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editAs="oneCell">
    <xdr:from>
      <xdr:col>10</xdr:col>
      <xdr:colOff>0</xdr:colOff>
      <xdr:row>39</xdr:row>
      <xdr:rowOff>0</xdr:rowOff>
    </xdr:from>
    <xdr:to>
      <xdr:col>10</xdr:col>
      <xdr:colOff>9525</xdr:colOff>
      <xdr:row>39</xdr:row>
      <xdr:rowOff>9525</xdr:rowOff>
    </xdr:to>
    <xdr:pic>
      <xdr:nvPicPr>
        <xdr:cNvPr id="5" name="Imagen 4">
          <a:extLst>
            <a:ext uri="{FF2B5EF4-FFF2-40B4-BE49-F238E27FC236}">
              <a16:creationId xmlns:a16="http://schemas.microsoft.com/office/drawing/2014/main" xmlns="" id="{9CA8A9F0-F7CC-4EA1-BD45-5B5AE40B28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4440" y="171526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771525</xdr:colOff>
      <xdr:row>25</xdr:row>
      <xdr:rowOff>76200</xdr:rowOff>
    </xdr:from>
    <xdr:ext cx="5376333"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9B1A5AF1-8831-40A0-9479-CC0AE3E4F13E}"/>
                </a:ext>
              </a:extLst>
            </xdr:cNvPr>
            <xdr:cNvSpPr txBox="1"/>
          </xdr:nvSpPr>
          <xdr:spPr>
            <a:xfrm>
              <a:off x="3453765" y="6492240"/>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ES" sz="1800" b="0" i="1">
                              <a:latin typeface="Cambria Math" panose="02040503050406030204" pitchFamily="18" charset="0"/>
                            </a:rPr>
                            <m:t>  </m:t>
                          </m:r>
                          <m:r>
                            <a:rPr lang="es-ES" sz="1800" b="0" i="1">
                              <a:latin typeface="Cambria Math" panose="02040503050406030204" pitchFamily="18" charset="0"/>
                            </a:rPr>
                            <m:t>𝑎</m:t>
                          </m:r>
                          <m:r>
                            <a:rPr lang="es-ES" sz="1800" b="0" i="1">
                              <a:latin typeface="Cambria Math" panose="02040503050406030204" pitchFamily="18" charset="0"/>
                            </a:rPr>
                            <m:t> </m:t>
                          </m:r>
                          <m:r>
                            <a:rPr lang="es-ES" sz="1800" b="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den>
                      </m:f>
                    </m:e>
                  </m:d>
                </m:oMath>
              </a14:m>
              <a:r>
                <a:rPr lang="es-CO" sz="1800">
                  <a:latin typeface="+mn-lt"/>
                </a:rPr>
                <a:t>*100%</a:t>
              </a:r>
            </a:p>
          </xdr:txBody>
        </xdr:sp>
      </mc:Choice>
      <mc:Fallback xmlns="">
        <xdr:sp macro="" textlink="">
          <xdr:nvSpPr>
            <xdr:cNvPr id="6" name="CuadroTexto 5">
              <a:extLst>
                <a:ext uri="{FF2B5EF4-FFF2-40B4-BE49-F238E27FC236}">
                  <a16:creationId xmlns:a16="http://schemas.microsoft.com/office/drawing/2014/main" id="{9B1A5AF1-8831-40A0-9479-CC0AE3E4F13E}"/>
                </a:ext>
              </a:extLst>
            </xdr:cNvPr>
            <xdr:cNvSpPr txBox="1"/>
          </xdr:nvSpPr>
          <xdr:spPr>
            <a:xfrm>
              <a:off x="3453765" y="6492240"/>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𝑡𝑜𝑡𝑎𝑙 𝑑𝑒 𝑒𝑛𝑠𝑎𝑦𝑜𝑠 𝑟𝑒𝑎𝑙𝑖𝑧𝑎𝑑𝑜𝑠</a:t>
              </a:r>
              <a:r>
                <a:rPr lang="es-ES" sz="1800" b="0" i="0">
                  <a:latin typeface="Cambria Math" panose="02040503050406030204" pitchFamily="18" charset="0"/>
                </a:rPr>
                <a:t>  𝑎 𝑙𝑜𝑠 𝑝𝑟𝑜𝑑𝑢𝑐𝑡𝑜𝑠</a:t>
              </a:r>
              <a:r>
                <a:rPr lang="es-CO" sz="1800" b="0" i="0">
                  <a:latin typeface="Cambria Math" panose="02040503050406030204" pitchFamily="18" charset="0"/>
                </a:rPr>
                <a:t>)/(</a:t>
              </a:r>
              <a:r>
                <a:rPr lang="es-CO" sz="1800" i="0">
                  <a:latin typeface="Cambria Math" panose="02040503050406030204" pitchFamily="18" charset="0"/>
                </a:rPr>
                <a:t>𝑁𝑢𝑚𝑒𝑟𝑜 𝑡𝑜𝑡𝑎𝑙 𝑑𝑒 𝑒𝑛𝑠𝑎𝑦𝑜𝑠 𝑠𝑜𝑙𝑖𝑐𝑖𝑡𝑎𝑑𝑜𝑠 𝑎 𝑙𝑜𝑠</a:t>
              </a:r>
              <a:r>
                <a:rPr lang="es-ES" sz="1800" b="0" i="0">
                  <a:latin typeface="Cambria Math" panose="02040503050406030204" pitchFamily="18" charset="0"/>
                </a:rPr>
                <a:t> 𝑝𝑟𝑜𝑑𝑢𝑐𝑡𝑜𝑠</a:t>
              </a:r>
              <a:r>
                <a:rPr lang="es-CO" sz="1800" b="0" i="0">
                  <a:latin typeface="Cambria Math" panose="02040503050406030204" pitchFamily="18" charset="0"/>
                </a:rPr>
                <a:t>)</a:t>
              </a:r>
              <a:r>
                <a:rPr lang="es-ES"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95250</xdr:colOff>
      <xdr:row>37</xdr:row>
      <xdr:rowOff>809625</xdr:rowOff>
    </xdr:from>
    <xdr:to>
      <xdr:col>26</xdr:col>
      <xdr:colOff>51612</xdr:colOff>
      <xdr:row>37</xdr:row>
      <xdr:rowOff>3495676</xdr:rowOff>
    </xdr:to>
    <xdr:pic>
      <xdr:nvPicPr>
        <xdr:cNvPr id="7" name="Imagen 6">
          <a:extLst>
            <a:ext uri="{FF2B5EF4-FFF2-40B4-BE49-F238E27FC236}">
              <a16:creationId xmlns:a16="http://schemas.microsoft.com/office/drawing/2014/main" xmlns="" id="{68B00591-81FB-4C01-B5C9-E7FDB12F4B91}"/>
            </a:ext>
          </a:extLst>
        </xdr:cNvPr>
        <xdr:cNvPicPr>
          <a:picLocks noChangeAspect="1"/>
        </xdr:cNvPicPr>
      </xdr:nvPicPr>
      <xdr:blipFill rotWithShape="1">
        <a:blip xmlns:r="http://schemas.openxmlformats.org/officeDocument/2006/relationships" r:embed="rId4"/>
        <a:srcRect l="6361" t="39129" r="47231" b="13407"/>
        <a:stretch/>
      </xdr:blipFill>
      <xdr:spPr>
        <a:xfrm>
          <a:off x="5459730" y="10799445"/>
          <a:ext cx="4756962" cy="2686051"/>
        </a:xfrm>
        <a:prstGeom prst="rect">
          <a:avLst/>
        </a:prstGeom>
      </xdr:spPr>
    </xdr:pic>
    <xdr:clientData/>
  </xdr:twoCellAnchor>
  <xdr:twoCellAnchor editAs="oneCell">
    <xdr:from>
      <xdr:col>10</xdr:col>
      <xdr:colOff>171449</xdr:colOff>
      <xdr:row>38</xdr:row>
      <xdr:rowOff>714374</xdr:rowOff>
    </xdr:from>
    <xdr:to>
      <xdr:col>26</xdr:col>
      <xdr:colOff>66675</xdr:colOff>
      <xdr:row>38</xdr:row>
      <xdr:rowOff>3509950</xdr:rowOff>
    </xdr:to>
    <xdr:pic>
      <xdr:nvPicPr>
        <xdr:cNvPr id="8" name="Imagen 7">
          <a:extLst>
            <a:ext uri="{FF2B5EF4-FFF2-40B4-BE49-F238E27FC236}">
              <a16:creationId xmlns:a16="http://schemas.microsoft.com/office/drawing/2014/main" xmlns="" id="{206FA65A-39E8-45ED-A693-F823086CA69E}"/>
            </a:ext>
          </a:extLst>
        </xdr:cNvPr>
        <xdr:cNvPicPr>
          <a:picLocks noChangeAspect="1"/>
        </xdr:cNvPicPr>
      </xdr:nvPicPr>
      <xdr:blipFill rotWithShape="1">
        <a:blip xmlns:r="http://schemas.openxmlformats.org/officeDocument/2006/relationships" r:embed="rId5"/>
        <a:srcRect l="2518" t="59689" r="72025" b="14619"/>
        <a:stretch/>
      </xdr:blipFill>
      <xdr:spPr>
        <a:xfrm>
          <a:off x="5215889" y="14285594"/>
          <a:ext cx="5015866" cy="2795576"/>
        </a:xfrm>
        <a:prstGeom prst="rect">
          <a:avLst/>
        </a:prstGeom>
      </xdr:spPr>
    </xdr:pic>
    <xdr:clientData/>
  </xdr:twoCellAnchor>
  <xdr:twoCellAnchor editAs="oneCell">
    <xdr:from>
      <xdr:col>10</xdr:col>
      <xdr:colOff>238125</xdr:colOff>
      <xdr:row>39</xdr:row>
      <xdr:rowOff>733426</xdr:rowOff>
    </xdr:from>
    <xdr:to>
      <xdr:col>26</xdr:col>
      <xdr:colOff>104775</xdr:colOff>
      <xdr:row>39</xdr:row>
      <xdr:rowOff>3486150</xdr:rowOff>
    </xdr:to>
    <xdr:pic>
      <xdr:nvPicPr>
        <xdr:cNvPr id="9" name="Imagen 8">
          <a:extLst>
            <a:ext uri="{FF2B5EF4-FFF2-40B4-BE49-F238E27FC236}">
              <a16:creationId xmlns:a16="http://schemas.microsoft.com/office/drawing/2014/main" xmlns="" id="{348B330D-C81D-4CF9-AC27-001DC90CDC31}"/>
            </a:ext>
          </a:extLst>
        </xdr:cNvPr>
        <xdr:cNvPicPr>
          <a:picLocks noChangeAspect="1"/>
        </xdr:cNvPicPr>
      </xdr:nvPicPr>
      <xdr:blipFill rotWithShape="1">
        <a:blip xmlns:r="http://schemas.openxmlformats.org/officeDocument/2006/relationships" r:embed="rId6"/>
        <a:srcRect l="3600" t="41394" r="60761" b="22966"/>
        <a:stretch/>
      </xdr:blipFill>
      <xdr:spPr>
        <a:xfrm>
          <a:off x="5282565" y="17886046"/>
          <a:ext cx="4987290" cy="27527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34A4E8C6-4056-464D-9A98-F9F74BDC2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xdr:from>
      <xdr:col>2</xdr:col>
      <xdr:colOff>28575</xdr:colOff>
      <xdr:row>46</xdr:row>
      <xdr:rowOff>28574</xdr:rowOff>
    </xdr:from>
    <xdr:to>
      <xdr:col>26</xdr:col>
      <xdr:colOff>266700</xdr:colOff>
      <xdr:row>58</xdr:row>
      <xdr:rowOff>171449</xdr:rowOff>
    </xdr:to>
    <xdr:graphicFrame macro="">
      <xdr:nvGraphicFramePr>
        <xdr:cNvPr id="3" name="Gráfico 2">
          <a:extLst>
            <a:ext uri="{FF2B5EF4-FFF2-40B4-BE49-F238E27FC236}">
              <a16:creationId xmlns:a16="http://schemas.microsoft.com/office/drawing/2014/main" xmlns="" id="{117F626E-8757-44BD-BCAF-348A9CA33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xmlns="" id="{6E8A621D-D917-484A-94C3-203DC8D7C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editAs="oneCell">
    <xdr:from>
      <xdr:col>32</xdr:col>
      <xdr:colOff>0</xdr:colOff>
      <xdr:row>37</xdr:row>
      <xdr:rowOff>0</xdr:rowOff>
    </xdr:from>
    <xdr:to>
      <xdr:col>32</xdr:col>
      <xdr:colOff>9525</xdr:colOff>
      <xdr:row>37</xdr:row>
      <xdr:rowOff>9525</xdr:rowOff>
    </xdr:to>
    <xdr:pic>
      <xdr:nvPicPr>
        <xdr:cNvPr id="5" name="Imagen 4">
          <a:extLst>
            <a:ext uri="{FF2B5EF4-FFF2-40B4-BE49-F238E27FC236}">
              <a16:creationId xmlns:a16="http://schemas.microsoft.com/office/drawing/2014/main" xmlns="" id="{7AFA05B2-38F3-4CA8-B3AC-10CACBDABA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9560" y="101574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438150</xdr:colOff>
      <xdr:row>25</xdr:row>
      <xdr:rowOff>104775</xdr:rowOff>
    </xdr:from>
    <xdr:ext cx="7038975"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C1275341-B89F-4610-A838-7C0CC2737C73}"/>
                </a:ext>
              </a:extLst>
            </xdr:cNvPr>
            <xdr:cNvSpPr txBox="1"/>
          </xdr:nvSpPr>
          <xdr:spPr>
            <a:xfrm>
              <a:off x="3120390" y="6627495"/>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2000" i="1">
                          <a:latin typeface="Cambria Math" panose="02040503050406030204" pitchFamily="18" charset="0"/>
                        </a:rPr>
                      </m:ctrlPr>
                    </m:dPr>
                    <m:e>
                      <m:f>
                        <m:fPr>
                          <m:ctrlPr>
                            <a:rPr lang="es-CO" sz="2000" i="1">
                              <a:latin typeface="Cambria Math" panose="02040503050406030204" pitchFamily="18" charset="0"/>
                            </a:rPr>
                          </m:ctrlPr>
                        </m:fPr>
                        <m:num>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𝑖𝑛𝑓𝑜𝑟𝑚𝑒𝑠</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𝑒𝑛𝑡𝑟𝑒𝑔𝑎𝑑𝑜𝑠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𝑡𝑟𝑖𝑚𝑒𝑠𝑡𝑟𝑒</m:t>
                          </m:r>
                        </m:num>
                        <m:den>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𝑠𝑜𝑙𝑖𝑐𝑖𝑡𝑎𝑑𝑜𝑠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m:t>
                          </m:r>
                        </m:den>
                      </m:f>
                    </m:e>
                  </m:d>
                </m:oMath>
              </a14:m>
              <a:r>
                <a:rPr lang="es-CO" sz="2000">
                  <a:latin typeface="+mn-lt"/>
                </a:rPr>
                <a:t>*100%</a:t>
              </a:r>
            </a:p>
          </xdr:txBody>
        </xdr:sp>
      </mc:Choice>
      <mc:Fallback xmlns="">
        <xdr:sp macro="" textlink="">
          <xdr:nvSpPr>
            <xdr:cNvPr id="6" name="CuadroTexto 5">
              <a:extLst>
                <a:ext uri="{FF2B5EF4-FFF2-40B4-BE49-F238E27FC236}">
                  <a16:creationId xmlns:a16="http://schemas.microsoft.com/office/drawing/2014/main" id="{C1275341-B89F-4610-A838-7C0CC2737C73}"/>
                </a:ext>
              </a:extLst>
            </xdr:cNvPr>
            <xdr:cNvSpPr txBox="1"/>
          </xdr:nvSpPr>
          <xdr:spPr>
            <a:xfrm>
              <a:off x="3120390" y="6627495"/>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2000" i="0">
                  <a:latin typeface="Cambria Math" panose="02040503050406030204" pitchFamily="18" charset="0"/>
                </a:rPr>
                <a:t>((𝑁ú𝑚𝑒𝑟𝑜 𝑡𝑜𝑡𝑎𝑙 𝑑𝑒 𝑖𝑛𝑓𝑜𝑟𝑚𝑒𝑠 𝑑𝑒 𝑎𝑝𝑖𝑞𝑢𝑒𝑠 𝑒𝑛𝑡𝑟𝑒𝑔𝑎𝑑𝑜𝑠  𝑒𝑛 𝑒𝑙 𝑡𝑟𝑖𝑚𝑒𝑠𝑡𝑟𝑒)/(𝑁ú𝑚𝑒𝑟𝑜 𝑡𝑜𝑡𝑎𝑙 𝑑𝑒 𝑎𝑝𝑖𝑞𝑢𝑒𝑠 𝑠𝑜𝑙𝑖𝑐𝑖𝑡𝑎𝑑𝑜𝑠 𝑒𝑛 𝑒𝑙 𝑡𝑟𝑖𝑚𝑒𝑠𝑡𝑟))</a:t>
              </a:r>
              <a:r>
                <a:rPr lang="es-CO" sz="2000">
                  <a:latin typeface="+mn-lt"/>
                </a:rPr>
                <a:t>*100%</a:t>
              </a:r>
            </a:p>
          </xdr:txBody>
        </xdr:sp>
      </mc:Fallback>
    </mc:AlternateContent>
    <xdr:clientData/>
  </xdr:oneCellAnchor>
  <xdr:twoCellAnchor editAs="oneCell">
    <xdr:from>
      <xdr:col>11</xdr:col>
      <xdr:colOff>66675</xdr:colOff>
      <xdr:row>37</xdr:row>
      <xdr:rowOff>571500</xdr:rowOff>
    </xdr:from>
    <xdr:to>
      <xdr:col>25</xdr:col>
      <xdr:colOff>269027</xdr:colOff>
      <xdr:row>37</xdr:row>
      <xdr:rowOff>1819274</xdr:rowOff>
    </xdr:to>
    <xdr:pic>
      <xdr:nvPicPr>
        <xdr:cNvPr id="7" name="Imagen 6">
          <a:extLst>
            <a:ext uri="{FF2B5EF4-FFF2-40B4-BE49-F238E27FC236}">
              <a16:creationId xmlns:a16="http://schemas.microsoft.com/office/drawing/2014/main" xmlns="" id="{B9C1130F-3BCE-476F-9442-C56F431D9A50}"/>
            </a:ext>
          </a:extLst>
        </xdr:cNvPr>
        <xdr:cNvPicPr>
          <a:picLocks noChangeAspect="1"/>
        </xdr:cNvPicPr>
      </xdr:nvPicPr>
      <xdr:blipFill rotWithShape="1">
        <a:blip xmlns:r="http://schemas.openxmlformats.org/officeDocument/2006/relationships" r:embed="rId4"/>
        <a:srcRect l="7172" t="32665" r="51058" b="47195"/>
        <a:stretch/>
      </xdr:blipFill>
      <xdr:spPr>
        <a:xfrm>
          <a:off x="5461635" y="10728960"/>
          <a:ext cx="4682912" cy="1247774"/>
        </a:xfrm>
        <a:prstGeom prst="rect">
          <a:avLst/>
        </a:prstGeom>
      </xdr:spPr>
    </xdr:pic>
    <xdr:clientData/>
  </xdr:twoCellAnchor>
  <xdr:twoCellAnchor editAs="oneCell">
    <xdr:from>
      <xdr:col>11</xdr:col>
      <xdr:colOff>76199</xdr:colOff>
      <xdr:row>38</xdr:row>
      <xdr:rowOff>608352</xdr:rowOff>
    </xdr:from>
    <xdr:to>
      <xdr:col>25</xdr:col>
      <xdr:colOff>285750</xdr:colOff>
      <xdr:row>38</xdr:row>
      <xdr:rowOff>1819275</xdr:rowOff>
    </xdr:to>
    <xdr:pic>
      <xdr:nvPicPr>
        <xdr:cNvPr id="8" name="Imagen 7">
          <a:extLst>
            <a:ext uri="{FF2B5EF4-FFF2-40B4-BE49-F238E27FC236}">
              <a16:creationId xmlns:a16="http://schemas.microsoft.com/office/drawing/2014/main" xmlns="" id="{D8154693-011A-426F-BEB5-60CEC216F255}"/>
            </a:ext>
          </a:extLst>
        </xdr:cNvPr>
        <xdr:cNvPicPr>
          <a:picLocks noChangeAspect="1"/>
        </xdr:cNvPicPr>
      </xdr:nvPicPr>
      <xdr:blipFill rotWithShape="1">
        <a:blip xmlns:r="http://schemas.openxmlformats.org/officeDocument/2006/relationships" r:embed="rId5"/>
        <a:srcRect l="5380" t="26566" r="65391" b="59785"/>
        <a:stretch/>
      </xdr:blipFill>
      <xdr:spPr>
        <a:xfrm>
          <a:off x="5471159" y="12670812"/>
          <a:ext cx="4690111" cy="121092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6</xdr:col>
      <xdr:colOff>190500</xdr:colOff>
      <xdr:row>3</xdr:row>
      <xdr:rowOff>133350</xdr:rowOff>
    </xdr:to>
    <xdr:pic>
      <xdr:nvPicPr>
        <xdr:cNvPr id="2" name="Imagen 1">
          <a:extLst>
            <a:ext uri="{FF2B5EF4-FFF2-40B4-BE49-F238E27FC236}">
              <a16:creationId xmlns:a16="http://schemas.microsoft.com/office/drawing/2014/main" xmlns="" id="{AA1F4CD5-266B-44D7-B0DB-62A5048708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385" y="268604"/>
          <a:ext cx="958215" cy="817246"/>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xmlns="" id="{4A7AA818-BB31-4CCB-9947-62BB7C49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161925</xdr:colOff>
      <xdr:row>25</xdr:row>
      <xdr:rowOff>152400</xdr:rowOff>
    </xdr:from>
    <xdr:ext cx="7505700" cy="5302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A79848D4-93E3-4EC8-A3D4-047BCF1DDFCB}"/>
                </a:ext>
              </a:extLst>
            </xdr:cNvPr>
            <xdr:cNvSpPr txBox="1"/>
          </xdr:nvSpPr>
          <xdr:spPr>
            <a:xfrm>
              <a:off x="2844165" y="6240780"/>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𝑞𝑢𝑒</m:t>
                          </m:r>
                          <m:r>
                            <a:rPr lang="es-CO" sz="1800" i="1">
                              <a:latin typeface="Cambria Math" panose="02040503050406030204" pitchFamily="18" charset="0"/>
                            </a:rPr>
                            <m:t> </m:t>
                          </m:r>
                          <m:r>
                            <a:rPr lang="es-CO" sz="1800" i="1">
                              <a:latin typeface="Cambria Math" panose="02040503050406030204" pitchFamily="18" charset="0"/>
                            </a:rPr>
                            <m:t>𝑐𝑢𝑚𝑝𝑙𝑖𝑒𝑟𝑜𝑛</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𝑒𝑣𝑎𝑙𝑢𝑎𝑐𝑖𝑜𝑛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A79848D4-93E3-4EC8-A3D4-047BCF1DDFCB}"/>
                </a:ext>
              </a:extLst>
            </xdr:cNvPr>
            <xdr:cNvSpPr txBox="1"/>
          </xdr:nvSpPr>
          <xdr:spPr>
            <a:xfrm>
              <a:off x="2844165" y="6240780"/>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𝑑𝑒 𝑚é𝑡𝑜𝑑𝑜𝑠 𝑑𝑒 𝑒𝑛𝑠𝑎𝑦𝑜 𝑞𝑢𝑒 𝑐𝑢𝑚𝑝𝑙𝑖𝑒𝑟𝑜𝑛 𝑐𝑜𝑛 𝑙𝑎 𝑝𝑟𝑒𝑐𝑖𝑠𝑖ó𝑛 𝑑𝑒 𝑙𝑎 𝑛𝑜𝑟𝑚𝑎)/(𝑁ú𝑚𝑒𝑟𝑜 𝑡𝑜𝑡𝑎𝑙 𝑑𝑒 𝑚é𝑡𝑜𝑑𝑜𝑠 𝑑𝑒 𝑒𝑛𝑠𝑎𝑦𝑜 𝑐𝑜𝑛 𝑒𝑣𝑎𝑙𝑢𝑎𝑐𝑖𝑜𝑛 𝑑𝑒 𝑙𝑎 𝑝𝑟𝑒𝑐𝑖𝑠𝑖ó𝑛 𝑑𝑒 𝑙𝑎 𝑛𝑜𝑟𝑚𝑎))</a:t>
              </a:r>
              <a:r>
                <a:rPr lang="es-CO" sz="1800">
                  <a:latin typeface="+mn-lt"/>
                </a:rPr>
                <a:t>*100%</a:t>
              </a:r>
            </a:p>
          </xdr:txBody>
        </xdr:sp>
      </mc:Fallback>
    </mc:AlternateContent>
    <xdr:clientData/>
  </xdr:oneCellAnchor>
  <xdr:twoCellAnchor editAs="oneCell">
    <xdr:from>
      <xdr:col>13</xdr:col>
      <xdr:colOff>100014</xdr:colOff>
      <xdr:row>37</xdr:row>
      <xdr:rowOff>719135</xdr:rowOff>
    </xdr:from>
    <xdr:to>
      <xdr:col>24</xdr:col>
      <xdr:colOff>99981</xdr:colOff>
      <xdr:row>37</xdr:row>
      <xdr:rowOff>4905374</xdr:rowOff>
    </xdr:to>
    <xdr:pic>
      <xdr:nvPicPr>
        <xdr:cNvPr id="5" name="Imagen 4">
          <a:extLst>
            <a:ext uri="{FF2B5EF4-FFF2-40B4-BE49-F238E27FC236}">
              <a16:creationId xmlns:a16="http://schemas.microsoft.com/office/drawing/2014/main" xmlns="" id="{E784C2DE-5D57-4FC4-B162-C3B62A7F4FF7}"/>
            </a:ext>
          </a:extLst>
        </xdr:cNvPr>
        <xdr:cNvPicPr>
          <a:picLocks noChangeAspect="1"/>
        </xdr:cNvPicPr>
      </xdr:nvPicPr>
      <xdr:blipFill rotWithShape="1">
        <a:blip xmlns:r="http://schemas.openxmlformats.org/officeDocument/2006/relationships" r:embed="rId3"/>
        <a:srcRect l="6862" t="28908" r="68067" b="17111"/>
        <a:stretch/>
      </xdr:blipFill>
      <xdr:spPr>
        <a:xfrm>
          <a:off x="5883594" y="11097575"/>
          <a:ext cx="3520407" cy="4186239"/>
        </a:xfrm>
        <a:prstGeom prst="rect">
          <a:avLst/>
        </a:prstGeom>
      </xdr:spPr>
    </xdr:pic>
    <xdr:clientData/>
  </xdr:twoCellAnchor>
  <xdr:twoCellAnchor editAs="oneCell">
    <xdr:from>
      <xdr:col>12</xdr:col>
      <xdr:colOff>280986</xdr:colOff>
      <xdr:row>38</xdr:row>
      <xdr:rowOff>733424</xdr:rowOff>
    </xdr:from>
    <xdr:to>
      <xdr:col>24</xdr:col>
      <xdr:colOff>35717</xdr:colOff>
      <xdr:row>38</xdr:row>
      <xdr:rowOff>5028420</xdr:rowOff>
    </xdr:to>
    <xdr:pic>
      <xdr:nvPicPr>
        <xdr:cNvPr id="6" name="Imagen 5">
          <a:extLst>
            <a:ext uri="{FF2B5EF4-FFF2-40B4-BE49-F238E27FC236}">
              <a16:creationId xmlns:a16="http://schemas.microsoft.com/office/drawing/2014/main" xmlns="" id="{E79A723A-B615-415A-9D95-A6589B5BEF37}"/>
            </a:ext>
          </a:extLst>
        </xdr:cNvPr>
        <xdr:cNvPicPr>
          <a:picLocks noChangeAspect="1"/>
        </xdr:cNvPicPr>
      </xdr:nvPicPr>
      <xdr:blipFill rotWithShape="1">
        <a:blip xmlns:r="http://schemas.openxmlformats.org/officeDocument/2006/relationships" r:embed="rId4"/>
        <a:srcRect l="6735" t="28871" r="68835" b="16887"/>
        <a:stretch/>
      </xdr:blipFill>
      <xdr:spPr>
        <a:xfrm>
          <a:off x="5744526" y="16186784"/>
          <a:ext cx="3595211" cy="4294996"/>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0.07826</cdr:x>
      <cdr:y>0.9</cdr:y>
    </cdr:from>
    <cdr:to>
      <cdr:x>0.17391</cdr:x>
      <cdr:y>0.97037</cdr:y>
    </cdr:to>
    <cdr:sp macro="" textlink="">
      <cdr:nvSpPr>
        <cdr:cNvPr id="2" name="CuadroTexto 1"/>
        <cdr:cNvSpPr txBox="1"/>
      </cdr:nvSpPr>
      <cdr:spPr>
        <a:xfrm xmlns:a="http://schemas.openxmlformats.org/drawingml/2006/main">
          <a:off x="548625" y="2314575"/>
          <a:ext cx="670545" cy="18097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800"/>
            <a:t>1 trimestre</a:t>
          </a:r>
        </a:p>
      </cdr:txBody>
    </cdr:sp>
  </cdr:relSizeAnchor>
  <cdr:relSizeAnchor xmlns:cdr="http://schemas.openxmlformats.org/drawingml/2006/chartDrawing">
    <cdr:from>
      <cdr:x>0.38768</cdr:x>
      <cdr:y>0.90123</cdr:y>
    </cdr:from>
    <cdr:to>
      <cdr:x>0.48333</cdr:x>
      <cdr:y>0.96666</cdr:y>
    </cdr:to>
    <cdr:sp macro="" textlink="">
      <cdr:nvSpPr>
        <cdr:cNvPr id="3" name="CuadroTexto 1"/>
        <cdr:cNvSpPr txBox="1"/>
      </cdr:nvSpPr>
      <cdr:spPr>
        <a:xfrm xmlns:a="http://schemas.openxmlformats.org/drawingml/2006/main">
          <a:off x="2717810" y="2317745"/>
          <a:ext cx="670545" cy="16827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800"/>
            <a:t>2 trimestre</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88DCF770-6051-484B-810B-7FE85F05A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xmlns="" id="{43AB7F91-9CF2-4248-9EEB-0EF5AD624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xmlns="" id="{782CDF7A-7257-4CDD-8855-DD802316DC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192404"/>
          <a:ext cx="958215" cy="936558"/>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xmlns="" id="{92855352-E559-486C-9473-DF3A6DB7F1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11000" y="1076706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38</xdr:row>
      <xdr:rowOff>542925</xdr:rowOff>
    </xdr:from>
    <xdr:to>
      <xdr:col>27</xdr:col>
      <xdr:colOff>19050</xdr:colOff>
      <xdr:row>38</xdr:row>
      <xdr:rowOff>2686051</xdr:rowOff>
    </xdr:to>
    <xdr:pic>
      <xdr:nvPicPr>
        <xdr:cNvPr id="6" name="Imagen 5">
          <a:extLst>
            <a:ext uri="{FF2B5EF4-FFF2-40B4-BE49-F238E27FC236}">
              <a16:creationId xmlns:a16="http://schemas.microsoft.com/office/drawing/2014/main" xmlns="" id="{BA5DF962-5E2B-46A4-8F42-0AC77E279D9C}"/>
            </a:ext>
          </a:extLst>
        </xdr:cNvPr>
        <xdr:cNvPicPr>
          <a:picLocks noChangeAspect="1"/>
        </xdr:cNvPicPr>
      </xdr:nvPicPr>
      <xdr:blipFill rotWithShape="1">
        <a:blip xmlns:r="http://schemas.openxmlformats.org/officeDocument/2006/relationships" r:embed="rId4"/>
        <a:srcRect l="3127" t="51874" r="53645" b="17249"/>
        <a:stretch/>
      </xdr:blipFill>
      <xdr:spPr>
        <a:xfrm>
          <a:off x="5194934" y="11309985"/>
          <a:ext cx="5431156" cy="2143126"/>
        </a:xfrm>
        <a:prstGeom prst="rect">
          <a:avLst/>
        </a:prstGeom>
      </xdr:spPr>
    </xdr:pic>
    <xdr:clientData/>
  </xdr:twoCellAnchor>
  <xdr:twoCellAnchor editAs="oneCell">
    <xdr:from>
      <xdr:col>10</xdr:col>
      <xdr:colOff>28574</xdr:colOff>
      <xdr:row>39</xdr:row>
      <xdr:rowOff>609599</xdr:rowOff>
    </xdr:from>
    <xdr:to>
      <xdr:col>26</xdr:col>
      <xdr:colOff>299576</xdr:colOff>
      <xdr:row>39</xdr:row>
      <xdr:rowOff>2752725</xdr:rowOff>
    </xdr:to>
    <xdr:pic>
      <xdr:nvPicPr>
        <xdr:cNvPr id="7" name="Imagen 6">
          <a:extLst>
            <a:ext uri="{FF2B5EF4-FFF2-40B4-BE49-F238E27FC236}">
              <a16:creationId xmlns:a16="http://schemas.microsoft.com/office/drawing/2014/main" xmlns="" id="{EC140EE2-2D56-4C76-A78B-9AA33EA0F8B8}"/>
            </a:ext>
          </a:extLst>
        </xdr:cNvPr>
        <xdr:cNvPicPr>
          <a:picLocks noChangeAspect="1"/>
        </xdr:cNvPicPr>
      </xdr:nvPicPr>
      <xdr:blipFill rotWithShape="1">
        <a:blip xmlns:r="http://schemas.openxmlformats.org/officeDocument/2006/relationships" r:embed="rId5"/>
        <a:srcRect l="4593" t="38153" r="35025" b="18421"/>
        <a:stretch/>
      </xdr:blipFill>
      <xdr:spPr>
        <a:xfrm>
          <a:off x="5194934" y="14104619"/>
          <a:ext cx="5391642" cy="214312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62C4B566-9B39-4A98-A326-A548EB64A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xmlns="" id="{6B989DC3-CAC4-4015-92B1-B6B607501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41F3BFCF-20C6-476C-B667-EADD4ACE82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5</xdr:col>
      <xdr:colOff>104775</xdr:colOff>
      <xdr:row>42</xdr:row>
      <xdr:rowOff>166687</xdr:rowOff>
    </xdr:from>
    <xdr:to>
      <xdr:col>22</xdr:col>
      <xdr:colOff>38100</xdr:colOff>
      <xdr:row>54</xdr:row>
      <xdr:rowOff>161925</xdr:rowOff>
    </xdr:to>
    <xdr:graphicFrame macro="">
      <xdr:nvGraphicFramePr>
        <xdr:cNvPr id="3" name="Gráfico 2">
          <a:extLst>
            <a:ext uri="{FF2B5EF4-FFF2-40B4-BE49-F238E27FC236}">
              <a16:creationId xmlns:a16="http://schemas.microsoft.com/office/drawing/2014/main" xmlns="" id="{3A80B8CE-4636-47B7-B8DF-4D027FDD5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9F5F5EF6-A503-4217-B458-9B2B55FB3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xmlns="" id="{D02F282D-BDBA-494D-A179-E48E472A9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C19397C6-3F9A-4F4B-AD8A-BB76ADE3C8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895350</xdr:colOff>
      <xdr:row>44</xdr:row>
      <xdr:rowOff>123825</xdr:rowOff>
    </xdr:from>
    <xdr:to>
      <xdr:col>23</xdr:col>
      <xdr:colOff>171450</xdr:colOff>
      <xdr:row>56</xdr:row>
      <xdr:rowOff>109536</xdr:rowOff>
    </xdr:to>
    <xdr:graphicFrame macro="">
      <xdr:nvGraphicFramePr>
        <xdr:cNvPr id="3" name="Gráfico 2">
          <a:extLst>
            <a:ext uri="{FF2B5EF4-FFF2-40B4-BE49-F238E27FC236}">
              <a16:creationId xmlns:a16="http://schemas.microsoft.com/office/drawing/2014/main" xmlns="" id="{EB882C71-91D4-4333-A0E7-7772EC8E62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B17E9280-C392-4F57-93E0-187919383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19050</xdr:colOff>
      <xdr:row>44</xdr:row>
      <xdr:rowOff>85724</xdr:rowOff>
    </xdr:from>
    <xdr:to>
      <xdr:col>21</xdr:col>
      <xdr:colOff>28575</xdr:colOff>
      <xdr:row>56</xdr:row>
      <xdr:rowOff>176211</xdr:rowOff>
    </xdr:to>
    <xdr:graphicFrame macro="">
      <xdr:nvGraphicFramePr>
        <xdr:cNvPr id="3" name="Gráfico 2">
          <a:extLst>
            <a:ext uri="{FF2B5EF4-FFF2-40B4-BE49-F238E27FC236}">
              <a16:creationId xmlns:a16="http://schemas.microsoft.com/office/drawing/2014/main" xmlns="" id="{D720CB75-0A81-4667-B084-443A9A386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2880D567-5C20-4908-89E0-CED3CAF6D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xmlns="" id="{594912A8-ACDF-4215-8662-0EB7F64CF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7A8E779C-434A-4C9C-9B2E-9CAD54E36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538162</xdr:colOff>
      <xdr:row>42</xdr:row>
      <xdr:rowOff>128587</xdr:rowOff>
    </xdr:from>
    <xdr:to>
      <xdr:col>19</xdr:col>
      <xdr:colOff>328612</xdr:colOff>
      <xdr:row>54</xdr:row>
      <xdr:rowOff>14287</xdr:rowOff>
    </xdr:to>
    <xdr:graphicFrame macro="">
      <xdr:nvGraphicFramePr>
        <xdr:cNvPr id="3" name="Gráfico 2">
          <a:extLst>
            <a:ext uri="{FF2B5EF4-FFF2-40B4-BE49-F238E27FC236}">
              <a16:creationId xmlns:a16="http://schemas.microsoft.com/office/drawing/2014/main" xmlns="" id="{6205A92E-632E-4F47-BABA-2B854F810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CC38FA97-932D-4836-B52F-ABF084290F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8</xdr:col>
      <xdr:colOff>209550</xdr:colOff>
      <xdr:row>42</xdr:row>
      <xdr:rowOff>133349</xdr:rowOff>
    </xdr:from>
    <xdr:to>
      <xdr:col>21</xdr:col>
      <xdr:colOff>219075</xdr:colOff>
      <xdr:row>54</xdr:row>
      <xdr:rowOff>90486</xdr:rowOff>
    </xdr:to>
    <xdr:graphicFrame macro="">
      <xdr:nvGraphicFramePr>
        <xdr:cNvPr id="3" name="Gráfico 2">
          <a:extLst>
            <a:ext uri="{FF2B5EF4-FFF2-40B4-BE49-F238E27FC236}">
              <a16:creationId xmlns:a16="http://schemas.microsoft.com/office/drawing/2014/main" xmlns="" id="{59C5C6D6-42BC-4D19-8894-71D0F23A7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9DBA6A1A-810A-436C-899E-39C948711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xmlns="" id="{1D0A5A55-71F7-44AD-AE86-D1958D686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33119530-1281-4B3A-994C-4A90E3AEA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58215" cy="928938"/>
        </a:xfrm>
        <a:prstGeom prst="rect">
          <a:avLst/>
        </a:prstGeom>
      </xdr:spPr>
    </xdr:pic>
    <xdr:clientData/>
  </xdr:twoCellAnchor>
  <xdr:twoCellAnchor>
    <xdr:from>
      <xdr:col>6</xdr:col>
      <xdr:colOff>133350</xdr:colOff>
      <xdr:row>46</xdr:row>
      <xdr:rowOff>42862</xdr:rowOff>
    </xdr:from>
    <xdr:to>
      <xdr:col>36</xdr:col>
      <xdr:colOff>9525</xdr:colOff>
      <xdr:row>58</xdr:row>
      <xdr:rowOff>133350</xdr:rowOff>
    </xdr:to>
    <xdr:graphicFrame macro="">
      <xdr:nvGraphicFramePr>
        <xdr:cNvPr id="3" name="Gráfico 2">
          <a:extLst>
            <a:ext uri="{FF2B5EF4-FFF2-40B4-BE49-F238E27FC236}">
              <a16:creationId xmlns:a16="http://schemas.microsoft.com/office/drawing/2014/main" xmlns="" id="{67EAB564-D88E-4C99-9502-F0A78ED5D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F79013B0-3BF1-4F07-991D-B678D9CBA7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0</xdr:colOff>
      <xdr:row>46</xdr:row>
      <xdr:rowOff>15476</xdr:rowOff>
    </xdr:from>
    <xdr:to>
      <xdr:col>26</xdr:col>
      <xdr:colOff>238124</xdr:colOff>
      <xdr:row>58</xdr:row>
      <xdr:rowOff>154780</xdr:rowOff>
    </xdr:to>
    <xdr:graphicFrame macro="">
      <xdr:nvGraphicFramePr>
        <xdr:cNvPr id="3" name="1 Gráfico">
          <a:extLst>
            <a:ext uri="{FF2B5EF4-FFF2-40B4-BE49-F238E27FC236}">
              <a16:creationId xmlns:a16="http://schemas.microsoft.com/office/drawing/2014/main" xmlns="" id="{F0940BBB-5005-4157-A2D7-E1FA33E45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247650</xdr:colOff>
      <xdr:row>3</xdr:row>
      <xdr:rowOff>57150</xdr:rowOff>
    </xdr:to>
    <xdr:pic>
      <xdr:nvPicPr>
        <xdr:cNvPr id="2" name="Imagen 1">
          <a:extLst>
            <a:ext uri="{FF2B5EF4-FFF2-40B4-BE49-F238E27FC236}">
              <a16:creationId xmlns:a16="http://schemas.microsoft.com/office/drawing/2014/main" xmlns="" id="{2CE627A6-C5FB-484F-AD81-973C54ACB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1062990" cy="817246"/>
        </a:xfrm>
        <a:prstGeom prst="rect">
          <a:avLst/>
        </a:prstGeom>
      </xdr:spPr>
    </xdr:pic>
    <xdr:clientData/>
  </xdr:twoCellAnchor>
  <xdr:twoCellAnchor>
    <xdr:from>
      <xdr:col>2</xdr:col>
      <xdr:colOff>0</xdr:colOff>
      <xdr:row>44</xdr:row>
      <xdr:rowOff>15477</xdr:rowOff>
    </xdr:from>
    <xdr:to>
      <xdr:col>26</xdr:col>
      <xdr:colOff>250030</xdr:colOff>
      <xdr:row>57</xdr:row>
      <xdr:rowOff>95250</xdr:rowOff>
    </xdr:to>
    <xdr:graphicFrame macro="">
      <xdr:nvGraphicFramePr>
        <xdr:cNvPr id="3" name="2 Gráfico">
          <a:extLst>
            <a:ext uri="{FF2B5EF4-FFF2-40B4-BE49-F238E27FC236}">
              <a16:creationId xmlns:a16="http://schemas.microsoft.com/office/drawing/2014/main" xmlns="" id="{1133AE0C-4E79-42B0-AABB-5703C39BC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xmlns="" id="{F619C429-2B51-448A-BF90-EB392E8D2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5"/>
          <a:ext cx="929640" cy="845821"/>
        </a:xfrm>
        <a:prstGeom prst="rect">
          <a:avLst/>
        </a:prstGeom>
      </xdr:spPr>
    </xdr:pic>
    <xdr:clientData/>
  </xdr:twoCellAnchor>
  <xdr:twoCellAnchor>
    <xdr:from>
      <xdr:col>2</xdr:col>
      <xdr:colOff>11906</xdr:colOff>
      <xdr:row>46</xdr:row>
      <xdr:rowOff>27384</xdr:rowOff>
    </xdr:from>
    <xdr:to>
      <xdr:col>26</xdr:col>
      <xdr:colOff>261937</xdr:colOff>
      <xdr:row>59</xdr:row>
      <xdr:rowOff>23812</xdr:rowOff>
    </xdr:to>
    <xdr:graphicFrame macro="">
      <xdr:nvGraphicFramePr>
        <xdr:cNvPr id="3" name="2 Gráfico">
          <a:extLst>
            <a:ext uri="{FF2B5EF4-FFF2-40B4-BE49-F238E27FC236}">
              <a16:creationId xmlns:a16="http://schemas.microsoft.com/office/drawing/2014/main" xmlns="" id="{6F78DE68-F415-4BE8-909B-4885868AD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200025</xdr:colOff>
      <xdr:row>3</xdr:row>
      <xdr:rowOff>104774</xdr:rowOff>
    </xdr:to>
    <xdr:pic>
      <xdr:nvPicPr>
        <xdr:cNvPr id="2" name="Imagen 1">
          <a:extLst>
            <a:ext uri="{FF2B5EF4-FFF2-40B4-BE49-F238E27FC236}">
              <a16:creationId xmlns:a16="http://schemas.microsoft.com/office/drawing/2014/main" xmlns="" id="{8C44EAE8-6EF9-4AE7-AA4D-2766AA6E2A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1015365" cy="857250"/>
        </a:xfrm>
        <a:prstGeom prst="rect">
          <a:avLst/>
        </a:prstGeom>
      </xdr:spPr>
    </xdr:pic>
    <xdr:clientData/>
  </xdr:twoCellAnchor>
  <xdr:twoCellAnchor>
    <xdr:from>
      <xdr:col>2</xdr:col>
      <xdr:colOff>31750</xdr:colOff>
      <xdr:row>44</xdr:row>
      <xdr:rowOff>9525</xdr:rowOff>
    </xdr:from>
    <xdr:to>
      <xdr:col>26</xdr:col>
      <xdr:colOff>275165</xdr:colOff>
      <xdr:row>56</xdr:row>
      <xdr:rowOff>169333</xdr:rowOff>
    </xdr:to>
    <xdr:graphicFrame macro="">
      <xdr:nvGraphicFramePr>
        <xdr:cNvPr id="3" name="2 Gráfico">
          <a:extLst>
            <a:ext uri="{FF2B5EF4-FFF2-40B4-BE49-F238E27FC236}">
              <a16:creationId xmlns:a16="http://schemas.microsoft.com/office/drawing/2014/main" xmlns="" id="{F38BDC1D-B870-43F4-A1BF-D986721CE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4">
          <a:extLst>
            <a:ext uri="{FF2B5EF4-FFF2-40B4-BE49-F238E27FC236}">
              <a16:creationId xmlns:a16="http://schemas.microsoft.com/office/drawing/2014/main" xmlns="" id="{877DB0A7-415E-4B97-A3F1-8FA86D6273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6235" y="192405"/>
          <a:ext cx="853440" cy="828675"/>
        </a:xfrm>
        <a:prstGeom prst="rect">
          <a:avLst/>
        </a:prstGeom>
      </xdr:spPr>
    </xdr:pic>
    <xdr:clientData/>
  </xdr:twoCellAnchor>
  <xdr:twoCellAnchor>
    <xdr:from>
      <xdr:col>2</xdr:col>
      <xdr:colOff>133350</xdr:colOff>
      <xdr:row>46</xdr:row>
      <xdr:rowOff>76200</xdr:rowOff>
    </xdr:from>
    <xdr:to>
      <xdr:col>26</xdr:col>
      <xdr:colOff>161925</xdr:colOff>
      <xdr:row>51</xdr:row>
      <xdr:rowOff>1409700</xdr:rowOff>
    </xdr:to>
    <xdr:graphicFrame macro="">
      <xdr:nvGraphicFramePr>
        <xdr:cNvPr id="3" name="Gráfico 2">
          <a:extLst>
            <a:ext uri="{FF2B5EF4-FFF2-40B4-BE49-F238E27FC236}">
              <a16:creationId xmlns:a16="http://schemas.microsoft.com/office/drawing/2014/main" xmlns="" id="{BB0C78D6-70FA-48CF-9293-15A1638AEC4A}"/>
            </a:ext>
            <a:ext uri="{147F2762-F138-4A5C-976F-8EAC2B608ADB}">
              <a16:predDERef xmlns:a16="http://schemas.microsoft.com/office/drawing/2014/main" xmlns=""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xmlns="" id="{A4B0973C-136D-45F5-B845-6375DE8683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42975" cy="938463"/>
        </a:xfrm>
        <a:prstGeom prst="rect">
          <a:avLst/>
        </a:prstGeom>
      </xdr:spPr>
    </xdr:pic>
    <xdr:clientData/>
  </xdr:oneCellAnchor>
  <xdr:twoCellAnchor>
    <xdr:from>
      <xdr:col>2</xdr:col>
      <xdr:colOff>19050</xdr:colOff>
      <xdr:row>45</xdr:row>
      <xdr:rowOff>180975</xdr:rowOff>
    </xdr:from>
    <xdr:to>
      <xdr:col>26</xdr:col>
      <xdr:colOff>228600</xdr:colOff>
      <xdr:row>51</xdr:row>
      <xdr:rowOff>1514475</xdr:rowOff>
    </xdr:to>
    <xdr:graphicFrame macro="">
      <xdr:nvGraphicFramePr>
        <xdr:cNvPr id="3" name="Gráfico 2">
          <a:extLst>
            <a:ext uri="{FF2B5EF4-FFF2-40B4-BE49-F238E27FC236}">
              <a16:creationId xmlns:a16="http://schemas.microsoft.com/office/drawing/2014/main" xmlns="" id="{7822B98D-074E-49CA-85F8-669F86149F72}"/>
            </a:ext>
            <a:ext uri="{147F2762-F138-4A5C-976F-8EAC2B608ADB}">
              <a16:predDERef xmlns:a16="http://schemas.microsoft.com/office/drawing/2014/main" xmlns=""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1">
          <a:extLst>
            <a:ext uri="{FF2B5EF4-FFF2-40B4-BE49-F238E27FC236}">
              <a16:creationId xmlns:a16="http://schemas.microsoft.com/office/drawing/2014/main" xmlns="" id="{521B0951-6940-4901-9F94-BCEFE2032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6235" y="200025"/>
          <a:ext cx="853440" cy="828675"/>
        </a:xfrm>
        <a:prstGeom prst="rect">
          <a:avLst/>
        </a:prstGeom>
      </xdr:spPr>
    </xdr:pic>
    <xdr:clientData/>
  </xdr:twoCellAnchor>
  <xdr:twoCellAnchor>
    <xdr:from>
      <xdr:col>2</xdr:col>
      <xdr:colOff>85725</xdr:colOff>
      <xdr:row>44</xdr:row>
      <xdr:rowOff>38100</xdr:rowOff>
    </xdr:from>
    <xdr:to>
      <xdr:col>25</xdr:col>
      <xdr:colOff>419100</xdr:colOff>
      <xdr:row>49</xdr:row>
      <xdr:rowOff>1266825</xdr:rowOff>
    </xdr:to>
    <xdr:graphicFrame macro="">
      <xdr:nvGraphicFramePr>
        <xdr:cNvPr id="3" name="Gráfico 2">
          <a:extLst>
            <a:ext uri="{FF2B5EF4-FFF2-40B4-BE49-F238E27FC236}">
              <a16:creationId xmlns:a16="http://schemas.microsoft.com/office/drawing/2014/main" xmlns="" id="{08B0069E-3EE2-4D28-AB68-AB9ABDD200B0}"/>
            </a:ext>
            <a:ext uri="{147F2762-F138-4A5C-976F-8EAC2B608ADB}">
              <a16:predDERef xmlns:a16="http://schemas.microsoft.com/office/drawing/2014/main" xmlns="" pre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xmlns="" id="{8C48D0DA-4DD3-4FAA-93F7-8B6BA1D96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42975" cy="938463"/>
        </a:xfrm>
        <a:prstGeom prst="rect">
          <a:avLst/>
        </a:prstGeom>
      </xdr:spPr>
    </xdr:pic>
    <xdr:clientData/>
  </xdr:oneCellAnchor>
  <xdr:twoCellAnchor>
    <xdr:from>
      <xdr:col>2</xdr:col>
      <xdr:colOff>47625</xdr:colOff>
      <xdr:row>44</xdr:row>
      <xdr:rowOff>104775</xdr:rowOff>
    </xdr:from>
    <xdr:to>
      <xdr:col>26</xdr:col>
      <xdr:colOff>209550</xdr:colOff>
      <xdr:row>48</xdr:row>
      <xdr:rowOff>2124075</xdr:rowOff>
    </xdr:to>
    <xdr:graphicFrame macro="">
      <xdr:nvGraphicFramePr>
        <xdr:cNvPr id="3" name="Gráfico 2">
          <a:extLst>
            <a:ext uri="{FF2B5EF4-FFF2-40B4-BE49-F238E27FC236}">
              <a16:creationId xmlns:a16="http://schemas.microsoft.com/office/drawing/2014/main" xmlns="" id="{92B9010C-7DBF-418D-8090-134249E02767}"/>
            </a:ext>
            <a:ext uri="{147F2762-F138-4A5C-976F-8EAC2B608ADB}">
              <a16:predDERef xmlns:a16="http://schemas.microsoft.com/office/drawing/2014/main" xmlns=""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3151D0F5-0946-454E-A1A3-60BA465FB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2</xdr:col>
      <xdr:colOff>0</xdr:colOff>
      <xdr:row>44</xdr:row>
      <xdr:rowOff>0</xdr:rowOff>
    </xdr:from>
    <xdr:to>
      <xdr:col>26</xdr:col>
      <xdr:colOff>190500</xdr:colOff>
      <xdr:row>56</xdr:row>
      <xdr:rowOff>85725</xdr:rowOff>
    </xdr:to>
    <xdr:graphicFrame macro="">
      <xdr:nvGraphicFramePr>
        <xdr:cNvPr id="3" name="Gráfico 2">
          <a:extLst>
            <a:ext uri="{FF2B5EF4-FFF2-40B4-BE49-F238E27FC236}">
              <a16:creationId xmlns:a16="http://schemas.microsoft.com/office/drawing/2014/main" xmlns="" id="{FD4BE2A5-A41C-4B11-9B95-55F66C699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162F8284-6741-4392-965E-36EDCD02B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editAs="oneCell">
    <xdr:from>
      <xdr:col>7</xdr:col>
      <xdr:colOff>285750</xdr:colOff>
      <xdr:row>42</xdr:row>
      <xdr:rowOff>19050</xdr:rowOff>
    </xdr:from>
    <xdr:to>
      <xdr:col>22</xdr:col>
      <xdr:colOff>10001</xdr:colOff>
      <xdr:row>54</xdr:row>
      <xdr:rowOff>171450</xdr:rowOff>
    </xdr:to>
    <xdr:pic>
      <xdr:nvPicPr>
        <xdr:cNvPr id="3" name="Imagen 2">
          <a:extLst>
            <a:ext uri="{FF2B5EF4-FFF2-40B4-BE49-F238E27FC236}">
              <a16:creationId xmlns:a16="http://schemas.microsoft.com/office/drawing/2014/main" xmlns="" id="{E56DB680-0866-4FB7-9F1E-ED2E62AC243F}"/>
            </a:ext>
          </a:extLst>
        </xdr:cNvPr>
        <xdr:cNvPicPr>
          <a:picLocks noChangeAspect="1"/>
        </xdr:cNvPicPr>
      </xdr:nvPicPr>
      <xdr:blipFill>
        <a:blip xmlns:r="http://schemas.openxmlformats.org/officeDocument/2006/relationships" r:embed="rId2"/>
        <a:stretch>
          <a:fillRect/>
        </a:stretch>
      </xdr:blipFill>
      <xdr:spPr>
        <a:xfrm>
          <a:off x="1764030" y="12454890"/>
          <a:ext cx="5644991" cy="2346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8FF2C7BD-4BDF-4B16-AB3C-755608EBE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7</xdr:col>
      <xdr:colOff>609599</xdr:colOff>
      <xdr:row>47</xdr:row>
      <xdr:rowOff>85725</xdr:rowOff>
    </xdr:from>
    <xdr:to>
      <xdr:col>22</xdr:col>
      <xdr:colOff>190499</xdr:colOff>
      <xdr:row>53</xdr:row>
      <xdr:rowOff>1057275</xdr:rowOff>
    </xdr:to>
    <xdr:graphicFrame macro="">
      <xdr:nvGraphicFramePr>
        <xdr:cNvPr id="3" name="Gráfico 2">
          <a:extLst>
            <a:ext uri="{FF2B5EF4-FFF2-40B4-BE49-F238E27FC236}">
              <a16:creationId xmlns:a16="http://schemas.microsoft.com/office/drawing/2014/main" xmlns="" id="{7087FB2A-3481-4589-82A1-39502A612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142875</xdr:colOff>
      <xdr:row>53</xdr:row>
      <xdr:rowOff>809625</xdr:rowOff>
    </xdr:from>
    <xdr:to>
      <xdr:col>15</xdr:col>
      <xdr:colOff>114300</xdr:colOff>
      <xdr:row>53</xdr:row>
      <xdr:rowOff>1028699</xdr:rowOff>
    </xdr:to>
    <xdr:sp macro="" textlink="">
      <xdr:nvSpPr>
        <xdr:cNvPr id="4" name="CuadroTexto 1">
          <a:extLst>
            <a:ext uri="{FF2B5EF4-FFF2-40B4-BE49-F238E27FC236}">
              <a16:creationId xmlns:a16="http://schemas.microsoft.com/office/drawing/2014/main" xmlns="" id="{14867B3D-746A-4118-BEF2-946694D40868}"/>
            </a:ext>
          </a:extLst>
        </xdr:cNvPr>
        <xdr:cNvSpPr txBox="1"/>
      </xdr:nvSpPr>
      <xdr:spPr>
        <a:xfrm>
          <a:off x="4554855" y="12468225"/>
          <a:ext cx="992505" cy="219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CO" sz="800"/>
            <a:t>1 semestremestre</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411E0981-1A34-48F5-899F-F830EB613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xmlns="" id="{322B3369-E664-4809-8F8F-9B5FEDF6B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A3A56473-D136-4AD9-A5D5-5AD72D997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140" y="200024"/>
          <a:ext cx="920115" cy="928938"/>
        </a:xfrm>
        <a:prstGeom prst="rect">
          <a:avLst/>
        </a:prstGeom>
      </xdr:spPr>
    </xdr:pic>
    <xdr:clientData/>
  </xdr:twoCellAnchor>
  <xdr:twoCellAnchor>
    <xdr:from>
      <xdr:col>5</xdr:col>
      <xdr:colOff>145678</xdr:colOff>
      <xdr:row>44</xdr:row>
      <xdr:rowOff>124384</xdr:rowOff>
    </xdr:from>
    <xdr:to>
      <xdr:col>24</xdr:col>
      <xdr:colOff>268941</xdr:colOff>
      <xdr:row>62</xdr:row>
      <xdr:rowOff>134469</xdr:rowOff>
    </xdr:to>
    <xdr:graphicFrame macro="">
      <xdr:nvGraphicFramePr>
        <xdr:cNvPr id="3" name="Gráfico 2">
          <a:extLst>
            <a:ext uri="{FF2B5EF4-FFF2-40B4-BE49-F238E27FC236}">
              <a16:creationId xmlns:a16="http://schemas.microsoft.com/office/drawing/2014/main" xmlns="" id="{3AFABDF5-81EC-43E9-A30F-7AE83D46F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F4E81886-99CF-4DF5-9625-D095097E2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8140" y="200024"/>
          <a:ext cx="920115" cy="928938"/>
        </a:xfrm>
        <a:prstGeom prst="rect">
          <a:avLst/>
        </a:prstGeom>
      </xdr:spPr>
    </xdr:pic>
    <xdr:clientData/>
  </xdr:twoCellAnchor>
  <xdr:twoCellAnchor>
    <xdr:from>
      <xdr:col>5</xdr:col>
      <xdr:colOff>150091</xdr:colOff>
      <xdr:row>43</xdr:row>
      <xdr:rowOff>6350</xdr:rowOff>
    </xdr:from>
    <xdr:to>
      <xdr:col>24</xdr:col>
      <xdr:colOff>304800</xdr:colOff>
      <xdr:row>49</xdr:row>
      <xdr:rowOff>63500</xdr:rowOff>
    </xdr:to>
    <xdr:graphicFrame macro="">
      <xdr:nvGraphicFramePr>
        <xdr:cNvPr id="3" name="Gráfico 2">
          <a:extLst>
            <a:ext uri="{FF2B5EF4-FFF2-40B4-BE49-F238E27FC236}">
              <a16:creationId xmlns:a16="http://schemas.microsoft.com/office/drawing/2014/main" xmlns="" id="{7D818421-872C-4D8F-A453-15C323A9B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6</xdr:col>
      <xdr:colOff>19050</xdr:colOff>
      <xdr:row>3</xdr:row>
      <xdr:rowOff>139729</xdr:rowOff>
    </xdr:to>
    <xdr:pic>
      <xdr:nvPicPr>
        <xdr:cNvPr id="2" name="Imagen 1">
          <a:extLst>
            <a:ext uri="{FF2B5EF4-FFF2-40B4-BE49-F238E27FC236}">
              <a16:creationId xmlns:a16="http://schemas.microsoft.com/office/drawing/2014/main" xmlns="" id="{A5DE09F1-0C82-49C7-8F9F-C7C496321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306" y="142875"/>
          <a:ext cx="695324" cy="652174"/>
        </a:xfrm>
        <a:prstGeom prst="rect">
          <a:avLst/>
        </a:prstGeom>
      </xdr:spPr>
    </xdr:pic>
    <xdr:clientData/>
  </xdr:twoCellAnchor>
  <xdr:twoCellAnchor>
    <xdr:from>
      <xdr:col>3</xdr:col>
      <xdr:colOff>134938</xdr:colOff>
      <xdr:row>79</xdr:row>
      <xdr:rowOff>76993</xdr:rowOff>
    </xdr:from>
    <xdr:to>
      <xdr:col>27</xdr:col>
      <xdr:colOff>166688</xdr:colOff>
      <xdr:row>88</xdr:row>
      <xdr:rowOff>71437</xdr:rowOff>
    </xdr:to>
    <xdr:graphicFrame macro="">
      <xdr:nvGraphicFramePr>
        <xdr:cNvPr id="3" name="Gráfico 2">
          <a:extLst>
            <a:ext uri="{FF2B5EF4-FFF2-40B4-BE49-F238E27FC236}">
              <a16:creationId xmlns:a16="http://schemas.microsoft.com/office/drawing/2014/main" xmlns="" id="{70582D0C-070E-4E08-9919-118E62781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xmlns="" id="{12B24DEF-CAE0-40A7-BA6A-55E127142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8742" cy="939521"/>
        </a:xfrm>
        <a:prstGeom prst="rect">
          <a:avLst/>
        </a:prstGeom>
      </xdr:spPr>
    </xdr:pic>
    <xdr:clientData/>
  </xdr:oneCellAnchor>
  <xdr:twoCellAnchor>
    <xdr:from>
      <xdr:col>6</xdr:col>
      <xdr:colOff>133350</xdr:colOff>
      <xdr:row>45</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xmlns="" id="{10163EA5-8794-41A1-BE19-7104533A8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xmlns="" id="{CB4CBE61-52BA-46E6-9FF7-5F1C47457B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xmlns="" id="{D32A26FF-2153-470D-B0F4-42D126086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xmlns="" id="{574BB4EF-4212-449C-A5E8-45954EC8E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00024"/>
          <a:ext cx="958215" cy="928938"/>
        </a:xfrm>
        <a:prstGeom prst="rect">
          <a:avLst/>
        </a:prstGeom>
      </xdr:spPr>
    </xdr:pic>
    <xdr:clientData/>
  </xdr:twoCellAnchor>
  <xdr:twoCellAnchor>
    <xdr:from>
      <xdr:col>5</xdr:col>
      <xdr:colOff>152400</xdr:colOff>
      <xdr:row>45</xdr:row>
      <xdr:rowOff>19050</xdr:rowOff>
    </xdr:from>
    <xdr:to>
      <xdr:col>24</xdr:col>
      <xdr:colOff>314325</xdr:colOff>
      <xdr:row>51</xdr:row>
      <xdr:rowOff>104775</xdr:rowOff>
    </xdr:to>
    <xdr:graphicFrame macro="">
      <xdr:nvGraphicFramePr>
        <xdr:cNvPr id="3" name="Gráfico 2">
          <a:extLst>
            <a:ext uri="{FF2B5EF4-FFF2-40B4-BE49-F238E27FC236}">
              <a16:creationId xmlns:a16="http://schemas.microsoft.com/office/drawing/2014/main" xmlns="" id="{09C3FF07-C425-429B-91A1-AE3C94FE6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352425</xdr:colOff>
      <xdr:row>50</xdr:row>
      <xdr:rowOff>238124</xdr:rowOff>
    </xdr:from>
    <xdr:to>
      <xdr:col>7</xdr:col>
      <xdr:colOff>1022989</xdr:colOff>
      <xdr:row>51</xdr:row>
      <xdr:rowOff>47624</xdr:rowOff>
    </xdr:to>
    <xdr:sp macro="" textlink="">
      <xdr:nvSpPr>
        <xdr:cNvPr id="4" name="CuadroTexto 1">
          <a:extLst>
            <a:ext uri="{FF2B5EF4-FFF2-40B4-BE49-F238E27FC236}">
              <a16:creationId xmlns:a16="http://schemas.microsoft.com/office/drawing/2014/main" xmlns="" id="{97A511F3-32F6-4140-8981-4D43A44C9813}"/>
            </a:ext>
          </a:extLst>
        </xdr:cNvPr>
        <xdr:cNvSpPr txBox="1"/>
      </xdr:nvSpPr>
      <xdr:spPr>
        <a:xfrm>
          <a:off x="1830705" y="14068424"/>
          <a:ext cx="670564" cy="175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CO" sz="800"/>
            <a:t>1 trimestre</a:t>
          </a:r>
        </a:p>
      </xdr:txBody>
    </xdr:sp>
    <xdr:clientData/>
  </xdr:twoCellAnchor>
  <xdr:twoCellAnchor>
    <xdr:from>
      <xdr:col>9</xdr:col>
      <xdr:colOff>371475</xdr:colOff>
      <xdr:row>50</xdr:row>
      <xdr:rowOff>247650</xdr:rowOff>
    </xdr:from>
    <xdr:to>
      <xdr:col>10</xdr:col>
      <xdr:colOff>41914</xdr:colOff>
      <xdr:row>51</xdr:row>
      <xdr:rowOff>28575</xdr:rowOff>
    </xdr:to>
    <xdr:sp macro="" textlink="">
      <xdr:nvSpPr>
        <xdr:cNvPr id="5" name="CuadroTexto 1">
          <a:extLst>
            <a:ext uri="{FF2B5EF4-FFF2-40B4-BE49-F238E27FC236}">
              <a16:creationId xmlns:a16="http://schemas.microsoft.com/office/drawing/2014/main" xmlns="" id="{101214A1-BF0E-4147-99F5-64215365309C}"/>
            </a:ext>
          </a:extLst>
        </xdr:cNvPr>
        <xdr:cNvSpPr txBox="1"/>
      </xdr:nvSpPr>
      <xdr:spPr>
        <a:xfrm>
          <a:off x="4227195" y="14077950"/>
          <a:ext cx="699139" cy="146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CO" sz="800"/>
            <a:t>2 trimestre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aermv-my.sharepoint.com/personal/astrid_morera_umv_gov_co/Documents/Contrato%20025/9-%20Marzo%202020/Indicadores/Copia%20de%20IMVI-IND-003-V2_Nivel_promedio_de_satisfaccion_1er%20TRIMESTRE%202020%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aermv-my.sharepoint.com/personal/angelica_toro_umv_gov_co/Documents/Documents/UMV/INFORMES/INDICADORES%20DE%20GESTION/2020/TERCER%20BIMESTRE/INFORME%20VIGENCIA%202020%20PERIODO%20MAYO-JUNIO%202020.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ndicadores%202020\GLAB-IND-001%20V2%20Control%20de%20calidad%20de%20las%20materias%20prim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ndicadores%202020\GLAB-IND-002%20V2%20Auto-control%20de%20calidad%20de%20los%20productos.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personal/olga_mendoza_umv_gov_co/Documents/BACKUP-OLGA/Asuntos%20Judiciales/REVISION%20ESTRATEGICA%20Y%20OTROS%20INFORMES/INDICADORES/2020/GJUR-IND-001-V3%20SENTENCIA%20A%20FAVOR%20DE%20LA%20ENTIDAD%20-borrador+.xlsx?218E8E61" TargetMode="External"/><Relationship Id="rId1" Type="http://schemas.openxmlformats.org/officeDocument/2006/relationships/externalLinkPath" Target="file:///\\218E8E61\GJUR-IND-001-V3%20SENTENCIA%20A%20FAVOR%20DE%20LA%20ENTIDAD%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row r="4">
          <cell r="C4" t="str">
            <v>Gestion</v>
          </cell>
        </row>
        <row r="5">
          <cell r="C5" t="str">
            <v>Corrupcion</v>
          </cell>
        </row>
        <row r="6">
          <cell r="C6" t="str">
            <v>Seguridad_de_la_informacion</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 val="Hoja1"/>
    </sheetNames>
    <sheetDataSet>
      <sheetData sheetId="0">
        <row r="32">
          <cell r="H32" t="str">
            <v>Promedio de calificación</v>
          </cell>
          <cell r="I32" t="str">
            <v>maximo valor a obtener (5)</v>
          </cell>
        </row>
        <row r="34">
          <cell r="H34">
            <v>4.5</v>
          </cell>
          <cell r="I34">
            <v>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
      <sheetName val="RESERVA"/>
      <sheetName val="CONSOLIDADO"/>
      <sheetName val="CUADRO"/>
    </sheetNames>
    <sheetDataSet>
      <sheetData sheetId="0" refreshError="1"/>
      <sheetData sheetId="1" refreshError="1"/>
      <sheetData sheetId="2" refreshError="1"/>
      <sheetData sheetId="3" refreshError="1">
        <row r="5">
          <cell r="D5">
            <v>23018640535</v>
          </cell>
          <cell r="E5">
            <v>18957734956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01"/>
      <sheetName val="01 (2)"/>
      <sheetName val="02"/>
      <sheetName val="03"/>
      <sheetName val="04"/>
    </sheetNames>
    <sheetDataSet>
      <sheetData sheetId="0"/>
      <sheetData sheetId="1">
        <row r="34">
          <cell r="H34">
            <v>1071</v>
          </cell>
          <cell r="I34">
            <v>1071</v>
          </cell>
          <cell r="J34">
            <v>1</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 (2)"/>
      <sheetName val="03"/>
      <sheetName val="04"/>
    </sheetNames>
    <sheetDataSet>
      <sheetData sheetId="0"/>
      <sheetData sheetId="1">
        <row r="34">
          <cell r="H34">
            <v>5786</v>
          </cell>
          <cell r="I34">
            <v>5792</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UR-IND-001V1"/>
    </sheetNames>
    <sheetDataSet>
      <sheetData sheetId="0">
        <row r="32">
          <cell r="H32" t="str">
            <v xml:space="preserve">total sentencia favorables del periodo </v>
          </cell>
          <cell r="I32" t="str">
            <v>Total sentecias del periodo</v>
          </cell>
          <cell r="J32" t="str">
            <v>FAVORABILIDAD</v>
          </cell>
        </row>
        <row r="33">
          <cell r="H33">
            <v>0</v>
          </cell>
          <cell r="I33">
            <v>0</v>
          </cell>
          <cell r="J33">
            <v>0</v>
          </cell>
        </row>
        <row r="34">
          <cell r="H34">
            <v>3</v>
          </cell>
          <cell r="I34">
            <v>3</v>
          </cell>
          <cell r="J34">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9.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2.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3.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omments" Target="../comments3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omments" Target="../comments3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omments" Target="../comments3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omments" Target="../comments3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omments" Target="../comments3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omments" Target="../comments3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omments" Target="../comments3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omments" Target="../comments3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3.xml"/><Relationship Id="rId1" Type="http://schemas.openxmlformats.org/officeDocument/2006/relationships/printerSettings" Target="../printerSettings/printerSettings42.bin"/><Relationship Id="rId4" Type="http://schemas.openxmlformats.org/officeDocument/2006/relationships/comments" Target="../comments40.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omments" Target="../comments41.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42.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omments" Target="../comments4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omments" Target="../comments4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omments" Target="../comments4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9.xml"/><Relationship Id="rId1" Type="http://schemas.openxmlformats.org/officeDocument/2006/relationships/printerSettings" Target="../printerSettings/printerSettings48.bin"/><Relationship Id="rId4" Type="http://schemas.openxmlformats.org/officeDocument/2006/relationships/comments" Target="../comments4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0.xml"/><Relationship Id="rId1" Type="http://schemas.openxmlformats.org/officeDocument/2006/relationships/printerSettings" Target="../printerSettings/printerSettings49.bin"/><Relationship Id="rId4" Type="http://schemas.openxmlformats.org/officeDocument/2006/relationships/comments" Target="../comments4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1.xml"/><Relationship Id="rId1" Type="http://schemas.openxmlformats.org/officeDocument/2006/relationships/printerSettings" Target="../printerSettings/printerSettings50.bin"/><Relationship Id="rId4" Type="http://schemas.openxmlformats.org/officeDocument/2006/relationships/comments" Target="../comments4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2.xml"/><Relationship Id="rId1" Type="http://schemas.openxmlformats.org/officeDocument/2006/relationships/printerSettings" Target="../printerSettings/printerSettings51.bin"/><Relationship Id="rId4" Type="http://schemas.openxmlformats.org/officeDocument/2006/relationships/comments" Target="../comments4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3.xml"/><Relationship Id="rId1" Type="http://schemas.openxmlformats.org/officeDocument/2006/relationships/printerSettings" Target="../printerSettings/printerSettings52.bin"/><Relationship Id="rId4" Type="http://schemas.openxmlformats.org/officeDocument/2006/relationships/comments" Target="../comments50.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53.bin"/><Relationship Id="rId4"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5.xml"/><Relationship Id="rId1" Type="http://schemas.openxmlformats.org/officeDocument/2006/relationships/printerSettings" Target="../printerSettings/printerSettings54.bin"/><Relationship Id="rId4" Type="http://schemas.openxmlformats.org/officeDocument/2006/relationships/comments" Target="../comments52.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omments" Target="../comments5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7.xml"/><Relationship Id="rId1" Type="http://schemas.openxmlformats.org/officeDocument/2006/relationships/printerSettings" Target="../printerSettings/printerSettings56.bin"/><Relationship Id="rId4" Type="http://schemas.openxmlformats.org/officeDocument/2006/relationships/comments" Target="../comments54.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8.xml"/><Relationship Id="rId1" Type="http://schemas.openxmlformats.org/officeDocument/2006/relationships/printerSettings" Target="../printerSettings/printerSettings57.bin"/><Relationship Id="rId4" Type="http://schemas.openxmlformats.org/officeDocument/2006/relationships/comments" Target="../comments5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9.xml"/><Relationship Id="rId1" Type="http://schemas.openxmlformats.org/officeDocument/2006/relationships/printerSettings" Target="../printerSettings/printerSettings58.bin"/><Relationship Id="rId4" Type="http://schemas.openxmlformats.org/officeDocument/2006/relationships/comments" Target="../comments5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0.xml"/><Relationship Id="rId1" Type="http://schemas.openxmlformats.org/officeDocument/2006/relationships/printerSettings" Target="../printerSettings/printerSettings59.bin"/><Relationship Id="rId4" Type="http://schemas.openxmlformats.org/officeDocument/2006/relationships/comments" Target="../comments5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1.xml"/><Relationship Id="rId1" Type="http://schemas.openxmlformats.org/officeDocument/2006/relationships/printerSettings" Target="../printerSettings/printerSettings60.bin"/><Relationship Id="rId4" Type="http://schemas.openxmlformats.org/officeDocument/2006/relationships/comments" Target="../comments58.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5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3.xml"/><Relationship Id="rId1" Type="http://schemas.openxmlformats.org/officeDocument/2006/relationships/printerSettings" Target="../printerSettings/printerSettings62.bin"/><Relationship Id="rId4"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3"/>
  <sheetViews>
    <sheetView tabSelected="1" view="pageBreakPreview" zoomScale="70" zoomScaleNormal="70" zoomScaleSheetLayoutView="70" workbookViewId="0">
      <pane ySplit="1" topLeftCell="A17" activePane="bottomLeft" state="frozen"/>
      <selection pane="bottomLeft" activeCell="A63" sqref="A63"/>
    </sheetView>
  </sheetViews>
  <sheetFormatPr baseColWidth="10" defaultRowHeight="15" x14ac:dyDescent="0.25"/>
  <cols>
    <col min="1" max="1" width="1.85546875" customWidth="1"/>
    <col min="2" max="2" width="5.28515625" customWidth="1"/>
    <col min="3" max="3" width="7.28515625" customWidth="1"/>
    <col min="4" max="4" width="28.42578125" customWidth="1"/>
    <col min="5" max="5" width="32" customWidth="1"/>
    <col min="6" max="6" width="14.140625" bestFit="1" customWidth="1"/>
    <col min="7" max="7" width="9" bestFit="1" customWidth="1"/>
    <col min="8" max="8" width="16.42578125" customWidth="1"/>
    <col min="9" max="9" width="40.85546875" customWidth="1"/>
    <col min="10" max="10" width="34.5703125" customWidth="1"/>
    <col min="11" max="11" width="42.42578125" customWidth="1"/>
    <col min="12" max="12" width="17" customWidth="1"/>
    <col min="13" max="13" width="18.5703125" customWidth="1"/>
    <col min="14" max="14" width="43.42578125" customWidth="1"/>
    <col min="15" max="15" width="18.42578125" customWidth="1"/>
    <col min="16" max="16" width="26.28515625" customWidth="1"/>
  </cols>
  <sheetData>
    <row r="1" spans="1:16" ht="6.75" customHeight="1" x14ac:dyDescent="0.25"/>
    <row r="2" spans="1:16" ht="25.5" x14ac:dyDescent="0.25">
      <c r="B2" s="30" t="s">
        <v>84</v>
      </c>
      <c r="C2" s="427" t="s">
        <v>2</v>
      </c>
      <c r="D2" s="427"/>
      <c r="E2" s="30" t="s">
        <v>85</v>
      </c>
      <c r="F2" s="30" t="s">
        <v>4</v>
      </c>
      <c r="G2" s="30" t="s">
        <v>86</v>
      </c>
      <c r="H2" s="30" t="s">
        <v>9</v>
      </c>
      <c r="I2" s="30" t="s">
        <v>7</v>
      </c>
      <c r="J2" s="31" t="s">
        <v>11</v>
      </c>
      <c r="K2" s="30" t="s">
        <v>12</v>
      </c>
      <c r="L2" s="30" t="s">
        <v>14</v>
      </c>
      <c r="M2" s="30" t="s">
        <v>15</v>
      </c>
      <c r="N2" s="30" t="s">
        <v>21</v>
      </c>
      <c r="O2" s="30" t="s">
        <v>63</v>
      </c>
      <c r="P2" s="30" t="s">
        <v>64</v>
      </c>
    </row>
    <row r="3" spans="1:16" ht="165.75" x14ac:dyDescent="0.25">
      <c r="A3" t="s">
        <v>224</v>
      </c>
      <c r="B3" s="33">
        <v>1</v>
      </c>
      <c r="C3" s="33" t="s">
        <v>216</v>
      </c>
      <c r="D3" s="33" t="s">
        <v>83</v>
      </c>
      <c r="E3" s="413" t="s">
        <v>97</v>
      </c>
      <c r="F3" s="33" t="s">
        <v>217</v>
      </c>
      <c r="G3" s="33">
        <v>2</v>
      </c>
      <c r="H3" s="33" t="s">
        <v>61</v>
      </c>
      <c r="I3" s="38" t="s">
        <v>96</v>
      </c>
      <c r="J3" s="38" t="s">
        <v>95</v>
      </c>
      <c r="K3" s="38" t="s">
        <v>94</v>
      </c>
      <c r="L3" s="33" t="s">
        <v>16</v>
      </c>
      <c r="M3" s="33" t="s">
        <v>17</v>
      </c>
      <c r="N3" s="33" t="s">
        <v>92</v>
      </c>
      <c r="O3" s="33" t="s">
        <v>218</v>
      </c>
      <c r="P3" s="33" t="s">
        <v>219</v>
      </c>
    </row>
    <row r="4" spans="1:16" ht="102" x14ac:dyDescent="0.25">
      <c r="B4" s="32">
        <v>2</v>
      </c>
      <c r="C4" s="33" t="s">
        <v>71</v>
      </c>
      <c r="D4" s="33" t="s">
        <v>87</v>
      </c>
      <c r="E4" s="413" t="s">
        <v>1086</v>
      </c>
      <c r="F4" s="33" t="s">
        <v>6</v>
      </c>
      <c r="G4" s="33">
        <v>7</v>
      </c>
      <c r="H4" s="33" t="s">
        <v>88</v>
      </c>
      <c r="I4" s="38" t="s">
        <v>8</v>
      </c>
      <c r="J4" s="38" t="s">
        <v>1087</v>
      </c>
      <c r="K4" s="414" t="s">
        <v>1088</v>
      </c>
      <c r="L4" s="33" t="s">
        <v>16</v>
      </c>
      <c r="M4" s="33" t="s">
        <v>17</v>
      </c>
      <c r="N4" s="33" t="s">
        <v>22</v>
      </c>
      <c r="O4" s="33" t="s">
        <v>31</v>
      </c>
      <c r="P4" s="33" t="s">
        <v>32</v>
      </c>
    </row>
    <row r="5" spans="1:16" ht="63.75" x14ac:dyDescent="0.25">
      <c r="B5" s="32">
        <v>3</v>
      </c>
      <c r="C5" s="33" t="s">
        <v>71</v>
      </c>
      <c r="D5" s="33" t="s">
        <v>87</v>
      </c>
      <c r="E5" s="413" t="s">
        <v>47</v>
      </c>
      <c r="F5" s="33" t="s">
        <v>48</v>
      </c>
      <c r="G5" s="33">
        <v>3</v>
      </c>
      <c r="H5" s="33" t="s">
        <v>89</v>
      </c>
      <c r="I5" s="38" t="s">
        <v>49</v>
      </c>
      <c r="J5" s="38" t="s">
        <v>51</v>
      </c>
      <c r="K5" s="38" t="s">
        <v>51</v>
      </c>
      <c r="L5" s="33" t="s">
        <v>16</v>
      </c>
      <c r="M5" s="33" t="s">
        <v>17</v>
      </c>
      <c r="N5" s="33" t="s">
        <v>52</v>
      </c>
      <c r="O5" s="33" t="s">
        <v>1089</v>
      </c>
      <c r="P5" s="33" t="s">
        <v>1090</v>
      </c>
    </row>
    <row r="6" spans="1:16" ht="51" x14ac:dyDescent="0.25">
      <c r="B6" s="32">
        <v>4</v>
      </c>
      <c r="C6" s="33" t="s">
        <v>71</v>
      </c>
      <c r="D6" s="33" t="s">
        <v>87</v>
      </c>
      <c r="E6" s="413" t="s">
        <v>1091</v>
      </c>
      <c r="F6" s="33" t="s">
        <v>53</v>
      </c>
      <c r="G6" s="33">
        <v>4</v>
      </c>
      <c r="H6" s="33" t="s">
        <v>88</v>
      </c>
      <c r="I6" s="38" t="s">
        <v>1092</v>
      </c>
      <c r="J6" s="38" t="s">
        <v>1092</v>
      </c>
      <c r="K6" s="38" t="s">
        <v>72</v>
      </c>
      <c r="L6" s="33" t="s">
        <v>16</v>
      </c>
      <c r="M6" s="33" t="s">
        <v>17</v>
      </c>
      <c r="N6" s="33" t="s">
        <v>1093</v>
      </c>
      <c r="O6" s="33" t="s">
        <v>1094</v>
      </c>
      <c r="P6" s="33" t="s">
        <v>1095</v>
      </c>
    </row>
    <row r="7" spans="1:16" ht="130.5" customHeight="1" x14ac:dyDescent="0.25">
      <c r="A7">
        <v>0</v>
      </c>
      <c r="B7" s="32">
        <v>5</v>
      </c>
      <c r="C7" s="33" t="s">
        <v>71</v>
      </c>
      <c r="D7" s="33" t="s">
        <v>87</v>
      </c>
      <c r="E7" s="413" t="s">
        <v>1096</v>
      </c>
      <c r="F7" s="33" t="s">
        <v>1097</v>
      </c>
      <c r="G7" s="33">
        <v>2</v>
      </c>
      <c r="H7" s="33" t="s">
        <v>89</v>
      </c>
      <c r="I7" s="38" t="s">
        <v>1098</v>
      </c>
      <c r="J7" s="38" t="s">
        <v>1099</v>
      </c>
      <c r="K7" s="38" t="s">
        <v>1100</v>
      </c>
      <c r="L7" s="33" t="s">
        <v>836</v>
      </c>
      <c r="M7" s="33" t="s">
        <v>17</v>
      </c>
      <c r="N7" s="33" t="s">
        <v>1101</v>
      </c>
      <c r="O7" s="415" t="s">
        <v>1102</v>
      </c>
      <c r="P7" s="415" t="s">
        <v>1103</v>
      </c>
    </row>
    <row r="8" spans="1:16" ht="93" customHeight="1" x14ac:dyDescent="0.25">
      <c r="B8" s="34">
        <v>6</v>
      </c>
      <c r="C8" s="33" t="s">
        <v>71</v>
      </c>
      <c r="D8" s="33" t="s">
        <v>87</v>
      </c>
      <c r="E8" s="413" t="s">
        <v>1104</v>
      </c>
      <c r="F8" s="33" t="s">
        <v>73</v>
      </c>
      <c r="G8" s="33">
        <v>2</v>
      </c>
      <c r="H8" s="33" t="s">
        <v>54</v>
      </c>
      <c r="I8" s="38" t="s">
        <v>1105</v>
      </c>
      <c r="J8" s="38" t="s">
        <v>74</v>
      </c>
      <c r="K8" s="38" t="s">
        <v>1106</v>
      </c>
      <c r="L8" s="33" t="s">
        <v>16</v>
      </c>
      <c r="M8" s="33" t="s">
        <v>17</v>
      </c>
      <c r="N8" s="33" t="s">
        <v>1107</v>
      </c>
      <c r="O8" s="415" t="s">
        <v>1108</v>
      </c>
      <c r="P8" s="415" t="s">
        <v>1109</v>
      </c>
    </row>
    <row r="9" spans="1:16" ht="76.5" x14ac:dyDescent="0.25">
      <c r="B9" s="34">
        <v>7</v>
      </c>
      <c r="C9" s="33" t="s">
        <v>71</v>
      </c>
      <c r="D9" s="33" t="s">
        <v>87</v>
      </c>
      <c r="E9" s="413" t="s">
        <v>1110</v>
      </c>
      <c r="F9" s="33" t="s">
        <v>75</v>
      </c>
      <c r="G9" s="33">
        <v>2</v>
      </c>
      <c r="H9" s="33" t="s">
        <v>61</v>
      </c>
      <c r="I9" s="38" t="s">
        <v>76</v>
      </c>
      <c r="J9" s="38" t="s">
        <v>77</v>
      </c>
      <c r="K9" s="38" t="s">
        <v>78</v>
      </c>
      <c r="L9" s="33" t="s">
        <v>836</v>
      </c>
      <c r="M9" s="33" t="s">
        <v>17</v>
      </c>
      <c r="N9" s="33" t="s">
        <v>79</v>
      </c>
      <c r="O9" s="33" t="s">
        <v>1111</v>
      </c>
      <c r="P9" s="33" t="s">
        <v>1112</v>
      </c>
    </row>
    <row r="10" spans="1:16" ht="102" x14ac:dyDescent="0.25">
      <c r="B10" s="34">
        <v>8</v>
      </c>
      <c r="C10" s="33" t="s">
        <v>71</v>
      </c>
      <c r="D10" s="33" t="s">
        <v>87</v>
      </c>
      <c r="E10" s="413" t="s">
        <v>1113</v>
      </c>
      <c r="F10" s="33" t="s">
        <v>1114</v>
      </c>
      <c r="G10" s="33">
        <v>1</v>
      </c>
      <c r="H10" s="33" t="s">
        <v>54</v>
      </c>
      <c r="I10" s="38" t="s">
        <v>41</v>
      </c>
      <c r="J10" s="38" t="s">
        <v>1115</v>
      </c>
      <c r="K10" s="38" t="s">
        <v>42</v>
      </c>
      <c r="L10" s="33" t="s">
        <v>16</v>
      </c>
      <c r="M10" s="33" t="s">
        <v>17</v>
      </c>
      <c r="N10" s="33" t="s">
        <v>43</v>
      </c>
      <c r="O10" s="33" t="s">
        <v>1116</v>
      </c>
      <c r="P10" s="33" t="s">
        <v>1117</v>
      </c>
    </row>
    <row r="11" spans="1:16" ht="55.9" customHeight="1" x14ac:dyDescent="0.25">
      <c r="B11" s="34">
        <v>9</v>
      </c>
      <c r="C11" s="33" t="s">
        <v>71</v>
      </c>
      <c r="D11" s="33" t="s">
        <v>87</v>
      </c>
      <c r="E11" s="413" t="s">
        <v>1118</v>
      </c>
      <c r="F11" s="33" t="s">
        <v>1119</v>
      </c>
      <c r="G11" s="33">
        <v>1</v>
      </c>
      <c r="H11" s="33" t="s">
        <v>54</v>
      </c>
      <c r="I11" s="38" t="s">
        <v>44</v>
      </c>
      <c r="J11" s="38" t="s">
        <v>1120</v>
      </c>
      <c r="K11" s="38" t="s">
        <v>45</v>
      </c>
      <c r="L11" s="33" t="s">
        <v>16</v>
      </c>
      <c r="M11" s="33" t="s">
        <v>17</v>
      </c>
      <c r="N11" s="33" t="s">
        <v>46</v>
      </c>
      <c r="O11" s="33" t="s">
        <v>1121</v>
      </c>
      <c r="P11" s="33" t="s">
        <v>1122</v>
      </c>
    </row>
    <row r="12" spans="1:16" ht="76.5" x14ac:dyDescent="0.25">
      <c r="B12" s="34">
        <v>10</v>
      </c>
      <c r="C12" s="33" t="s">
        <v>220</v>
      </c>
      <c r="D12" s="33" t="s">
        <v>55</v>
      </c>
      <c r="E12" s="413" t="s">
        <v>56</v>
      </c>
      <c r="F12" s="33" t="s">
        <v>57</v>
      </c>
      <c r="G12" s="33">
        <v>3</v>
      </c>
      <c r="H12" s="33" t="s">
        <v>61</v>
      </c>
      <c r="I12" s="38" t="s">
        <v>376</v>
      </c>
      <c r="J12" s="38" t="s">
        <v>58</v>
      </c>
      <c r="K12" s="38" t="s">
        <v>59</v>
      </c>
      <c r="L12" s="33" t="s">
        <v>16</v>
      </c>
      <c r="M12" s="33" t="s">
        <v>17</v>
      </c>
      <c r="N12" s="33" t="s">
        <v>60</v>
      </c>
      <c r="O12" s="33" t="s">
        <v>1123</v>
      </c>
      <c r="P12" s="33" t="s">
        <v>1124</v>
      </c>
    </row>
    <row r="13" spans="1:16" ht="71.25" customHeight="1" x14ac:dyDescent="0.25">
      <c r="B13" s="34">
        <v>11</v>
      </c>
      <c r="C13" s="33" t="s">
        <v>220</v>
      </c>
      <c r="D13" s="33" t="s">
        <v>55</v>
      </c>
      <c r="E13" s="413" t="s">
        <v>103</v>
      </c>
      <c r="F13" s="33" t="s">
        <v>102</v>
      </c>
      <c r="G13" s="33">
        <v>2</v>
      </c>
      <c r="H13" s="33" t="s">
        <v>61</v>
      </c>
      <c r="I13" s="38" t="s">
        <v>101</v>
      </c>
      <c r="J13" s="38" t="s">
        <v>100</v>
      </c>
      <c r="K13" s="38" t="s">
        <v>99</v>
      </c>
      <c r="L13" s="33" t="s">
        <v>16</v>
      </c>
      <c r="M13" s="33" t="s">
        <v>17</v>
      </c>
      <c r="N13" s="33" t="s">
        <v>98</v>
      </c>
      <c r="O13" s="33" t="s">
        <v>1126</v>
      </c>
      <c r="P13" s="33" t="s">
        <v>1125</v>
      </c>
    </row>
    <row r="14" spans="1:16" ht="165.75" x14ac:dyDescent="0.25">
      <c r="B14" s="34">
        <v>12</v>
      </c>
      <c r="C14" s="33" t="s">
        <v>294</v>
      </c>
      <c r="D14" s="33" t="s">
        <v>239</v>
      </c>
      <c r="E14" s="413" t="s">
        <v>238</v>
      </c>
      <c r="F14" s="33" t="s">
        <v>237</v>
      </c>
      <c r="G14" s="33">
        <v>7</v>
      </c>
      <c r="H14" s="33" t="s">
        <v>54</v>
      </c>
      <c r="I14" s="38" t="s">
        <v>355</v>
      </c>
      <c r="J14" s="38" t="s">
        <v>354</v>
      </c>
      <c r="K14" s="38" t="s">
        <v>236</v>
      </c>
      <c r="L14" s="33" t="s">
        <v>16</v>
      </c>
      <c r="M14" s="33" t="s">
        <v>17</v>
      </c>
      <c r="N14" s="33" t="s">
        <v>1127</v>
      </c>
      <c r="O14" s="416" t="s">
        <v>348</v>
      </c>
      <c r="P14" s="416" t="s">
        <v>296</v>
      </c>
    </row>
    <row r="15" spans="1:16" ht="76.5" x14ac:dyDescent="0.25">
      <c r="B15" s="34">
        <v>13</v>
      </c>
      <c r="C15" s="33" t="s">
        <v>294</v>
      </c>
      <c r="D15" s="33" t="s">
        <v>239</v>
      </c>
      <c r="E15" s="413" t="s">
        <v>242</v>
      </c>
      <c r="F15" s="33" t="s">
        <v>241</v>
      </c>
      <c r="G15" s="33">
        <v>5</v>
      </c>
      <c r="H15" s="33" t="s">
        <v>54</v>
      </c>
      <c r="I15" s="38" t="s">
        <v>403</v>
      </c>
      <c r="J15" s="38" t="s">
        <v>402</v>
      </c>
      <c r="K15" s="38" t="s">
        <v>240</v>
      </c>
      <c r="L15" s="33" t="s">
        <v>16</v>
      </c>
      <c r="M15" s="33" t="s">
        <v>17</v>
      </c>
      <c r="N15" s="33" t="s">
        <v>398</v>
      </c>
      <c r="O15" s="417" t="s">
        <v>1128</v>
      </c>
      <c r="P15" s="417" t="s">
        <v>1129</v>
      </c>
    </row>
    <row r="16" spans="1:16" ht="140.25" x14ac:dyDescent="0.25">
      <c r="A16" s="371"/>
      <c r="B16" s="34">
        <v>14</v>
      </c>
      <c r="C16" s="33" t="s">
        <v>294</v>
      </c>
      <c r="D16" s="33" t="s">
        <v>239</v>
      </c>
      <c r="E16" s="413" t="s">
        <v>245</v>
      </c>
      <c r="F16" s="33" t="s">
        <v>244</v>
      </c>
      <c r="G16" s="33">
        <v>3</v>
      </c>
      <c r="H16" s="33" t="s">
        <v>54</v>
      </c>
      <c r="I16" s="38" t="s">
        <v>243</v>
      </c>
      <c r="J16" s="38" t="s">
        <v>415</v>
      </c>
      <c r="K16" s="38" t="s">
        <v>414</v>
      </c>
      <c r="L16" s="33" t="s">
        <v>16</v>
      </c>
      <c r="M16" s="33" t="s">
        <v>17</v>
      </c>
      <c r="N16" s="33" t="s">
        <v>235</v>
      </c>
      <c r="O16" s="33" t="s">
        <v>295</v>
      </c>
      <c r="P16" s="33" t="s">
        <v>296</v>
      </c>
    </row>
    <row r="17" spans="2:16" ht="114.75" x14ac:dyDescent="0.25">
      <c r="B17" s="34">
        <v>15</v>
      </c>
      <c r="C17" s="33" t="s">
        <v>294</v>
      </c>
      <c r="D17" s="33" t="s">
        <v>239</v>
      </c>
      <c r="E17" s="413" t="s">
        <v>249</v>
      </c>
      <c r="F17" s="33" t="s">
        <v>248</v>
      </c>
      <c r="G17" s="33">
        <v>4</v>
      </c>
      <c r="H17" s="33" t="s">
        <v>54</v>
      </c>
      <c r="I17" s="38" t="s">
        <v>247</v>
      </c>
      <c r="J17" s="38" t="s">
        <v>423</v>
      </c>
      <c r="K17" s="38" t="s">
        <v>246</v>
      </c>
      <c r="L17" s="33" t="s">
        <v>16</v>
      </c>
      <c r="M17" s="33" t="s">
        <v>17</v>
      </c>
      <c r="N17" s="33" t="s">
        <v>422</v>
      </c>
      <c r="O17" s="33" t="s">
        <v>1130</v>
      </c>
      <c r="P17" s="33" t="s">
        <v>296</v>
      </c>
    </row>
    <row r="18" spans="2:16" ht="127.5" x14ac:dyDescent="0.25">
      <c r="B18" s="34">
        <v>16</v>
      </c>
      <c r="C18" s="33" t="s">
        <v>294</v>
      </c>
      <c r="D18" s="33" t="s">
        <v>239</v>
      </c>
      <c r="E18" s="418" t="s">
        <v>250</v>
      </c>
      <c r="F18" s="419" t="s">
        <v>251</v>
      </c>
      <c r="G18" s="33">
        <v>3</v>
      </c>
      <c r="H18" s="33" t="s">
        <v>54</v>
      </c>
      <c r="I18" s="420" t="s">
        <v>440</v>
      </c>
      <c r="J18" s="420" t="s">
        <v>252</v>
      </c>
      <c r="K18" s="33" t="s">
        <v>253</v>
      </c>
      <c r="L18" s="33" t="s">
        <v>16</v>
      </c>
      <c r="M18" s="33" t="s">
        <v>17</v>
      </c>
      <c r="N18" s="420" t="s">
        <v>1131</v>
      </c>
      <c r="O18" s="33" t="s">
        <v>299</v>
      </c>
      <c r="P18" s="33" t="s">
        <v>300</v>
      </c>
    </row>
    <row r="19" spans="2:16" ht="140.25" x14ac:dyDescent="0.25">
      <c r="B19" s="34">
        <v>17</v>
      </c>
      <c r="C19" s="33" t="s">
        <v>294</v>
      </c>
      <c r="D19" s="33" t="s">
        <v>239</v>
      </c>
      <c r="E19" s="418" t="s">
        <v>254</v>
      </c>
      <c r="F19" s="419" t="s">
        <v>255</v>
      </c>
      <c r="G19" s="33">
        <v>3</v>
      </c>
      <c r="H19" s="33" t="s">
        <v>54</v>
      </c>
      <c r="I19" s="420" t="s">
        <v>450</v>
      </c>
      <c r="J19" s="420" t="s">
        <v>449</v>
      </c>
      <c r="K19" s="420" t="s">
        <v>256</v>
      </c>
      <c r="L19" s="33" t="s">
        <v>16</v>
      </c>
      <c r="M19" s="33" t="s">
        <v>17</v>
      </c>
      <c r="N19" s="420" t="s">
        <v>446</v>
      </c>
      <c r="O19" s="33" t="s">
        <v>1132</v>
      </c>
      <c r="P19" s="33" t="s">
        <v>1133</v>
      </c>
    </row>
    <row r="20" spans="2:16" ht="102" x14ac:dyDescent="0.25">
      <c r="B20" s="34">
        <v>18</v>
      </c>
      <c r="C20" s="33" t="s">
        <v>294</v>
      </c>
      <c r="D20" s="33" t="s">
        <v>239</v>
      </c>
      <c r="E20" s="413" t="s">
        <v>257</v>
      </c>
      <c r="F20" s="419" t="s">
        <v>258</v>
      </c>
      <c r="G20" s="33">
        <v>3</v>
      </c>
      <c r="H20" s="33" t="s">
        <v>54</v>
      </c>
      <c r="I20" s="38" t="s">
        <v>460</v>
      </c>
      <c r="J20" s="38" t="s">
        <v>459</v>
      </c>
      <c r="K20" s="414" t="s">
        <v>458</v>
      </c>
      <c r="L20" s="33" t="s">
        <v>16</v>
      </c>
      <c r="M20" s="33" t="s">
        <v>17</v>
      </c>
      <c r="N20" s="38" t="s">
        <v>456</v>
      </c>
      <c r="O20" s="33" t="s">
        <v>1134</v>
      </c>
      <c r="P20" s="33" t="s">
        <v>1135</v>
      </c>
    </row>
    <row r="21" spans="2:16" ht="66" customHeight="1" x14ac:dyDescent="0.25">
      <c r="B21" s="34">
        <v>19</v>
      </c>
      <c r="C21" s="421" t="s">
        <v>221</v>
      </c>
      <c r="D21" s="33" t="s">
        <v>222</v>
      </c>
      <c r="E21" s="413" t="s">
        <v>556</v>
      </c>
      <c r="F21" s="33" t="s">
        <v>104</v>
      </c>
      <c r="G21" s="33">
        <v>1</v>
      </c>
      <c r="H21" s="33" t="s">
        <v>10</v>
      </c>
      <c r="I21" s="38" t="s">
        <v>555</v>
      </c>
      <c r="J21" s="38" t="s">
        <v>554</v>
      </c>
      <c r="K21" s="414" t="s">
        <v>553</v>
      </c>
      <c r="L21" s="33" t="s">
        <v>16</v>
      </c>
      <c r="M21" s="33" t="s">
        <v>17</v>
      </c>
      <c r="N21" s="414" t="s">
        <v>550</v>
      </c>
      <c r="O21" s="33" t="s">
        <v>1137</v>
      </c>
      <c r="P21" s="33" t="s">
        <v>1136</v>
      </c>
    </row>
    <row r="22" spans="2:16" ht="114.75" x14ac:dyDescent="0.25">
      <c r="B22" s="34">
        <v>20</v>
      </c>
      <c r="C22" s="421" t="s">
        <v>221</v>
      </c>
      <c r="D22" s="33" t="s">
        <v>222</v>
      </c>
      <c r="E22" s="413" t="s">
        <v>579</v>
      </c>
      <c r="F22" s="33" t="s">
        <v>105</v>
      </c>
      <c r="G22" s="33">
        <v>1</v>
      </c>
      <c r="H22" s="33" t="s">
        <v>50</v>
      </c>
      <c r="I22" s="38" t="s">
        <v>578</v>
      </c>
      <c r="J22" s="38" t="s">
        <v>577</v>
      </c>
      <c r="K22" s="414" t="s">
        <v>576</v>
      </c>
      <c r="L22" s="33" t="s">
        <v>16</v>
      </c>
      <c r="M22" s="33" t="s">
        <v>17</v>
      </c>
      <c r="N22" s="38" t="s">
        <v>573</v>
      </c>
      <c r="O22" s="33" t="s">
        <v>1211</v>
      </c>
      <c r="P22" s="33" t="s">
        <v>1212</v>
      </c>
    </row>
    <row r="23" spans="2:16" ht="114.75" x14ac:dyDescent="0.25">
      <c r="B23" s="34">
        <v>21</v>
      </c>
      <c r="C23" s="421" t="s">
        <v>221</v>
      </c>
      <c r="D23" s="33" t="s">
        <v>222</v>
      </c>
      <c r="E23" s="413" t="s">
        <v>568</v>
      </c>
      <c r="F23" s="33" t="s">
        <v>106</v>
      </c>
      <c r="G23" s="33">
        <v>1</v>
      </c>
      <c r="H23" s="33" t="s">
        <v>10</v>
      </c>
      <c r="I23" s="420" t="s">
        <v>567</v>
      </c>
      <c r="J23" s="420" t="s">
        <v>566</v>
      </c>
      <c r="K23" s="420" t="s">
        <v>565</v>
      </c>
      <c r="L23" s="33" t="s">
        <v>16</v>
      </c>
      <c r="M23" s="33" t="s">
        <v>17</v>
      </c>
      <c r="N23" s="420" t="s">
        <v>563</v>
      </c>
      <c r="O23" s="33" t="s">
        <v>1213</v>
      </c>
      <c r="P23" s="33" t="s">
        <v>1214</v>
      </c>
    </row>
    <row r="24" spans="2:16" ht="87" customHeight="1" x14ac:dyDescent="0.25">
      <c r="B24" s="34">
        <v>22</v>
      </c>
      <c r="C24" s="421" t="s">
        <v>221</v>
      </c>
      <c r="D24" s="33" t="s">
        <v>222</v>
      </c>
      <c r="E24" s="413" t="s">
        <v>543</v>
      </c>
      <c r="F24" s="33" t="s">
        <v>107</v>
      </c>
      <c r="G24" s="33">
        <v>1</v>
      </c>
      <c r="H24" s="33" t="s">
        <v>10</v>
      </c>
      <c r="I24" s="420" t="s">
        <v>541</v>
      </c>
      <c r="J24" s="420" t="s">
        <v>539</v>
      </c>
      <c r="K24" s="420" t="s">
        <v>538</v>
      </c>
      <c r="L24" s="33" t="s">
        <v>16</v>
      </c>
      <c r="M24" s="33" t="s">
        <v>17</v>
      </c>
      <c r="N24" s="420" t="s">
        <v>534</v>
      </c>
      <c r="O24" s="33" t="s">
        <v>1215</v>
      </c>
      <c r="P24" s="33" t="s">
        <v>1216</v>
      </c>
    </row>
    <row r="25" spans="2:16" ht="96" customHeight="1" x14ac:dyDescent="0.25">
      <c r="B25" s="34">
        <v>23</v>
      </c>
      <c r="C25" s="421" t="s">
        <v>223</v>
      </c>
      <c r="D25" s="33" t="s">
        <v>115</v>
      </c>
      <c r="E25" s="413" t="s">
        <v>114</v>
      </c>
      <c r="F25" s="414" t="s">
        <v>113</v>
      </c>
      <c r="G25" s="33">
        <v>8</v>
      </c>
      <c r="H25" s="33" t="s">
        <v>10</v>
      </c>
      <c r="I25" s="38" t="s">
        <v>112</v>
      </c>
      <c r="J25" s="38" t="s">
        <v>111</v>
      </c>
      <c r="K25" s="414" t="s">
        <v>1217</v>
      </c>
      <c r="L25" s="33" t="s">
        <v>227</v>
      </c>
      <c r="M25" s="33" t="s">
        <v>17</v>
      </c>
      <c r="N25" s="414" t="s">
        <v>110</v>
      </c>
      <c r="O25" s="417" t="s">
        <v>1218</v>
      </c>
      <c r="P25" s="417" t="s">
        <v>1219</v>
      </c>
    </row>
    <row r="26" spans="2:16" ht="114.75" x14ac:dyDescent="0.25">
      <c r="B26" s="34">
        <v>24</v>
      </c>
      <c r="C26" s="421" t="s">
        <v>223</v>
      </c>
      <c r="D26" s="33" t="s">
        <v>115</v>
      </c>
      <c r="E26" s="413" t="s">
        <v>228</v>
      </c>
      <c r="F26" s="414" t="s">
        <v>229</v>
      </c>
      <c r="G26" s="33">
        <v>8</v>
      </c>
      <c r="H26" s="33" t="s">
        <v>10</v>
      </c>
      <c r="I26" s="38" t="s">
        <v>234</v>
      </c>
      <c r="J26" s="38" t="s">
        <v>230</v>
      </c>
      <c r="K26" s="414" t="s">
        <v>505</v>
      </c>
      <c r="L26" s="33" t="s">
        <v>16</v>
      </c>
      <c r="M26" s="33" t="s">
        <v>17</v>
      </c>
      <c r="N26" s="418" t="s">
        <v>231</v>
      </c>
      <c r="O26" s="417" t="s">
        <v>232</v>
      </c>
      <c r="P26" s="417" t="s">
        <v>233</v>
      </c>
    </row>
    <row r="27" spans="2:16" ht="79.5" customHeight="1" x14ac:dyDescent="0.25">
      <c r="B27" s="34">
        <v>25</v>
      </c>
      <c r="C27" s="421" t="s">
        <v>223</v>
      </c>
      <c r="D27" s="33" t="s">
        <v>115</v>
      </c>
      <c r="E27" s="413" t="s">
        <v>225</v>
      </c>
      <c r="F27" s="414" t="s">
        <v>226</v>
      </c>
      <c r="G27" s="33">
        <v>3</v>
      </c>
      <c r="H27" s="33" t="s">
        <v>10</v>
      </c>
      <c r="I27" s="38" t="s">
        <v>527</v>
      </c>
      <c r="J27" s="38" t="s">
        <v>525</v>
      </c>
      <c r="K27" s="414" t="s">
        <v>1220</v>
      </c>
      <c r="L27" s="33" t="s">
        <v>16</v>
      </c>
      <c r="M27" s="33" t="s">
        <v>523</v>
      </c>
      <c r="N27" s="418" t="s">
        <v>1221</v>
      </c>
      <c r="O27" s="417" t="s">
        <v>513</v>
      </c>
      <c r="P27" s="417" t="s">
        <v>1222</v>
      </c>
    </row>
    <row r="28" spans="2:16" ht="102" x14ac:dyDescent="0.25">
      <c r="B28" s="34">
        <v>26</v>
      </c>
      <c r="C28" s="421" t="s">
        <v>268</v>
      </c>
      <c r="D28" s="33" t="s">
        <v>124</v>
      </c>
      <c r="E28" s="413" t="s">
        <v>123</v>
      </c>
      <c r="F28" s="414" t="s">
        <v>122</v>
      </c>
      <c r="G28" s="33">
        <v>4</v>
      </c>
      <c r="H28" s="414" t="s">
        <v>61</v>
      </c>
      <c r="I28" s="38" t="s">
        <v>121</v>
      </c>
      <c r="J28" s="38" t="s">
        <v>120</v>
      </c>
      <c r="K28" s="413" t="s">
        <v>119</v>
      </c>
      <c r="L28" s="33" t="s">
        <v>16</v>
      </c>
      <c r="M28" s="33" t="s">
        <v>17</v>
      </c>
      <c r="N28" s="418" t="s">
        <v>118</v>
      </c>
      <c r="O28" s="422" t="s">
        <v>117</v>
      </c>
      <c r="P28" s="417" t="s">
        <v>116</v>
      </c>
    </row>
    <row r="29" spans="2:16" ht="93" customHeight="1" x14ac:dyDescent="0.25">
      <c r="B29" s="34">
        <v>27</v>
      </c>
      <c r="C29" s="421" t="s">
        <v>269</v>
      </c>
      <c r="D29" s="423" t="s">
        <v>129</v>
      </c>
      <c r="E29" s="413" t="s">
        <v>611</v>
      </c>
      <c r="F29" s="424" t="s">
        <v>128</v>
      </c>
      <c r="G29" s="33">
        <v>3</v>
      </c>
      <c r="H29" s="414" t="s">
        <v>61</v>
      </c>
      <c r="I29" s="38" t="s">
        <v>610</v>
      </c>
      <c r="J29" s="38" t="s">
        <v>609</v>
      </c>
      <c r="K29" s="413" t="s">
        <v>127</v>
      </c>
      <c r="L29" s="33" t="s">
        <v>16</v>
      </c>
      <c r="M29" s="33" t="s">
        <v>17</v>
      </c>
      <c r="N29" s="418" t="s">
        <v>604</v>
      </c>
      <c r="O29" s="417" t="s">
        <v>1223</v>
      </c>
      <c r="P29" s="417" t="s">
        <v>125</v>
      </c>
    </row>
    <row r="30" spans="2:16" ht="102" x14ac:dyDescent="0.25">
      <c r="B30" s="34">
        <v>28</v>
      </c>
      <c r="C30" s="421" t="s">
        <v>270</v>
      </c>
      <c r="D30" s="423" t="s">
        <v>297</v>
      </c>
      <c r="E30" s="413" t="s">
        <v>686</v>
      </c>
      <c r="F30" s="424" t="s">
        <v>131</v>
      </c>
      <c r="G30" s="33">
        <v>2</v>
      </c>
      <c r="H30" s="414" t="s">
        <v>61</v>
      </c>
      <c r="I30" s="38" t="s">
        <v>687</v>
      </c>
      <c r="J30" s="38" t="s">
        <v>688</v>
      </c>
      <c r="K30" s="414" t="s">
        <v>689</v>
      </c>
      <c r="L30" s="33" t="s">
        <v>836</v>
      </c>
      <c r="M30" s="33" t="s">
        <v>17</v>
      </c>
      <c r="N30" s="418" t="s">
        <v>692</v>
      </c>
      <c r="O30" s="425" t="s">
        <v>1224</v>
      </c>
      <c r="P30" s="425" t="s">
        <v>130</v>
      </c>
    </row>
    <row r="31" spans="2:16" ht="191.25" x14ac:dyDescent="0.25">
      <c r="B31" s="34">
        <v>29</v>
      </c>
      <c r="C31" s="421" t="s">
        <v>270</v>
      </c>
      <c r="D31" s="423" t="s">
        <v>297</v>
      </c>
      <c r="E31" s="413" t="s">
        <v>701</v>
      </c>
      <c r="F31" s="424" t="s">
        <v>132</v>
      </c>
      <c r="G31" s="33">
        <v>5</v>
      </c>
      <c r="H31" s="414" t="s">
        <v>10</v>
      </c>
      <c r="I31" s="38" t="s">
        <v>702</v>
      </c>
      <c r="J31" s="38" t="s">
        <v>703</v>
      </c>
      <c r="K31" s="38" t="s">
        <v>1225</v>
      </c>
      <c r="L31" s="33" t="s">
        <v>16</v>
      </c>
      <c r="M31" s="33" t="s">
        <v>17</v>
      </c>
      <c r="N31" s="418" t="s">
        <v>706</v>
      </c>
      <c r="O31" s="425" t="s">
        <v>1226</v>
      </c>
      <c r="P31" s="425" t="s">
        <v>1227</v>
      </c>
    </row>
    <row r="32" spans="2:16" ht="102" x14ac:dyDescent="0.25">
      <c r="B32" s="34">
        <v>30</v>
      </c>
      <c r="C32" s="421" t="s">
        <v>271</v>
      </c>
      <c r="D32" s="423" t="s">
        <v>134</v>
      </c>
      <c r="E32" s="413" t="s">
        <v>139</v>
      </c>
      <c r="F32" s="414" t="s">
        <v>138</v>
      </c>
      <c r="G32" s="33">
        <v>9</v>
      </c>
      <c r="H32" s="414" t="s">
        <v>61</v>
      </c>
      <c r="I32" s="38" t="s">
        <v>884</v>
      </c>
      <c r="J32" s="38" t="s">
        <v>136</v>
      </c>
      <c r="K32" s="414" t="s">
        <v>135</v>
      </c>
      <c r="L32" s="33" t="s">
        <v>16</v>
      </c>
      <c r="M32" s="33" t="s">
        <v>17</v>
      </c>
      <c r="N32" s="418" t="s">
        <v>133</v>
      </c>
      <c r="O32" s="418" t="s">
        <v>1228</v>
      </c>
      <c r="P32" s="418" t="s">
        <v>1229</v>
      </c>
    </row>
    <row r="33" spans="2:16" ht="63.75" x14ac:dyDescent="0.25">
      <c r="B33" s="34">
        <v>31</v>
      </c>
      <c r="C33" s="421" t="s">
        <v>271</v>
      </c>
      <c r="D33" s="423" t="s">
        <v>134</v>
      </c>
      <c r="E33" s="413" t="s">
        <v>144</v>
      </c>
      <c r="F33" s="414" t="s">
        <v>143</v>
      </c>
      <c r="G33" s="33">
        <v>8</v>
      </c>
      <c r="H33" s="414" t="s">
        <v>61</v>
      </c>
      <c r="I33" s="38" t="s">
        <v>301</v>
      </c>
      <c r="J33" s="38" t="s">
        <v>142</v>
      </c>
      <c r="K33" s="414" t="s">
        <v>141</v>
      </c>
      <c r="L33" s="33" t="s">
        <v>156</v>
      </c>
      <c r="M33" s="33" t="s">
        <v>17</v>
      </c>
      <c r="N33" s="418" t="s">
        <v>140</v>
      </c>
      <c r="O33" s="418" t="s">
        <v>1230</v>
      </c>
      <c r="P33" s="418" t="s">
        <v>1231</v>
      </c>
    </row>
    <row r="34" spans="2:16" ht="76.5" x14ac:dyDescent="0.25">
      <c r="B34" s="34">
        <v>32</v>
      </c>
      <c r="C34" s="421" t="s">
        <v>271</v>
      </c>
      <c r="D34" s="423" t="s">
        <v>134</v>
      </c>
      <c r="E34" s="413" t="s">
        <v>149</v>
      </c>
      <c r="F34" s="414" t="s">
        <v>148</v>
      </c>
      <c r="G34" s="33">
        <v>4</v>
      </c>
      <c r="H34" s="414" t="s">
        <v>61</v>
      </c>
      <c r="I34" s="38" t="s">
        <v>302</v>
      </c>
      <c r="J34" s="38" t="s">
        <v>147</v>
      </c>
      <c r="K34" s="414" t="s">
        <v>146</v>
      </c>
      <c r="L34" s="33" t="s">
        <v>16</v>
      </c>
      <c r="M34" s="33" t="s">
        <v>17</v>
      </c>
      <c r="N34" s="418" t="s">
        <v>145</v>
      </c>
      <c r="O34" s="418" t="s">
        <v>1232</v>
      </c>
      <c r="P34" s="418" t="s">
        <v>1233</v>
      </c>
    </row>
    <row r="35" spans="2:16" ht="89.25" x14ac:dyDescent="0.25">
      <c r="B35" s="34">
        <v>33</v>
      </c>
      <c r="C35" s="421" t="s">
        <v>271</v>
      </c>
      <c r="D35" s="423" t="s">
        <v>134</v>
      </c>
      <c r="E35" s="413" t="s">
        <v>154</v>
      </c>
      <c r="F35" s="414" t="s">
        <v>153</v>
      </c>
      <c r="G35" s="33">
        <v>4</v>
      </c>
      <c r="H35" s="414" t="s">
        <v>61</v>
      </c>
      <c r="I35" s="38" t="s">
        <v>303</v>
      </c>
      <c r="J35" s="38" t="s">
        <v>152</v>
      </c>
      <c r="K35" s="414" t="s">
        <v>151</v>
      </c>
      <c r="L35" s="33" t="s">
        <v>16</v>
      </c>
      <c r="M35" s="33" t="s">
        <v>17</v>
      </c>
      <c r="N35" s="418" t="s">
        <v>150</v>
      </c>
      <c r="O35" s="418" t="s">
        <v>1234</v>
      </c>
      <c r="P35" s="418" t="s">
        <v>1235</v>
      </c>
    </row>
    <row r="36" spans="2:16" ht="126" customHeight="1" x14ac:dyDescent="0.25">
      <c r="B36" s="34">
        <v>34</v>
      </c>
      <c r="C36" s="421" t="s">
        <v>272</v>
      </c>
      <c r="D36" s="423" t="s">
        <v>161</v>
      </c>
      <c r="E36" s="413" t="s">
        <v>160</v>
      </c>
      <c r="F36" s="414" t="s">
        <v>159</v>
      </c>
      <c r="G36" s="33">
        <v>3</v>
      </c>
      <c r="H36" s="414" t="s">
        <v>61</v>
      </c>
      <c r="I36" s="38" t="s">
        <v>304</v>
      </c>
      <c r="J36" s="38" t="s">
        <v>158</v>
      </c>
      <c r="K36" s="414" t="s">
        <v>157</v>
      </c>
      <c r="L36" s="33" t="s">
        <v>156</v>
      </c>
      <c r="M36" s="33" t="s">
        <v>17</v>
      </c>
      <c r="N36" s="418" t="s">
        <v>155</v>
      </c>
      <c r="O36" s="418" t="s">
        <v>305</v>
      </c>
      <c r="P36" s="418" t="s">
        <v>306</v>
      </c>
    </row>
    <row r="37" spans="2:16" ht="165.75" x14ac:dyDescent="0.25">
      <c r="B37" s="34">
        <v>35</v>
      </c>
      <c r="C37" s="421" t="s">
        <v>272</v>
      </c>
      <c r="D37" s="423" t="s">
        <v>161</v>
      </c>
      <c r="E37" s="413" t="s">
        <v>636</v>
      </c>
      <c r="F37" s="414" t="s">
        <v>162</v>
      </c>
      <c r="G37" s="33">
        <v>3</v>
      </c>
      <c r="H37" s="414" t="s">
        <v>61</v>
      </c>
      <c r="I37" s="38" t="s">
        <v>307</v>
      </c>
      <c r="J37" s="38" t="s">
        <v>163</v>
      </c>
      <c r="K37" s="414" t="s">
        <v>164</v>
      </c>
      <c r="L37" s="33" t="s">
        <v>156</v>
      </c>
      <c r="M37" s="33" t="s">
        <v>17</v>
      </c>
      <c r="N37" s="418" t="s">
        <v>1236</v>
      </c>
      <c r="O37" s="418" t="s">
        <v>1237</v>
      </c>
      <c r="P37" s="418" t="s">
        <v>1238</v>
      </c>
    </row>
    <row r="38" spans="2:16" ht="165.75" x14ac:dyDescent="0.25">
      <c r="B38" s="34">
        <v>36</v>
      </c>
      <c r="C38" s="421" t="s">
        <v>272</v>
      </c>
      <c r="D38" s="423" t="s">
        <v>161</v>
      </c>
      <c r="E38" s="413" t="s">
        <v>646</v>
      </c>
      <c r="F38" s="414" t="s">
        <v>165</v>
      </c>
      <c r="G38" s="33">
        <v>2</v>
      </c>
      <c r="H38" s="414" t="s">
        <v>61</v>
      </c>
      <c r="I38" s="38" t="s">
        <v>308</v>
      </c>
      <c r="J38" s="38" t="s">
        <v>166</v>
      </c>
      <c r="K38" s="38" t="s">
        <v>1239</v>
      </c>
      <c r="L38" s="33" t="s">
        <v>16</v>
      </c>
      <c r="M38" s="33" t="s">
        <v>17</v>
      </c>
      <c r="N38" s="418" t="s">
        <v>273</v>
      </c>
      <c r="O38" s="418" t="s">
        <v>309</v>
      </c>
      <c r="P38" s="418" t="s">
        <v>310</v>
      </c>
    </row>
    <row r="39" spans="2:16" ht="65.25" customHeight="1" x14ac:dyDescent="0.25">
      <c r="B39" s="34">
        <v>37</v>
      </c>
      <c r="C39" s="421" t="s">
        <v>272</v>
      </c>
      <c r="D39" s="423" t="s">
        <v>161</v>
      </c>
      <c r="E39" s="413" t="s">
        <v>657</v>
      </c>
      <c r="F39" s="414" t="s">
        <v>658</v>
      </c>
      <c r="G39" s="33">
        <v>3</v>
      </c>
      <c r="H39" s="414" t="s">
        <v>10</v>
      </c>
      <c r="I39" s="38" t="s">
        <v>659</v>
      </c>
      <c r="J39" s="38" t="s">
        <v>660</v>
      </c>
      <c r="K39" s="38" t="s">
        <v>1240</v>
      </c>
      <c r="L39" s="33" t="s">
        <v>16</v>
      </c>
      <c r="M39" s="33" t="s">
        <v>17</v>
      </c>
      <c r="N39" s="418" t="s">
        <v>1241</v>
      </c>
      <c r="O39" s="418" t="s">
        <v>1242</v>
      </c>
      <c r="P39" s="418" t="s">
        <v>1243</v>
      </c>
    </row>
    <row r="40" spans="2:16" ht="65.25" customHeight="1" x14ac:dyDescent="0.25">
      <c r="B40" s="34">
        <v>38</v>
      </c>
      <c r="C40" s="421" t="s">
        <v>272</v>
      </c>
      <c r="D40" s="423" t="s">
        <v>161</v>
      </c>
      <c r="E40" s="413" t="s">
        <v>264</v>
      </c>
      <c r="F40" s="414" t="s">
        <v>265</v>
      </c>
      <c r="G40" s="33">
        <v>2</v>
      </c>
      <c r="H40" s="414" t="s">
        <v>10</v>
      </c>
      <c r="I40" s="38" t="s">
        <v>673</v>
      </c>
      <c r="J40" s="38" t="s">
        <v>266</v>
      </c>
      <c r="K40" s="38" t="s">
        <v>1244</v>
      </c>
      <c r="L40" s="33" t="s">
        <v>16</v>
      </c>
      <c r="M40" s="33" t="s">
        <v>17</v>
      </c>
      <c r="N40" s="418" t="s">
        <v>267</v>
      </c>
      <c r="O40" s="418" t="s">
        <v>1245</v>
      </c>
      <c r="P40" s="418" t="s">
        <v>1246</v>
      </c>
    </row>
    <row r="41" spans="2:16" ht="111.75" customHeight="1" x14ac:dyDescent="0.25">
      <c r="B41" s="34">
        <v>39</v>
      </c>
      <c r="C41" s="421" t="s">
        <v>274</v>
      </c>
      <c r="D41" s="423" t="s">
        <v>167</v>
      </c>
      <c r="E41" s="413" t="s">
        <v>168</v>
      </c>
      <c r="F41" s="414" t="s">
        <v>169</v>
      </c>
      <c r="G41" s="33">
        <v>2</v>
      </c>
      <c r="H41" s="414" t="s">
        <v>50</v>
      </c>
      <c r="I41" s="38" t="s">
        <v>170</v>
      </c>
      <c r="J41" s="38" t="s">
        <v>171</v>
      </c>
      <c r="K41" s="38" t="s">
        <v>1247</v>
      </c>
      <c r="L41" s="419" t="s">
        <v>227</v>
      </c>
      <c r="M41" s="419" t="s">
        <v>173</v>
      </c>
      <c r="N41" s="418" t="s">
        <v>174</v>
      </c>
      <c r="O41" s="417" t="s">
        <v>276</v>
      </c>
      <c r="P41" s="426" t="s">
        <v>275</v>
      </c>
    </row>
    <row r="42" spans="2:16" ht="111.75" customHeight="1" x14ac:dyDescent="0.25">
      <c r="B42" s="34">
        <v>40</v>
      </c>
      <c r="C42" s="421" t="s">
        <v>274</v>
      </c>
      <c r="D42" s="423" t="s">
        <v>167</v>
      </c>
      <c r="E42" s="413" t="s">
        <v>943</v>
      </c>
      <c r="F42" s="414" t="s">
        <v>944</v>
      </c>
      <c r="G42" s="33">
        <v>2</v>
      </c>
      <c r="H42" s="414" t="s">
        <v>50</v>
      </c>
      <c r="I42" s="38" t="s">
        <v>945</v>
      </c>
      <c r="J42" s="38" t="s">
        <v>1248</v>
      </c>
      <c r="K42" s="38" t="s">
        <v>947</v>
      </c>
      <c r="L42" s="419" t="s">
        <v>1249</v>
      </c>
      <c r="M42" s="33" t="s">
        <v>17</v>
      </c>
      <c r="N42" s="418" t="s">
        <v>948</v>
      </c>
      <c r="O42" s="417" t="s">
        <v>1250</v>
      </c>
      <c r="P42" s="426" t="s">
        <v>950</v>
      </c>
    </row>
    <row r="43" spans="2:16" ht="56.25" customHeight="1" x14ac:dyDescent="0.25">
      <c r="B43" s="34">
        <v>41</v>
      </c>
      <c r="C43" s="421" t="s">
        <v>274</v>
      </c>
      <c r="D43" s="423" t="s">
        <v>167</v>
      </c>
      <c r="E43" s="413" t="s">
        <v>175</v>
      </c>
      <c r="F43" s="414" t="s">
        <v>176</v>
      </c>
      <c r="G43" s="33">
        <v>2</v>
      </c>
      <c r="H43" s="414" t="s">
        <v>50</v>
      </c>
      <c r="I43" s="38" t="s">
        <v>311</v>
      </c>
      <c r="J43" s="38" t="s">
        <v>177</v>
      </c>
      <c r="K43" s="413" t="s">
        <v>178</v>
      </c>
      <c r="L43" s="33" t="s">
        <v>16</v>
      </c>
      <c r="M43" s="33" t="s">
        <v>17</v>
      </c>
      <c r="N43" s="418" t="s">
        <v>179</v>
      </c>
      <c r="O43" s="417" t="s">
        <v>277</v>
      </c>
      <c r="P43" s="417" t="s">
        <v>278</v>
      </c>
    </row>
    <row r="44" spans="2:16" ht="65.45" customHeight="1" x14ac:dyDescent="0.25">
      <c r="B44" s="34">
        <v>42</v>
      </c>
      <c r="C44" s="421" t="s">
        <v>274</v>
      </c>
      <c r="D44" s="423" t="s">
        <v>167</v>
      </c>
      <c r="E44" s="413" t="s">
        <v>180</v>
      </c>
      <c r="F44" s="414" t="s">
        <v>181</v>
      </c>
      <c r="G44" s="33">
        <v>2</v>
      </c>
      <c r="H44" s="414" t="s">
        <v>50</v>
      </c>
      <c r="I44" s="38" t="s">
        <v>312</v>
      </c>
      <c r="J44" s="38" t="s">
        <v>182</v>
      </c>
      <c r="K44" s="413" t="s">
        <v>183</v>
      </c>
      <c r="L44" s="33" t="s">
        <v>16</v>
      </c>
      <c r="M44" s="33" t="s">
        <v>17</v>
      </c>
      <c r="N44" s="418" t="s">
        <v>179</v>
      </c>
      <c r="O44" s="418" t="s">
        <v>277</v>
      </c>
      <c r="P44" s="418" t="s">
        <v>279</v>
      </c>
    </row>
    <row r="45" spans="2:16" ht="66" customHeight="1" x14ac:dyDescent="0.25">
      <c r="B45" s="34">
        <v>43</v>
      </c>
      <c r="C45" s="421" t="s">
        <v>274</v>
      </c>
      <c r="D45" s="423" t="s">
        <v>167</v>
      </c>
      <c r="E45" s="413" t="s">
        <v>184</v>
      </c>
      <c r="F45" s="414" t="s">
        <v>185</v>
      </c>
      <c r="G45" s="33">
        <v>2</v>
      </c>
      <c r="H45" s="414" t="s">
        <v>50</v>
      </c>
      <c r="I45" s="38" t="s">
        <v>313</v>
      </c>
      <c r="J45" s="38" t="s">
        <v>186</v>
      </c>
      <c r="K45" s="414" t="s">
        <v>187</v>
      </c>
      <c r="L45" s="33" t="s">
        <v>16</v>
      </c>
      <c r="M45" s="33" t="s">
        <v>17</v>
      </c>
      <c r="N45" s="418" t="s">
        <v>188</v>
      </c>
      <c r="O45" s="417" t="s">
        <v>277</v>
      </c>
      <c r="P45" s="417" t="s">
        <v>280</v>
      </c>
    </row>
    <row r="46" spans="2:16" ht="54.75" customHeight="1" x14ac:dyDescent="0.25">
      <c r="B46" s="34">
        <v>44</v>
      </c>
      <c r="C46" s="421" t="s">
        <v>274</v>
      </c>
      <c r="D46" s="423" t="s">
        <v>167</v>
      </c>
      <c r="E46" s="413" t="s">
        <v>189</v>
      </c>
      <c r="F46" s="414" t="s">
        <v>190</v>
      </c>
      <c r="G46" s="33">
        <v>3</v>
      </c>
      <c r="H46" s="414" t="s">
        <v>50</v>
      </c>
      <c r="I46" s="38" t="s">
        <v>191</v>
      </c>
      <c r="J46" s="38" t="s">
        <v>192</v>
      </c>
      <c r="K46" s="38" t="s">
        <v>1251</v>
      </c>
      <c r="L46" s="33" t="s">
        <v>227</v>
      </c>
      <c r="M46" s="33" t="s">
        <v>17</v>
      </c>
      <c r="N46" s="418" t="s">
        <v>193</v>
      </c>
      <c r="O46" s="417" t="s">
        <v>281</v>
      </c>
      <c r="P46" s="417" t="s">
        <v>275</v>
      </c>
    </row>
    <row r="47" spans="2:16" ht="51" customHeight="1" x14ac:dyDescent="0.25">
      <c r="B47" s="34">
        <v>45</v>
      </c>
      <c r="C47" s="421" t="s">
        <v>274</v>
      </c>
      <c r="D47" s="423" t="s">
        <v>167</v>
      </c>
      <c r="E47" s="413" t="s">
        <v>991</v>
      </c>
      <c r="F47" s="414" t="s">
        <v>992</v>
      </c>
      <c r="G47" s="33">
        <v>2</v>
      </c>
      <c r="H47" s="414" t="s">
        <v>50</v>
      </c>
      <c r="I47" s="38" t="s">
        <v>993</v>
      </c>
      <c r="J47" s="38" t="s">
        <v>994</v>
      </c>
      <c r="K47" s="38" t="s">
        <v>995</v>
      </c>
      <c r="L47" s="419" t="s">
        <v>1249</v>
      </c>
      <c r="M47" s="33" t="s">
        <v>996</v>
      </c>
      <c r="N47" s="418" t="s">
        <v>997</v>
      </c>
      <c r="O47" s="418" t="s">
        <v>1252</v>
      </c>
      <c r="P47" s="418" t="s">
        <v>999</v>
      </c>
    </row>
    <row r="48" spans="2:16" ht="51" customHeight="1" x14ac:dyDescent="0.25">
      <c r="B48" s="34">
        <v>46</v>
      </c>
      <c r="C48" s="421" t="s">
        <v>274</v>
      </c>
      <c r="D48" s="423" t="s">
        <v>167</v>
      </c>
      <c r="E48" s="413" t="s">
        <v>1002</v>
      </c>
      <c r="F48" s="414" t="s">
        <v>1003</v>
      </c>
      <c r="G48" s="33">
        <v>2</v>
      </c>
      <c r="H48" s="414" t="s">
        <v>50</v>
      </c>
      <c r="I48" s="38" t="s">
        <v>1004</v>
      </c>
      <c r="J48" s="38" t="s">
        <v>1005</v>
      </c>
      <c r="K48" s="38" t="s">
        <v>1006</v>
      </c>
      <c r="L48" s="419" t="s">
        <v>1249</v>
      </c>
      <c r="M48" s="33" t="s">
        <v>996</v>
      </c>
      <c r="N48" s="418" t="s">
        <v>1007</v>
      </c>
      <c r="O48" s="418" t="s">
        <v>1253</v>
      </c>
      <c r="P48" s="418" t="s">
        <v>999</v>
      </c>
    </row>
    <row r="49" spans="2:16" ht="51" customHeight="1" x14ac:dyDescent="0.25">
      <c r="B49" s="34">
        <v>47</v>
      </c>
      <c r="C49" s="421" t="s">
        <v>274</v>
      </c>
      <c r="D49" s="423" t="s">
        <v>167</v>
      </c>
      <c r="E49" s="413" t="s">
        <v>194</v>
      </c>
      <c r="F49" s="414" t="s">
        <v>195</v>
      </c>
      <c r="G49" s="33">
        <v>2</v>
      </c>
      <c r="H49" s="414" t="s">
        <v>50</v>
      </c>
      <c r="I49" s="38" t="s">
        <v>196</v>
      </c>
      <c r="J49" s="38" t="s">
        <v>197</v>
      </c>
      <c r="K49" s="38" t="s">
        <v>198</v>
      </c>
      <c r="L49" s="33" t="s">
        <v>227</v>
      </c>
      <c r="M49" s="33" t="s">
        <v>17</v>
      </c>
      <c r="N49" s="418" t="s">
        <v>199</v>
      </c>
      <c r="O49" s="418" t="s">
        <v>282</v>
      </c>
      <c r="P49" s="418" t="s">
        <v>283</v>
      </c>
    </row>
    <row r="50" spans="2:16" ht="114.75" x14ac:dyDescent="0.25">
      <c r="B50" s="34">
        <v>48</v>
      </c>
      <c r="C50" s="421" t="s">
        <v>284</v>
      </c>
      <c r="D50" s="423" t="s">
        <v>298</v>
      </c>
      <c r="E50" s="413" t="s">
        <v>720</v>
      </c>
      <c r="F50" s="33" t="s">
        <v>200</v>
      </c>
      <c r="G50" s="33">
        <v>2</v>
      </c>
      <c r="H50" s="414" t="s">
        <v>10</v>
      </c>
      <c r="I50" s="38" t="s">
        <v>722</v>
      </c>
      <c r="J50" s="38" t="s">
        <v>723</v>
      </c>
      <c r="K50" s="38" t="s">
        <v>1254</v>
      </c>
      <c r="L50" s="33" t="s">
        <v>16</v>
      </c>
      <c r="M50" s="419" t="s">
        <v>17</v>
      </c>
      <c r="N50" s="418" t="s">
        <v>729</v>
      </c>
      <c r="O50" s="418" t="s">
        <v>1255</v>
      </c>
      <c r="P50" s="418" t="s">
        <v>1256</v>
      </c>
    </row>
    <row r="51" spans="2:16" ht="89.25" x14ac:dyDescent="0.25">
      <c r="B51" s="34">
        <v>49</v>
      </c>
      <c r="C51" s="421" t="s">
        <v>284</v>
      </c>
      <c r="D51" s="423" t="s">
        <v>298</v>
      </c>
      <c r="E51" s="413" t="s">
        <v>736</v>
      </c>
      <c r="F51" s="33" t="s">
        <v>737</v>
      </c>
      <c r="G51" s="33">
        <v>2</v>
      </c>
      <c r="H51" s="414" t="s">
        <v>61</v>
      </c>
      <c r="I51" s="38" t="s">
        <v>738</v>
      </c>
      <c r="J51" s="38" t="s">
        <v>1257</v>
      </c>
      <c r="K51" s="38" t="s">
        <v>740</v>
      </c>
      <c r="L51" s="419" t="s">
        <v>1249</v>
      </c>
      <c r="M51" s="419" t="s">
        <v>1258</v>
      </c>
      <c r="N51" s="418" t="s">
        <v>744</v>
      </c>
      <c r="O51" s="418" t="s">
        <v>746</v>
      </c>
      <c r="P51" s="418" t="s">
        <v>1259</v>
      </c>
    </row>
    <row r="52" spans="2:16" ht="89.25" x14ac:dyDescent="0.25">
      <c r="B52" s="34">
        <v>50</v>
      </c>
      <c r="C52" s="421" t="s">
        <v>284</v>
      </c>
      <c r="D52" s="423" t="s">
        <v>298</v>
      </c>
      <c r="E52" s="413" t="s">
        <v>752</v>
      </c>
      <c r="F52" s="33" t="s">
        <v>201</v>
      </c>
      <c r="G52" s="33">
        <v>2</v>
      </c>
      <c r="H52" s="414" t="s">
        <v>61</v>
      </c>
      <c r="I52" s="38" t="s">
        <v>753</v>
      </c>
      <c r="J52" s="38" t="s">
        <v>754</v>
      </c>
      <c r="K52" s="38" t="s">
        <v>1260</v>
      </c>
      <c r="L52" s="33" t="s">
        <v>16</v>
      </c>
      <c r="M52" s="419" t="s">
        <v>285</v>
      </c>
      <c r="N52" s="418" t="s">
        <v>757</v>
      </c>
      <c r="O52" s="418" t="s">
        <v>1261</v>
      </c>
      <c r="P52" s="418" t="s">
        <v>1262</v>
      </c>
    </row>
    <row r="53" spans="2:16" ht="191.25" x14ac:dyDescent="0.25">
      <c r="B53" s="34">
        <v>51</v>
      </c>
      <c r="C53" s="421" t="s">
        <v>284</v>
      </c>
      <c r="D53" s="423" t="s">
        <v>298</v>
      </c>
      <c r="E53" s="413" t="s">
        <v>763</v>
      </c>
      <c r="F53" s="33" t="s">
        <v>764</v>
      </c>
      <c r="G53" s="33">
        <v>2</v>
      </c>
      <c r="H53" s="414" t="s">
        <v>10</v>
      </c>
      <c r="I53" s="38" t="s">
        <v>1263</v>
      </c>
      <c r="J53" s="38" t="s">
        <v>766</v>
      </c>
      <c r="K53" s="414" t="s">
        <v>1264</v>
      </c>
      <c r="L53" s="419" t="s">
        <v>1249</v>
      </c>
      <c r="M53" s="419" t="s">
        <v>17</v>
      </c>
      <c r="N53" s="418" t="s">
        <v>770</v>
      </c>
      <c r="O53" s="418" t="s">
        <v>771</v>
      </c>
      <c r="P53" s="418" t="s">
        <v>1265</v>
      </c>
    </row>
    <row r="54" spans="2:16" ht="127.5" x14ac:dyDescent="0.25">
      <c r="B54" s="34">
        <v>52</v>
      </c>
      <c r="C54" s="421" t="s">
        <v>286</v>
      </c>
      <c r="D54" s="423" t="s">
        <v>259</v>
      </c>
      <c r="E54" s="413" t="s">
        <v>1025</v>
      </c>
      <c r="F54" s="33" t="s">
        <v>261</v>
      </c>
      <c r="G54" s="33">
        <v>1</v>
      </c>
      <c r="H54" s="414" t="s">
        <v>10</v>
      </c>
      <c r="I54" s="38" t="s">
        <v>1026</v>
      </c>
      <c r="J54" s="38" t="s">
        <v>260</v>
      </c>
      <c r="K54" s="414" t="s">
        <v>1028</v>
      </c>
      <c r="L54" s="33" t="s">
        <v>16</v>
      </c>
      <c r="M54" s="33" t="s">
        <v>17</v>
      </c>
      <c r="N54" s="418" t="s">
        <v>1034</v>
      </c>
      <c r="O54" s="418" t="s">
        <v>1266</v>
      </c>
      <c r="P54" s="418" t="s">
        <v>1038</v>
      </c>
    </row>
    <row r="55" spans="2:16" ht="63.75" x14ac:dyDescent="0.25">
      <c r="B55" s="34">
        <v>53</v>
      </c>
      <c r="C55" s="421" t="s">
        <v>286</v>
      </c>
      <c r="D55" s="423" t="s">
        <v>259</v>
      </c>
      <c r="E55" s="413" t="s">
        <v>1044</v>
      </c>
      <c r="F55" s="33" t="s">
        <v>263</v>
      </c>
      <c r="G55" s="33">
        <v>2</v>
      </c>
      <c r="H55" s="414" t="s">
        <v>10</v>
      </c>
      <c r="I55" s="38" t="s">
        <v>1045</v>
      </c>
      <c r="J55" s="38" t="s">
        <v>1046</v>
      </c>
      <c r="K55" s="414" t="s">
        <v>1047</v>
      </c>
      <c r="L55" s="33" t="s">
        <v>16</v>
      </c>
      <c r="M55" s="33" t="s">
        <v>126</v>
      </c>
      <c r="N55" s="418" t="s">
        <v>262</v>
      </c>
      <c r="O55" s="418" t="s">
        <v>1056</v>
      </c>
      <c r="P55" s="418" t="s">
        <v>1057</v>
      </c>
    </row>
    <row r="56" spans="2:16" ht="114.75" x14ac:dyDescent="0.25">
      <c r="B56" s="34">
        <v>54</v>
      </c>
      <c r="C56" s="421" t="s">
        <v>286</v>
      </c>
      <c r="D56" s="423" t="s">
        <v>259</v>
      </c>
      <c r="E56" s="413" t="s">
        <v>1062</v>
      </c>
      <c r="F56" s="33" t="s">
        <v>1063</v>
      </c>
      <c r="G56" s="33">
        <v>1</v>
      </c>
      <c r="H56" s="414" t="s">
        <v>10</v>
      </c>
      <c r="I56" s="38" t="s">
        <v>1064</v>
      </c>
      <c r="J56" s="38" t="s">
        <v>1065</v>
      </c>
      <c r="K56" s="414" t="s">
        <v>1066</v>
      </c>
      <c r="L56" s="33" t="s">
        <v>16</v>
      </c>
      <c r="M56" s="33" t="s">
        <v>17</v>
      </c>
      <c r="N56" s="418" t="s">
        <v>1069</v>
      </c>
      <c r="O56" s="418" t="s">
        <v>1267</v>
      </c>
      <c r="P56" s="418" t="s">
        <v>1038</v>
      </c>
    </row>
    <row r="57" spans="2:16" ht="76.5" x14ac:dyDescent="0.25">
      <c r="B57" s="34">
        <v>55</v>
      </c>
      <c r="C57" s="421" t="s">
        <v>286</v>
      </c>
      <c r="D57" s="423" t="s">
        <v>259</v>
      </c>
      <c r="E57" s="413" t="s">
        <v>1074</v>
      </c>
      <c r="F57" s="33" t="s">
        <v>1075</v>
      </c>
      <c r="G57" s="33">
        <v>1</v>
      </c>
      <c r="H57" s="414" t="s">
        <v>10</v>
      </c>
      <c r="I57" s="38" t="s">
        <v>1076</v>
      </c>
      <c r="J57" s="38" t="s">
        <v>1077</v>
      </c>
      <c r="K57" s="414" t="s">
        <v>1078</v>
      </c>
      <c r="L57" s="33" t="s">
        <v>16</v>
      </c>
      <c r="M57" s="33" t="s">
        <v>17</v>
      </c>
      <c r="N57" s="418" t="s">
        <v>1080</v>
      </c>
      <c r="O57" s="418" t="s">
        <v>1268</v>
      </c>
      <c r="P57" s="418" t="s">
        <v>1082</v>
      </c>
    </row>
    <row r="58" spans="2:16" ht="74.25" customHeight="1" x14ac:dyDescent="0.25">
      <c r="B58" s="34">
        <v>56</v>
      </c>
      <c r="C58" s="421" t="s">
        <v>287</v>
      </c>
      <c r="D58" s="423" t="s">
        <v>206</v>
      </c>
      <c r="E58" s="413" t="s">
        <v>774</v>
      </c>
      <c r="F58" s="33" t="s">
        <v>205</v>
      </c>
      <c r="G58" s="33">
        <v>4</v>
      </c>
      <c r="H58" s="414" t="s">
        <v>61</v>
      </c>
      <c r="I58" s="38" t="s">
        <v>775</v>
      </c>
      <c r="J58" s="38" t="s">
        <v>204</v>
      </c>
      <c r="K58" s="414" t="s">
        <v>203</v>
      </c>
      <c r="L58" s="33" t="s">
        <v>16</v>
      </c>
      <c r="M58" s="33" t="s">
        <v>17</v>
      </c>
      <c r="N58" s="418" t="s">
        <v>780</v>
      </c>
      <c r="O58" s="418" t="s">
        <v>1269</v>
      </c>
      <c r="P58" s="418" t="s">
        <v>781</v>
      </c>
    </row>
    <row r="59" spans="2:16" ht="74.25" customHeight="1" x14ac:dyDescent="0.25">
      <c r="B59" s="34">
        <v>57</v>
      </c>
      <c r="C59" s="421" t="s">
        <v>287</v>
      </c>
      <c r="D59" s="423" t="s">
        <v>206</v>
      </c>
      <c r="E59" s="413" t="s">
        <v>791</v>
      </c>
      <c r="F59" s="33" t="s">
        <v>792</v>
      </c>
      <c r="G59" s="33">
        <v>4</v>
      </c>
      <c r="H59" s="414" t="s">
        <v>61</v>
      </c>
      <c r="I59" s="38" t="s">
        <v>1270</v>
      </c>
      <c r="J59" s="38" t="s">
        <v>794</v>
      </c>
      <c r="K59" s="414" t="s">
        <v>1271</v>
      </c>
      <c r="L59" s="33" t="s">
        <v>1249</v>
      </c>
      <c r="M59" s="33" t="s">
        <v>17</v>
      </c>
      <c r="N59" s="418" t="s">
        <v>797</v>
      </c>
      <c r="O59" s="418" t="s">
        <v>1272</v>
      </c>
      <c r="P59" s="418" t="s">
        <v>799</v>
      </c>
    </row>
    <row r="60" spans="2:16" ht="92.25" customHeight="1" x14ac:dyDescent="0.25">
      <c r="B60" s="34">
        <v>58</v>
      </c>
      <c r="C60" s="421" t="s">
        <v>288</v>
      </c>
      <c r="D60" s="423" t="s">
        <v>208</v>
      </c>
      <c r="E60" s="413" t="s">
        <v>211</v>
      </c>
      <c r="F60" s="33" t="s">
        <v>210</v>
      </c>
      <c r="G60" s="33">
        <v>8</v>
      </c>
      <c r="H60" s="414" t="s">
        <v>10</v>
      </c>
      <c r="I60" s="38" t="s">
        <v>314</v>
      </c>
      <c r="J60" s="38" t="s">
        <v>209</v>
      </c>
      <c r="K60" s="414" t="s">
        <v>806</v>
      </c>
      <c r="L60" s="33" t="s">
        <v>16</v>
      </c>
      <c r="M60" s="33" t="s">
        <v>17</v>
      </c>
      <c r="N60" s="418" t="s">
        <v>207</v>
      </c>
      <c r="O60" s="418" t="s">
        <v>289</v>
      </c>
      <c r="P60" s="418" t="s">
        <v>290</v>
      </c>
    </row>
    <row r="61" spans="2:16" ht="92.25" customHeight="1" x14ac:dyDescent="0.25">
      <c r="B61" s="34">
        <v>59</v>
      </c>
      <c r="C61" s="421" t="s">
        <v>291</v>
      </c>
      <c r="D61" s="423" t="s">
        <v>215</v>
      </c>
      <c r="E61" s="413" t="s">
        <v>214</v>
      </c>
      <c r="F61" s="33" t="s">
        <v>213</v>
      </c>
      <c r="G61" s="33">
        <v>9</v>
      </c>
      <c r="H61" s="414" t="s">
        <v>10</v>
      </c>
      <c r="I61" s="38" t="s">
        <v>1273</v>
      </c>
      <c r="J61" s="38" t="s">
        <v>1274</v>
      </c>
      <c r="K61" s="414" t="s">
        <v>212</v>
      </c>
      <c r="L61" s="33" t="s">
        <v>16</v>
      </c>
      <c r="M61" s="33" t="s">
        <v>17</v>
      </c>
      <c r="N61" s="418" t="s">
        <v>1275</v>
      </c>
      <c r="O61" s="418" t="s">
        <v>292</v>
      </c>
      <c r="P61" s="418" t="s">
        <v>293</v>
      </c>
    </row>
    <row r="62" spans="2:16" ht="92.25" customHeight="1" x14ac:dyDescent="0.25">
      <c r="B62" s="34">
        <v>60</v>
      </c>
      <c r="C62" s="421" t="s">
        <v>291</v>
      </c>
      <c r="D62" s="423" t="s">
        <v>215</v>
      </c>
      <c r="E62" s="413" t="s">
        <v>831</v>
      </c>
      <c r="F62" s="33" t="s">
        <v>832</v>
      </c>
      <c r="G62" s="33">
        <v>12</v>
      </c>
      <c r="H62" s="414" t="s">
        <v>50</v>
      </c>
      <c r="I62" s="38" t="s">
        <v>833</v>
      </c>
      <c r="J62" s="38" t="s">
        <v>834</v>
      </c>
      <c r="K62" s="414" t="s">
        <v>835</v>
      </c>
      <c r="L62" s="33" t="s">
        <v>1249</v>
      </c>
      <c r="M62" s="33" t="s">
        <v>17</v>
      </c>
      <c r="N62" s="418" t="s">
        <v>1276</v>
      </c>
      <c r="O62" s="418" t="s">
        <v>1277</v>
      </c>
      <c r="P62" s="418" t="s">
        <v>1278</v>
      </c>
    </row>
    <row r="63" spans="2:16" ht="51" x14ac:dyDescent="0.25">
      <c r="B63" s="34">
        <v>61</v>
      </c>
      <c r="C63" s="421" t="s">
        <v>291</v>
      </c>
      <c r="D63" s="423" t="s">
        <v>215</v>
      </c>
      <c r="E63" s="413" t="s">
        <v>855</v>
      </c>
      <c r="F63" s="33" t="s">
        <v>856</v>
      </c>
      <c r="G63" s="33">
        <v>3</v>
      </c>
      <c r="H63" s="414" t="s">
        <v>10</v>
      </c>
      <c r="I63" s="38" t="s">
        <v>857</v>
      </c>
      <c r="J63" s="38" t="s">
        <v>858</v>
      </c>
      <c r="K63" s="414" t="s">
        <v>859</v>
      </c>
      <c r="L63" s="33" t="s">
        <v>862</v>
      </c>
      <c r="M63" s="33" t="s">
        <v>17</v>
      </c>
      <c r="N63" s="418" t="s">
        <v>1279</v>
      </c>
      <c r="O63" s="418" t="s">
        <v>1280</v>
      </c>
      <c r="P63" s="418" t="s">
        <v>1281</v>
      </c>
    </row>
  </sheetData>
  <mergeCells count="1">
    <mergeCell ref="C2:D2"/>
  </mergeCells>
  <phoneticPr fontId="20" type="noConversion"/>
  <pageMargins left="0.7" right="0.7" top="0.75" bottom="0.75" header="0.3" footer="0.3"/>
  <pageSetup scale="25"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N122"/>
  <sheetViews>
    <sheetView view="pageBreakPreview" topLeftCell="A25" zoomScaleNormal="100" zoomScaleSheetLayoutView="100" zoomScalePageLayoutView="70" workbookViewId="0">
      <selection activeCell="K46" sqref="K46:AA46"/>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8" width="14.28515625" style="375" customWidth="1"/>
    <col min="9" max="9" width="13.42578125"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3.2851562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19" t="s">
        <v>87</v>
      </c>
      <c r="J7" s="620"/>
      <c r="K7" s="620"/>
      <c r="L7" s="620"/>
      <c r="M7" s="620"/>
      <c r="N7" s="620"/>
      <c r="O7" s="620"/>
      <c r="P7" s="620"/>
      <c r="Q7" s="620"/>
      <c r="R7" s="620"/>
      <c r="S7" s="620"/>
      <c r="T7" s="620"/>
      <c r="U7" s="620"/>
      <c r="V7" s="620"/>
      <c r="W7" s="620"/>
      <c r="X7" s="620"/>
      <c r="Y7" s="620"/>
      <c r="Z7" s="620"/>
      <c r="AA7" s="621"/>
      <c r="AB7" s="10"/>
    </row>
    <row r="8" spans="2:28" ht="15.75" thickBot="1" x14ac:dyDescent="0.25">
      <c r="B8" s="9"/>
      <c r="C8" s="548"/>
      <c r="D8" s="549"/>
      <c r="E8" s="549"/>
      <c r="F8" s="549"/>
      <c r="G8" s="549"/>
      <c r="H8" s="550"/>
      <c r="I8" s="622"/>
      <c r="J8" s="623"/>
      <c r="K8" s="623"/>
      <c r="L8" s="623"/>
      <c r="M8" s="623"/>
      <c r="N8" s="623"/>
      <c r="O8" s="623"/>
      <c r="P8" s="623"/>
      <c r="Q8" s="623"/>
      <c r="R8" s="623"/>
      <c r="S8" s="623"/>
      <c r="T8" s="623"/>
      <c r="U8" s="623"/>
      <c r="V8" s="623"/>
      <c r="W8" s="623"/>
      <c r="X8" s="623"/>
      <c r="Y8" s="623"/>
      <c r="Z8" s="623"/>
      <c r="AA8" s="624"/>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1118</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866" t="s">
        <v>1119</v>
      </c>
      <c r="S11" s="867"/>
      <c r="T11" s="867"/>
      <c r="U11" s="868"/>
      <c r="V11" s="587" t="s">
        <v>1205</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44</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1120</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25">
      <c r="B18" s="14"/>
      <c r="C18" s="472" t="s">
        <v>12</v>
      </c>
      <c r="D18" s="473"/>
      <c r="E18" s="473"/>
      <c r="F18" s="473"/>
      <c r="G18" s="473"/>
      <c r="H18" s="474"/>
      <c r="I18" s="475" t="s">
        <v>45</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572" t="s">
        <v>13</v>
      </c>
      <c r="D20" s="573"/>
      <c r="E20" s="573"/>
      <c r="F20" s="573"/>
      <c r="G20" s="573"/>
      <c r="H20" s="574"/>
      <c r="I20" s="578" t="s">
        <v>488</v>
      </c>
      <c r="J20" s="579"/>
      <c r="K20" s="579"/>
      <c r="L20" s="580"/>
      <c r="M20" s="569" t="s">
        <v>14</v>
      </c>
      <c r="N20" s="570"/>
      <c r="O20" s="570"/>
      <c r="P20" s="570"/>
      <c r="Q20" s="570"/>
      <c r="R20" s="570"/>
      <c r="S20" s="571"/>
      <c r="T20" s="625" t="s">
        <v>15</v>
      </c>
      <c r="U20" s="626"/>
      <c r="V20" s="626"/>
      <c r="W20" s="626"/>
      <c r="X20" s="626"/>
      <c r="Y20" s="626"/>
      <c r="Z20" s="626"/>
      <c r="AA20" s="627"/>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628" t="s">
        <v>69</v>
      </c>
      <c r="U21" s="629"/>
      <c r="V21" s="629"/>
      <c r="W21" s="629"/>
      <c r="X21" s="629"/>
      <c r="Y21" s="629"/>
      <c r="Z21" s="629"/>
      <c r="AA21" s="630"/>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54" customHeight="1" thickBot="1" x14ac:dyDescent="0.25">
      <c r="B24" s="14"/>
      <c r="C24" s="451" t="s">
        <v>1142</v>
      </c>
      <c r="D24" s="452"/>
      <c r="E24" s="452"/>
      <c r="F24" s="452"/>
      <c r="G24" s="452"/>
      <c r="H24" s="452"/>
      <c r="I24" s="453"/>
      <c r="J24" s="451" t="s">
        <v>1143</v>
      </c>
      <c r="K24" s="452"/>
      <c r="L24" s="452"/>
      <c r="M24" s="452"/>
      <c r="N24" s="452"/>
      <c r="O24" s="452"/>
      <c r="P24" s="453"/>
      <c r="Q24" s="563" t="s">
        <v>589</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46</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866">
        <v>0</v>
      </c>
      <c r="J28" s="869"/>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0.11</v>
      </c>
      <c r="L32" s="480"/>
      <c r="M32" s="480"/>
      <c r="N32" s="480"/>
      <c r="O32" s="539">
        <v>1</v>
      </c>
      <c r="P32" s="480"/>
      <c r="Q32" s="480"/>
      <c r="R32" s="480"/>
      <c r="S32" s="539">
        <v>0.01</v>
      </c>
      <c r="T32" s="480"/>
      <c r="U32" s="539">
        <v>0.1</v>
      </c>
      <c r="V32" s="480"/>
      <c r="W32" s="480"/>
      <c r="X32" s="539">
        <v>0</v>
      </c>
      <c r="Y32" s="480"/>
      <c r="Z32" s="539">
        <v>0</v>
      </c>
      <c r="AA32" s="540"/>
      <c r="AB32" s="16"/>
    </row>
    <row r="33" spans="2:40"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0"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0" s="21" customFormat="1" ht="32.25" customHeight="1" thickBot="1" x14ac:dyDescent="0.25">
      <c r="B35" s="20"/>
      <c r="C35" s="756" t="s">
        <v>30</v>
      </c>
      <c r="D35" s="757"/>
      <c r="E35" s="757"/>
      <c r="F35" s="757"/>
      <c r="G35" s="758"/>
      <c r="H35" s="374" t="s">
        <v>63</v>
      </c>
      <c r="I35" s="374" t="s">
        <v>64</v>
      </c>
      <c r="J35" s="374" t="s">
        <v>33</v>
      </c>
      <c r="K35" s="926" t="s">
        <v>34</v>
      </c>
      <c r="L35" s="927"/>
      <c r="M35" s="927"/>
      <c r="N35" s="927"/>
      <c r="O35" s="927"/>
      <c r="P35" s="927"/>
      <c r="Q35" s="927"/>
      <c r="R35" s="927"/>
      <c r="S35" s="927"/>
      <c r="T35" s="927"/>
      <c r="U35" s="927"/>
      <c r="V35" s="927"/>
      <c r="W35" s="927"/>
      <c r="X35" s="927"/>
      <c r="Y35" s="927"/>
      <c r="Z35" s="927"/>
      <c r="AA35" s="928"/>
      <c r="AB35" s="16"/>
      <c r="AC35" s="375"/>
      <c r="AD35" s="375"/>
      <c r="AE35" s="375"/>
      <c r="AF35" s="375"/>
      <c r="AG35" s="375"/>
      <c r="AH35" s="375"/>
      <c r="AI35" s="375"/>
      <c r="AJ35" s="375"/>
      <c r="AK35" s="375"/>
      <c r="AL35" s="375"/>
      <c r="AM35" s="375"/>
      <c r="AN35" s="375"/>
    </row>
    <row r="36" spans="2:40" s="21" customFormat="1" ht="39.75" customHeight="1" thickBot="1" x14ac:dyDescent="0.25">
      <c r="B36" s="20"/>
      <c r="C36" s="641" t="s">
        <v>332</v>
      </c>
      <c r="D36" s="642"/>
      <c r="E36" s="642"/>
      <c r="F36" s="642"/>
      <c r="G36" s="643"/>
      <c r="H36" s="72">
        <v>0</v>
      </c>
      <c r="I36" s="72">
        <v>0</v>
      </c>
      <c r="J36" s="58" t="e">
        <f>+H36/I36</f>
        <v>#DIV/0!</v>
      </c>
      <c r="K36" s="878" t="s">
        <v>1210</v>
      </c>
      <c r="L36" s="879"/>
      <c r="M36" s="879"/>
      <c r="N36" s="879"/>
      <c r="O36" s="879"/>
      <c r="P36" s="879"/>
      <c r="Q36" s="879"/>
      <c r="R36" s="879"/>
      <c r="S36" s="879"/>
      <c r="T36" s="879"/>
      <c r="U36" s="879"/>
      <c r="V36" s="879"/>
      <c r="W36" s="879"/>
      <c r="X36" s="879"/>
      <c r="Y36" s="879"/>
      <c r="Z36" s="879"/>
      <c r="AA36" s="880"/>
      <c r="AB36" s="16"/>
      <c r="AC36" s="375"/>
      <c r="AD36" s="375"/>
      <c r="AE36" s="375"/>
      <c r="AF36" s="375"/>
      <c r="AG36" s="375"/>
      <c r="AH36" s="375"/>
      <c r="AI36" s="375"/>
      <c r="AJ36" s="375"/>
      <c r="AK36" s="375"/>
      <c r="AL36" s="375"/>
      <c r="AM36" s="375"/>
      <c r="AN36" s="375"/>
    </row>
    <row r="37" spans="2:40" s="21" customFormat="1" ht="15" thickBot="1" x14ac:dyDescent="0.25">
      <c r="B37" s="20"/>
      <c r="C37" s="641" t="s">
        <v>331</v>
      </c>
      <c r="D37" s="642"/>
      <c r="E37" s="642"/>
      <c r="F37" s="642"/>
      <c r="G37" s="643"/>
      <c r="H37" s="72">
        <v>0</v>
      </c>
      <c r="I37" s="72">
        <v>0</v>
      </c>
      <c r="J37" s="58" t="e">
        <f>+H37/I37</f>
        <v>#DIV/0!</v>
      </c>
      <c r="K37" s="878" t="s">
        <v>1210</v>
      </c>
      <c r="L37" s="879"/>
      <c r="M37" s="879"/>
      <c r="N37" s="879"/>
      <c r="O37" s="879"/>
      <c r="P37" s="879"/>
      <c r="Q37" s="879"/>
      <c r="R37" s="879"/>
      <c r="S37" s="879"/>
      <c r="T37" s="879"/>
      <c r="U37" s="879"/>
      <c r="V37" s="879"/>
      <c r="W37" s="879"/>
      <c r="X37" s="879"/>
      <c r="Y37" s="879"/>
      <c r="Z37" s="879"/>
      <c r="AA37" s="880"/>
      <c r="AB37" s="16"/>
      <c r="AC37" s="375"/>
      <c r="AD37" s="375"/>
      <c r="AE37" s="375"/>
      <c r="AF37" s="375"/>
      <c r="AG37" s="375"/>
      <c r="AH37" s="375"/>
      <c r="AI37" s="375"/>
      <c r="AJ37" s="375"/>
      <c r="AK37" s="375"/>
      <c r="AL37" s="375"/>
      <c r="AM37" s="375"/>
      <c r="AN37" s="375"/>
    </row>
    <row r="38" spans="2:40" s="21" customFormat="1" x14ac:dyDescent="0.2">
      <c r="B38" s="20"/>
      <c r="C38" s="641"/>
      <c r="D38" s="642"/>
      <c r="E38" s="642"/>
      <c r="F38" s="642"/>
      <c r="G38" s="643"/>
      <c r="H38" s="70"/>
      <c r="I38" s="70"/>
      <c r="J38" s="58" t="e">
        <f t="shared" ref="J38:J47" si="0">+H38/I38</f>
        <v>#DIV/0!</v>
      </c>
      <c r="K38" s="783"/>
      <c r="L38" s="784"/>
      <c r="M38" s="784"/>
      <c r="N38" s="784"/>
      <c r="O38" s="784"/>
      <c r="P38" s="784"/>
      <c r="Q38" s="784"/>
      <c r="R38" s="784"/>
      <c r="S38" s="784"/>
      <c r="T38" s="784"/>
      <c r="U38" s="784"/>
      <c r="V38" s="784"/>
      <c r="W38" s="784"/>
      <c r="X38" s="784"/>
      <c r="Y38" s="784"/>
      <c r="Z38" s="784"/>
      <c r="AA38" s="785"/>
      <c r="AB38" s="16"/>
    </row>
    <row r="39" spans="2:40" s="21" customFormat="1" x14ac:dyDescent="0.2">
      <c r="B39" s="20"/>
      <c r="C39" s="641"/>
      <c r="D39" s="642"/>
      <c r="E39" s="642"/>
      <c r="F39" s="642"/>
      <c r="G39" s="643"/>
      <c r="H39" s="70"/>
      <c r="I39" s="70"/>
      <c r="J39" s="58" t="e">
        <f t="shared" si="0"/>
        <v>#DIV/0!</v>
      </c>
      <c r="K39" s="783"/>
      <c r="L39" s="784"/>
      <c r="M39" s="784"/>
      <c r="N39" s="784"/>
      <c r="O39" s="784"/>
      <c r="P39" s="784"/>
      <c r="Q39" s="784"/>
      <c r="R39" s="784"/>
      <c r="S39" s="784"/>
      <c r="T39" s="784"/>
      <c r="U39" s="784"/>
      <c r="V39" s="784"/>
      <c r="W39" s="784"/>
      <c r="X39" s="784"/>
      <c r="Y39" s="784"/>
      <c r="Z39" s="784"/>
      <c r="AA39" s="785"/>
      <c r="AB39" s="16"/>
    </row>
    <row r="40" spans="2:40" s="21" customFormat="1" x14ac:dyDescent="0.2">
      <c r="B40" s="20"/>
      <c r="C40" s="641"/>
      <c r="D40" s="642"/>
      <c r="E40" s="642"/>
      <c r="F40" s="642"/>
      <c r="G40" s="643"/>
      <c r="H40" s="70"/>
      <c r="I40" s="70"/>
      <c r="J40" s="58" t="e">
        <f t="shared" si="0"/>
        <v>#DIV/0!</v>
      </c>
      <c r="K40" s="783"/>
      <c r="L40" s="784"/>
      <c r="M40" s="784"/>
      <c r="N40" s="784"/>
      <c r="O40" s="784"/>
      <c r="P40" s="784"/>
      <c r="Q40" s="784"/>
      <c r="R40" s="784"/>
      <c r="S40" s="784"/>
      <c r="T40" s="784"/>
      <c r="U40" s="784"/>
      <c r="V40" s="784"/>
      <c r="W40" s="784"/>
      <c r="X40" s="784"/>
      <c r="Y40" s="784"/>
      <c r="Z40" s="784"/>
      <c r="AA40" s="785"/>
      <c r="AB40" s="16"/>
    </row>
    <row r="41" spans="2:40" s="21" customFormat="1" x14ac:dyDescent="0.2">
      <c r="B41" s="20"/>
      <c r="C41" s="641"/>
      <c r="D41" s="642"/>
      <c r="E41" s="642"/>
      <c r="F41" s="642"/>
      <c r="G41" s="643"/>
      <c r="H41" s="70"/>
      <c r="I41" s="70"/>
      <c r="J41" s="58" t="e">
        <f t="shared" si="0"/>
        <v>#DIV/0!</v>
      </c>
      <c r="K41" s="783"/>
      <c r="L41" s="784"/>
      <c r="M41" s="784"/>
      <c r="N41" s="784"/>
      <c r="O41" s="784"/>
      <c r="P41" s="784"/>
      <c r="Q41" s="784"/>
      <c r="R41" s="784"/>
      <c r="S41" s="784"/>
      <c r="T41" s="784"/>
      <c r="U41" s="784"/>
      <c r="V41" s="784"/>
      <c r="W41" s="784"/>
      <c r="X41" s="784"/>
      <c r="Y41" s="784"/>
      <c r="Z41" s="784"/>
      <c r="AA41" s="785"/>
      <c r="AB41" s="16"/>
    </row>
    <row r="42" spans="2:40" s="21" customFormat="1" x14ac:dyDescent="0.2">
      <c r="B42" s="20"/>
      <c r="C42" s="641"/>
      <c r="D42" s="642"/>
      <c r="E42" s="642"/>
      <c r="F42" s="642"/>
      <c r="G42" s="643"/>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40" s="21" customFormat="1" x14ac:dyDescent="0.2">
      <c r="B43" s="20"/>
      <c r="C43" s="641"/>
      <c r="D43" s="642"/>
      <c r="E43" s="642"/>
      <c r="F43" s="642"/>
      <c r="G43" s="643"/>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40" s="21" customFormat="1" x14ac:dyDescent="0.2">
      <c r="B44" s="20"/>
      <c r="C44" s="641"/>
      <c r="D44" s="642"/>
      <c r="E44" s="642"/>
      <c r="F44" s="642"/>
      <c r="G44" s="643"/>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40" s="21" customFormat="1" x14ac:dyDescent="0.2">
      <c r="B45" s="20"/>
      <c r="C45" s="641"/>
      <c r="D45" s="642"/>
      <c r="E45" s="642"/>
      <c r="F45" s="642"/>
      <c r="G45" s="643"/>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40" s="21" customFormat="1" x14ac:dyDescent="0.2">
      <c r="B46" s="20"/>
      <c r="C46" s="641"/>
      <c r="D46" s="642"/>
      <c r="E46" s="642"/>
      <c r="F46" s="642"/>
      <c r="G46" s="643"/>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40" s="21" customFormat="1" ht="15" thickBot="1" x14ac:dyDescent="0.25">
      <c r="B47" s="20"/>
      <c r="C47" s="641"/>
      <c r="D47" s="642"/>
      <c r="E47" s="642"/>
      <c r="F47" s="642"/>
      <c r="G47" s="643"/>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40" s="21" customFormat="1" ht="15.75" customHeight="1" thickBot="1" x14ac:dyDescent="0.3">
      <c r="B48" s="20"/>
      <c r="C48" s="786" t="s">
        <v>35</v>
      </c>
      <c r="D48" s="787"/>
      <c r="E48" s="787"/>
      <c r="F48" s="787"/>
      <c r="G48" s="788"/>
      <c r="H48" s="69"/>
      <c r="I48" s="69"/>
      <c r="J48" s="140"/>
      <c r="K48" s="789"/>
      <c r="L48" s="790"/>
      <c r="M48" s="790"/>
      <c r="N48" s="790"/>
      <c r="O48" s="790"/>
      <c r="P48" s="790"/>
      <c r="Q48" s="790"/>
      <c r="R48" s="790"/>
      <c r="S48" s="790"/>
      <c r="T48" s="790"/>
      <c r="U48" s="790"/>
      <c r="V48" s="790"/>
      <c r="W48" s="790"/>
      <c r="X48" s="790"/>
      <c r="Y48" s="790"/>
      <c r="Z48" s="790"/>
      <c r="AA48" s="791"/>
      <c r="AB48" s="16"/>
    </row>
    <row r="49" spans="2:28" s="21" customFormat="1" ht="5.25" customHeight="1" x14ac:dyDescent="0.2">
      <c r="B49" s="20"/>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1" customFormat="1" ht="15" thickBot="1" x14ac:dyDescent="0.25">
      <c r="B50" s="20"/>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1" customFormat="1" x14ac:dyDescent="0.2">
      <c r="B51" s="20"/>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t="s">
        <v>70</v>
      </c>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838" t="s">
        <v>30</v>
      </c>
      <c r="D68" s="839"/>
      <c r="E68" s="839"/>
      <c r="F68" s="839"/>
      <c r="G68" s="840"/>
      <c r="H68" s="838" t="s">
        <v>37</v>
      </c>
      <c r="I68" s="840"/>
      <c r="J68" s="838" t="s">
        <v>38</v>
      </c>
      <c r="K68" s="839"/>
      <c r="L68" s="839"/>
      <c r="M68" s="840"/>
      <c r="N68" s="838" t="s">
        <v>39</v>
      </c>
      <c r="O68" s="839"/>
      <c r="P68" s="839"/>
      <c r="Q68" s="839"/>
      <c r="R68" s="839"/>
      <c r="S68" s="839"/>
      <c r="T68" s="839"/>
      <c r="U68" s="840"/>
      <c r="V68" s="935" t="s">
        <v>40</v>
      </c>
      <c r="W68" s="935"/>
      <c r="X68" s="935"/>
      <c r="Y68" s="935"/>
      <c r="Z68" s="935"/>
      <c r="AA68" s="936"/>
      <c r="AB68" s="27"/>
    </row>
    <row r="69" spans="2:28" ht="15.75" x14ac:dyDescent="0.2">
      <c r="B69" s="28"/>
      <c r="C69" s="841"/>
      <c r="D69" s="842"/>
      <c r="E69" s="842"/>
      <c r="F69" s="842"/>
      <c r="G69" s="843"/>
      <c r="H69" s="841"/>
      <c r="I69" s="843"/>
      <c r="J69" s="841"/>
      <c r="K69" s="842"/>
      <c r="L69" s="842"/>
      <c r="M69" s="843"/>
      <c r="N69" s="841"/>
      <c r="O69" s="842"/>
      <c r="P69" s="842"/>
      <c r="Q69" s="842"/>
      <c r="R69" s="842"/>
      <c r="S69" s="842"/>
      <c r="T69" s="842"/>
      <c r="U69" s="843"/>
      <c r="V69" s="937"/>
      <c r="W69" s="937"/>
      <c r="X69" s="937"/>
      <c r="Y69" s="937"/>
      <c r="Z69" s="937"/>
      <c r="AA69" s="938"/>
      <c r="AB69" s="27"/>
    </row>
    <row r="70" spans="2:28" ht="16.5" thickBot="1" x14ac:dyDescent="0.25">
      <c r="B70" s="28"/>
      <c r="C70" s="841"/>
      <c r="D70" s="842"/>
      <c r="E70" s="842"/>
      <c r="F70" s="842"/>
      <c r="G70" s="843"/>
      <c r="H70" s="841"/>
      <c r="I70" s="843"/>
      <c r="J70" s="841"/>
      <c r="K70" s="842"/>
      <c r="L70" s="842"/>
      <c r="M70" s="843"/>
      <c r="N70" s="844"/>
      <c r="O70" s="845"/>
      <c r="P70" s="845"/>
      <c r="Q70" s="845"/>
      <c r="R70" s="845"/>
      <c r="S70" s="845"/>
      <c r="T70" s="845"/>
      <c r="U70" s="846"/>
      <c r="V70" s="939"/>
      <c r="W70" s="939"/>
      <c r="X70" s="939"/>
      <c r="Y70" s="939"/>
      <c r="Z70" s="939"/>
      <c r="AA70" s="940"/>
      <c r="AB70" s="27"/>
    </row>
    <row r="71" spans="2:28" s="373" customFormat="1" ht="53.25" customHeight="1" x14ac:dyDescent="0.2">
      <c r="B71" s="411"/>
      <c r="C71" s="641" t="s">
        <v>332</v>
      </c>
      <c r="D71" s="642"/>
      <c r="E71" s="642"/>
      <c r="F71" s="642"/>
      <c r="G71" s="643"/>
      <c r="H71" s="941">
        <v>0</v>
      </c>
      <c r="I71" s="715"/>
      <c r="J71" s="713">
        <v>0</v>
      </c>
      <c r="K71" s="714"/>
      <c r="L71" s="714"/>
      <c r="M71" s="715"/>
      <c r="N71" s="713" t="s">
        <v>1210</v>
      </c>
      <c r="O71" s="714"/>
      <c r="P71" s="714"/>
      <c r="Q71" s="714"/>
      <c r="R71" s="714"/>
      <c r="S71" s="714"/>
      <c r="T71" s="714"/>
      <c r="U71" s="715"/>
      <c r="V71" s="942"/>
      <c r="W71" s="943"/>
      <c r="X71" s="943"/>
      <c r="Y71" s="943"/>
      <c r="Z71" s="943"/>
      <c r="AA71" s="944"/>
      <c r="AB71" s="412"/>
    </row>
    <row r="72" spans="2:28" ht="55.5" customHeight="1" x14ac:dyDescent="0.2">
      <c r="B72" s="26"/>
      <c r="C72" s="641" t="s">
        <v>331</v>
      </c>
      <c r="D72" s="642"/>
      <c r="E72" s="642"/>
      <c r="F72" s="642"/>
      <c r="G72" s="643"/>
      <c r="H72" s="848">
        <v>0</v>
      </c>
      <c r="I72" s="848"/>
      <c r="J72" s="848">
        <v>0</v>
      </c>
      <c r="K72" s="848"/>
      <c r="L72" s="848"/>
      <c r="M72" s="848"/>
      <c r="N72" s="945" t="s">
        <v>1210</v>
      </c>
      <c r="O72" s="946"/>
      <c r="P72" s="946"/>
      <c r="Q72" s="946"/>
      <c r="R72" s="946"/>
      <c r="S72" s="946"/>
      <c r="T72" s="946"/>
      <c r="U72" s="947"/>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80"/>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topLeftCell="C1" zoomScale="85" zoomScaleNormal="85" zoomScaleSheetLayoutView="85" zoomScalePageLayoutView="70" workbookViewId="0">
      <selection activeCell="I18" sqref="I18:AA1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7" style="1" customWidth="1"/>
    <col min="10" max="10" width="15" style="1" customWidth="1"/>
    <col min="11" max="13" width="6.28515625" style="1" customWidth="1"/>
    <col min="14" max="21" width="7.42578125" style="1" customWidth="1"/>
    <col min="22" max="27" width="6.28515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55</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56</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57</v>
      </c>
      <c r="S11" s="617"/>
      <c r="T11" s="617"/>
      <c r="U11" s="618"/>
      <c r="V11" s="587">
        <v>3</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376</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375</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58</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12</v>
      </c>
      <c r="D18" s="473"/>
      <c r="E18" s="473"/>
      <c r="F18" s="473"/>
      <c r="G18" s="473"/>
      <c r="H18" s="474"/>
      <c r="I18" s="475" t="s">
        <v>59</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374</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373</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372</v>
      </c>
      <c r="D24" s="452"/>
      <c r="E24" s="452"/>
      <c r="F24" s="452"/>
      <c r="G24" s="452"/>
      <c r="H24" s="452"/>
      <c r="I24" s="453"/>
      <c r="J24" s="451" t="s">
        <v>371</v>
      </c>
      <c r="K24" s="452"/>
      <c r="L24" s="452"/>
      <c r="M24" s="452"/>
      <c r="N24" s="452"/>
      <c r="O24" s="452"/>
      <c r="P24" s="453"/>
      <c r="Q24" s="948" t="s">
        <v>370</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60</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866">
        <v>0.79</v>
      </c>
      <c r="J28" s="949"/>
      <c r="K28" s="566" t="s">
        <v>24</v>
      </c>
      <c r="L28" s="567"/>
      <c r="M28" s="567"/>
      <c r="N28" s="568"/>
      <c r="O28" s="542" t="s">
        <v>25</v>
      </c>
      <c r="P28" s="543"/>
      <c r="Q28" s="543"/>
      <c r="R28" s="544"/>
      <c r="S28" s="75" t="s">
        <v>28</v>
      </c>
      <c r="T28" s="543" t="s">
        <v>26</v>
      </c>
      <c r="U28" s="543"/>
      <c r="V28" s="544"/>
      <c r="W28" s="50"/>
      <c r="X28" s="542" t="s">
        <v>27</v>
      </c>
      <c r="Y28" s="543"/>
      <c r="Z28" s="544"/>
      <c r="AA28" s="74"/>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480">
        <v>69</v>
      </c>
      <c r="P32" s="480"/>
      <c r="Q32" s="480"/>
      <c r="R32" s="480"/>
      <c r="S32" s="480">
        <v>70</v>
      </c>
      <c r="T32" s="480"/>
      <c r="U32" s="480">
        <v>82</v>
      </c>
      <c r="V32" s="480"/>
      <c r="W32" s="480"/>
      <c r="X32" s="480">
        <v>83</v>
      </c>
      <c r="Y32" s="480"/>
      <c r="Z32" s="480">
        <v>100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32.25" customHeight="1" thickBot="1" x14ac:dyDescent="0.25">
      <c r="B35" s="20"/>
      <c r="C35" s="756" t="s">
        <v>30</v>
      </c>
      <c r="D35" s="757"/>
      <c r="E35" s="757"/>
      <c r="F35" s="757"/>
      <c r="G35" s="758"/>
      <c r="H35" s="274" t="s">
        <v>369</v>
      </c>
      <c r="I35" s="274" t="s">
        <v>368</v>
      </c>
      <c r="J35" s="269" t="s">
        <v>33</v>
      </c>
      <c r="K35" s="926" t="s">
        <v>34</v>
      </c>
      <c r="L35" s="927"/>
      <c r="M35" s="927"/>
      <c r="N35" s="927"/>
      <c r="O35" s="927"/>
      <c r="P35" s="927"/>
      <c r="Q35" s="927"/>
      <c r="R35" s="927"/>
      <c r="S35" s="927"/>
      <c r="T35" s="927"/>
      <c r="U35" s="927"/>
      <c r="V35" s="927"/>
      <c r="W35" s="927"/>
      <c r="X35" s="927"/>
      <c r="Y35" s="927"/>
      <c r="Z35" s="927"/>
      <c r="AA35" s="928"/>
      <c r="AB35" s="16"/>
    </row>
    <row r="36" spans="2:28" s="21" customFormat="1" ht="407.25" customHeight="1" x14ac:dyDescent="0.2">
      <c r="B36" s="20"/>
      <c r="C36" s="641" t="s">
        <v>364</v>
      </c>
      <c r="D36" s="642"/>
      <c r="E36" s="642"/>
      <c r="F36" s="642"/>
      <c r="G36" s="643"/>
      <c r="H36" s="72">
        <v>15</v>
      </c>
      <c r="I36" s="72">
        <v>20</v>
      </c>
      <c r="J36" s="58">
        <f>+H36/I36</f>
        <v>0.75</v>
      </c>
      <c r="K36" s="816" t="s">
        <v>367</v>
      </c>
      <c r="L36" s="817"/>
      <c r="M36" s="817"/>
      <c r="N36" s="817"/>
      <c r="O36" s="817"/>
      <c r="P36" s="817"/>
      <c r="Q36" s="817"/>
      <c r="R36" s="817"/>
      <c r="S36" s="817"/>
      <c r="T36" s="817"/>
      <c r="U36" s="817"/>
      <c r="V36" s="817"/>
      <c r="W36" s="817"/>
      <c r="X36" s="817"/>
      <c r="Y36" s="817"/>
      <c r="Z36" s="817"/>
      <c r="AA36" s="818"/>
      <c r="AB36" s="16"/>
    </row>
    <row r="37" spans="2:28" s="21" customFormat="1" ht="407.25" customHeight="1" x14ac:dyDescent="0.2">
      <c r="B37" s="20"/>
      <c r="C37" s="641" t="s">
        <v>361</v>
      </c>
      <c r="D37" s="642"/>
      <c r="E37" s="642"/>
      <c r="F37" s="642"/>
      <c r="G37" s="643"/>
      <c r="H37" s="70">
        <v>19</v>
      </c>
      <c r="I37" s="70">
        <v>22</v>
      </c>
      <c r="J37" s="71">
        <f t="shared" ref="J37:J38" si="0">+H37/I37</f>
        <v>0.86363636363636365</v>
      </c>
      <c r="K37" s="950" t="s">
        <v>366</v>
      </c>
      <c r="L37" s="951"/>
      <c r="M37" s="951"/>
      <c r="N37" s="951"/>
      <c r="O37" s="951"/>
      <c r="P37" s="951"/>
      <c r="Q37" s="951"/>
      <c r="R37" s="951"/>
      <c r="S37" s="951"/>
      <c r="T37" s="951"/>
      <c r="U37" s="951"/>
      <c r="V37" s="951"/>
      <c r="W37" s="951"/>
      <c r="X37" s="951"/>
      <c r="Y37" s="951"/>
      <c r="Z37" s="951"/>
      <c r="AA37" s="952"/>
      <c r="AB37" s="16"/>
    </row>
    <row r="38" spans="2:28" s="21" customFormat="1" ht="42.75" customHeight="1" x14ac:dyDescent="0.2">
      <c r="B38" s="20"/>
      <c r="C38" s="641" t="s">
        <v>358</v>
      </c>
      <c r="D38" s="642"/>
      <c r="E38" s="642"/>
      <c r="F38" s="642"/>
      <c r="G38" s="643"/>
      <c r="H38" s="70"/>
      <c r="I38" s="70">
        <v>20</v>
      </c>
      <c r="J38" s="58">
        <f t="shared" si="0"/>
        <v>0</v>
      </c>
      <c r="K38" s="783"/>
      <c r="L38" s="784"/>
      <c r="M38" s="784"/>
      <c r="N38" s="784"/>
      <c r="O38" s="784"/>
      <c r="P38" s="784"/>
      <c r="Q38" s="784"/>
      <c r="R38" s="784"/>
      <c r="S38" s="784"/>
      <c r="T38" s="784"/>
      <c r="U38" s="784"/>
      <c r="V38" s="784"/>
      <c r="W38" s="784"/>
      <c r="X38" s="784"/>
      <c r="Y38" s="784"/>
      <c r="Z38" s="784"/>
      <c r="AA38" s="785"/>
      <c r="AB38" s="16"/>
    </row>
    <row r="39" spans="2:28" s="21" customFormat="1" ht="42.75" customHeight="1" thickBot="1" x14ac:dyDescent="0.25">
      <c r="B39" s="20"/>
      <c r="C39" s="641" t="s">
        <v>357</v>
      </c>
      <c r="D39" s="642"/>
      <c r="E39" s="642"/>
      <c r="F39" s="642"/>
      <c r="G39" s="643"/>
      <c r="H39" s="70"/>
      <c r="I39" s="70">
        <v>17</v>
      </c>
      <c r="J39" s="58">
        <f>+H39/I39</f>
        <v>0</v>
      </c>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69">
        <f>SUM(H36:H39)</f>
        <v>34</v>
      </c>
      <c r="I40" s="69">
        <f>SUM(I36:I39)</f>
        <v>79</v>
      </c>
      <c r="J40" s="68">
        <f>+H40/I40</f>
        <v>0.43037974683544306</v>
      </c>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365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953" t="s">
        <v>30</v>
      </c>
      <c r="D60" s="954"/>
      <c r="E60" s="954"/>
      <c r="F60" s="954"/>
      <c r="G60" s="954"/>
      <c r="H60" s="954" t="s">
        <v>37</v>
      </c>
      <c r="I60" s="954"/>
      <c r="J60" s="954" t="s">
        <v>38</v>
      </c>
      <c r="K60" s="954"/>
      <c r="L60" s="954"/>
      <c r="M60" s="954"/>
      <c r="N60" s="954" t="s">
        <v>39</v>
      </c>
      <c r="O60" s="954"/>
      <c r="P60" s="954"/>
      <c r="Q60" s="954"/>
      <c r="R60" s="954"/>
      <c r="S60" s="954"/>
      <c r="T60" s="954"/>
      <c r="U60" s="954"/>
      <c r="V60" s="959" t="s">
        <v>40</v>
      </c>
      <c r="W60" s="959"/>
      <c r="X60" s="959"/>
      <c r="Y60" s="959"/>
      <c r="Z60" s="959"/>
      <c r="AA60" s="960"/>
      <c r="AB60" s="27"/>
    </row>
    <row r="61" spans="2:28" ht="15.75" x14ac:dyDescent="0.2">
      <c r="B61" s="28"/>
      <c r="C61" s="955"/>
      <c r="D61" s="956"/>
      <c r="E61" s="956"/>
      <c r="F61" s="956"/>
      <c r="G61" s="956"/>
      <c r="H61" s="956"/>
      <c r="I61" s="956"/>
      <c r="J61" s="956"/>
      <c r="K61" s="956"/>
      <c r="L61" s="956"/>
      <c r="M61" s="956"/>
      <c r="N61" s="956"/>
      <c r="O61" s="956"/>
      <c r="P61" s="956"/>
      <c r="Q61" s="956"/>
      <c r="R61" s="956"/>
      <c r="S61" s="956"/>
      <c r="T61" s="956"/>
      <c r="U61" s="956"/>
      <c r="V61" s="961"/>
      <c r="W61" s="961"/>
      <c r="X61" s="961"/>
      <c r="Y61" s="961"/>
      <c r="Z61" s="961"/>
      <c r="AA61" s="962"/>
      <c r="AB61" s="27"/>
    </row>
    <row r="62" spans="2:28" ht="16.5" thickBot="1" x14ac:dyDescent="0.25">
      <c r="B62" s="28"/>
      <c r="C62" s="957"/>
      <c r="D62" s="958"/>
      <c r="E62" s="958"/>
      <c r="F62" s="958"/>
      <c r="G62" s="958"/>
      <c r="H62" s="958"/>
      <c r="I62" s="958"/>
      <c r="J62" s="958"/>
      <c r="K62" s="958"/>
      <c r="L62" s="958"/>
      <c r="M62" s="958"/>
      <c r="N62" s="958"/>
      <c r="O62" s="958"/>
      <c r="P62" s="958"/>
      <c r="Q62" s="958"/>
      <c r="R62" s="958"/>
      <c r="S62" s="958"/>
      <c r="T62" s="958"/>
      <c r="U62" s="958"/>
      <c r="V62" s="963"/>
      <c r="W62" s="963"/>
      <c r="X62" s="963"/>
      <c r="Y62" s="963"/>
      <c r="Z62" s="963"/>
      <c r="AA62" s="964"/>
      <c r="AB62" s="27"/>
    </row>
    <row r="63" spans="2:28" s="65" customFormat="1" ht="300.75" customHeight="1" x14ac:dyDescent="0.25">
      <c r="B63" s="67"/>
      <c r="C63" s="970" t="s">
        <v>364</v>
      </c>
      <c r="D63" s="971"/>
      <c r="E63" s="971"/>
      <c r="F63" s="971"/>
      <c r="G63" s="971"/>
      <c r="H63" s="972">
        <v>0.88700000000000001</v>
      </c>
      <c r="I63" s="971"/>
      <c r="J63" s="972">
        <v>0.75</v>
      </c>
      <c r="K63" s="972"/>
      <c r="L63" s="972"/>
      <c r="M63" s="972"/>
      <c r="N63" s="973" t="s">
        <v>363</v>
      </c>
      <c r="O63" s="973"/>
      <c r="P63" s="973"/>
      <c r="Q63" s="973"/>
      <c r="R63" s="973"/>
      <c r="S63" s="973"/>
      <c r="T63" s="973"/>
      <c r="U63" s="973"/>
      <c r="V63" s="973" t="s">
        <v>362</v>
      </c>
      <c r="W63" s="973"/>
      <c r="X63" s="973"/>
      <c r="Y63" s="973"/>
      <c r="Z63" s="973"/>
      <c r="AA63" s="974"/>
      <c r="AB63" s="66"/>
    </row>
    <row r="64" spans="2:28" s="65" customFormat="1" ht="409.5" customHeight="1" x14ac:dyDescent="0.25">
      <c r="B64" s="67"/>
      <c r="C64" s="965" t="s">
        <v>361</v>
      </c>
      <c r="D64" s="966"/>
      <c r="E64" s="966"/>
      <c r="F64" s="966"/>
      <c r="G64" s="966"/>
      <c r="H64" s="967">
        <v>0.625</v>
      </c>
      <c r="I64" s="966"/>
      <c r="J64" s="967">
        <f>+J37</f>
        <v>0.86363636363636365</v>
      </c>
      <c r="K64" s="966"/>
      <c r="L64" s="966"/>
      <c r="M64" s="966"/>
      <c r="N64" s="968" t="s">
        <v>360</v>
      </c>
      <c r="O64" s="968"/>
      <c r="P64" s="968"/>
      <c r="Q64" s="968"/>
      <c r="R64" s="968"/>
      <c r="S64" s="968"/>
      <c r="T64" s="968"/>
      <c r="U64" s="968"/>
      <c r="V64" s="968" t="s">
        <v>359</v>
      </c>
      <c r="W64" s="968"/>
      <c r="X64" s="968"/>
      <c r="Y64" s="968"/>
      <c r="Z64" s="968"/>
      <c r="AA64" s="969"/>
      <c r="AB64" s="66"/>
    </row>
    <row r="65" spans="2:28" s="65" customFormat="1" ht="48.75" customHeight="1" x14ac:dyDescent="0.25">
      <c r="B65" s="67"/>
      <c r="C65" s="965" t="s">
        <v>358</v>
      </c>
      <c r="D65" s="966"/>
      <c r="E65" s="966"/>
      <c r="F65" s="966"/>
      <c r="G65" s="966"/>
      <c r="H65" s="967">
        <v>0.81299999999999994</v>
      </c>
      <c r="I65" s="966"/>
      <c r="J65" s="966"/>
      <c r="K65" s="966"/>
      <c r="L65" s="966"/>
      <c r="M65" s="966"/>
      <c r="N65" s="968"/>
      <c r="O65" s="968"/>
      <c r="P65" s="968"/>
      <c r="Q65" s="968"/>
      <c r="R65" s="968"/>
      <c r="S65" s="968"/>
      <c r="T65" s="968"/>
      <c r="U65" s="968"/>
      <c r="V65" s="968"/>
      <c r="W65" s="968"/>
      <c r="X65" s="968"/>
      <c r="Y65" s="968"/>
      <c r="Z65" s="968"/>
      <c r="AA65" s="969"/>
      <c r="AB65" s="66"/>
    </row>
    <row r="66" spans="2:28" s="65" customFormat="1" ht="48.75" customHeight="1" thickBot="1" x14ac:dyDescent="0.3">
      <c r="B66" s="67"/>
      <c r="C66" s="557" t="s">
        <v>357</v>
      </c>
      <c r="D66" s="558"/>
      <c r="E66" s="558"/>
      <c r="F66" s="558"/>
      <c r="G66" s="558"/>
      <c r="H66" s="975">
        <v>0.875</v>
      </c>
      <c r="I66" s="558"/>
      <c r="J66" s="558"/>
      <c r="K66" s="558"/>
      <c r="L66" s="558"/>
      <c r="M66" s="558"/>
      <c r="N66" s="976"/>
      <c r="O66" s="976"/>
      <c r="P66" s="976"/>
      <c r="Q66" s="976"/>
      <c r="R66" s="976"/>
      <c r="S66" s="976"/>
      <c r="T66" s="976"/>
      <c r="U66" s="976"/>
      <c r="V66" s="976"/>
      <c r="W66" s="976"/>
      <c r="X66" s="976"/>
      <c r="Y66" s="976"/>
      <c r="Z66" s="976"/>
      <c r="AA66" s="977"/>
      <c r="AB66" s="66"/>
    </row>
    <row r="67" spans="2:28" x14ac:dyDescent="0.2">
      <c r="B67" s="37"/>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4"/>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topLeftCell="D7" zoomScaleNormal="100" zoomScaleSheetLayoutView="100" zoomScalePageLayoutView="70" workbookViewId="0">
      <selection activeCell="C7" sqref="C7:H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55</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103</v>
      </c>
      <c r="J10" s="612"/>
      <c r="K10" s="612"/>
      <c r="L10" s="612"/>
      <c r="M10" s="612"/>
      <c r="N10" s="612"/>
      <c r="O10" s="612"/>
      <c r="P10" s="612"/>
      <c r="Q10" s="612"/>
      <c r="R10" s="978" t="s">
        <v>4</v>
      </c>
      <c r="S10" s="979"/>
      <c r="T10" s="979"/>
      <c r="U10" s="979"/>
      <c r="V10" s="473" t="s">
        <v>5</v>
      </c>
      <c r="W10" s="473"/>
      <c r="X10" s="473"/>
      <c r="Y10" s="473"/>
      <c r="Z10" s="473"/>
      <c r="AA10" s="474"/>
      <c r="AB10" s="10"/>
    </row>
    <row r="11" spans="2:28" ht="28.5" customHeight="1" thickBot="1" x14ac:dyDescent="0.25">
      <c r="B11" s="9"/>
      <c r="C11" s="548"/>
      <c r="D11" s="549"/>
      <c r="E11" s="549"/>
      <c r="F11" s="549"/>
      <c r="G11" s="549"/>
      <c r="H11" s="550"/>
      <c r="I11" s="614"/>
      <c r="J11" s="615"/>
      <c r="K11" s="615"/>
      <c r="L11" s="615"/>
      <c r="M11" s="615"/>
      <c r="N11" s="615"/>
      <c r="O11" s="615"/>
      <c r="P11" s="615"/>
      <c r="Q11" s="615"/>
      <c r="R11" s="980" t="s">
        <v>102</v>
      </c>
      <c r="S11" s="981"/>
      <c r="T11" s="981"/>
      <c r="U11" s="981"/>
      <c r="V11" s="982">
        <v>2</v>
      </c>
      <c r="W11" s="982"/>
      <c r="X11" s="982"/>
      <c r="Y11" s="982"/>
      <c r="Z11" s="982"/>
      <c r="AA11" s="983"/>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388</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100</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12</v>
      </c>
      <c r="D18" s="473"/>
      <c r="E18" s="473"/>
      <c r="F18" s="473"/>
      <c r="G18" s="473"/>
      <c r="H18" s="474"/>
      <c r="I18" s="475" t="s">
        <v>99</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387</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386</v>
      </c>
      <c r="N21" s="585"/>
      <c r="O21" s="585"/>
      <c r="P21" s="585"/>
      <c r="Q21" s="585"/>
      <c r="R21" s="585"/>
      <c r="S21" s="586"/>
      <c r="T21" s="587" t="s">
        <v>69</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s="90" customFormat="1" ht="42.75" customHeight="1" thickBot="1" x14ac:dyDescent="0.25">
      <c r="B24" s="92"/>
      <c r="C24" s="984" t="s">
        <v>385</v>
      </c>
      <c r="D24" s="985"/>
      <c r="E24" s="985"/>
      <c r="F24" s="985"/>
      <c r="G24" s="985"/>
      <c r="H24" s="985"/>
      <c r="I24" s="986"/>
      <c r="J24" s="451" t="s">
        <v>55</v>
      </c>
      <c r="K24" s="452"/>
      <c r="L24" s="452"/>
      <c r="M24" s="452"/>
      <c r="N24" s="452"/>
      <c r="O24" s="452"/>
      <c r="P24" s="453"/>
      <c r="Q24" s="563" t="s">
        <v>370</v>
      </c>
      <c r="R24" s="564"/>
      <c r="S24" s="564"/>
      <c r="T24" s="564"/>
      <c r="U24" s="564"/>
      <c r="V24" s="564"/>
      <c r="W24" s="564"/>
      <c r="X24" s="564"/>
      <c r="Y24" s="564"/>
      <c r="Z24" s="564"/>
      <c r="AA24" s="565"/>
      <c r="AB24" s="91"/>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98</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42" t="s">
        <v>25</v>
      </c>
      <c r="P28" s="543"/>
      <c r="Q28" s="543"/>
      <c r="R28" s="544"/>
      <c r="S28" s="89" t="s">
        <v>28</v>
      </c>
      <c r="T28" s="543" t="s">
        <v>26</v>
      </c>
      <c r="U28" s="543"/>
      <c r="V28" s="544"/>
      <c r="W28" s="50"/>
      <c r="X28" s="542" t="s">
        <v>27</v>
      </c>
      <c r="Y28" s="543"/>
      <c r="Z28" s="544"/>
      <c r="AA28" s="74"/>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480">
        <v>69</v>
      </c>
      <c r="P32" s="480"/>
      <c r="Q32" s="480"/>
      <c r="R32" s="480"/>
      <c r="S32" s="480">
        <v>70</v>
      </c>
      <c r="T32" s="480"/>
      <c r="U32" s="480">
        <v>79</v>
      </c>
      <c r="V32" s="480"/>
      <c r="W32" s="480"/>
      <c r="X32" s="480">
        <v>80</v>
      </c>
      <c r="Y32" s="480"/>
      <c r="Z32" s="480">
        <v>100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989" t="s">
        <v>29</v>
      </c>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1"/>
      <c r="AB34" s="16"/>
    </row>
    <row r="35" spans="2:28" s="21" customFormat="1" ht="42" customHeight="1" thickBot="1" x14ac:dyDescent="0.25">
      <c r="B35" s="20"/>
      <c r="C35" s="992" t="s">
        <v>30</v>
      </c>
      <c r="D35" s="993"/>
      <c r="E35" s="993"/>
      <c r="F35" s="993"/>
      <c r="G35" s="993"/>
      <c r="H35" s="86" t="s">
        <v>369</v>
      </c>
      <c r="I35" s="86" t="s">
        <v>368</v>
      </c>
      <c r="J35" s="268" t="s">
        <v>33</v>
      </c>
      <c r="K35" s="994" t="s">
        <v>34</v>
      </c>
      <c r="L35" s="994"/>
      <c r="M35" s="994"/>
      <c r="N35" s="994"/>
      <c r="O35" s="994"/>
      <c r="P35" s="994"/>
      <c r="Q35" s="994"/>
      <c r="R35" s="994"/>
      <c r="S35" s="994"/>
      <c r="T35" s="994"/>
      <c r="U35" s="994"/>
      <c r="V35" s="994"/>
      <c r="W35" s="994"/>
      <c r="X35" s="994"/>
      <c r="Y35" s="994"/>
      <c r="Z35" s="994"/>
      <c r="AA35" s="995"/>
      <c r="AB35" s="16"/>
    </row>
    <row r="36" spans="2:28" s="21" customFormat="1" ht="80.25" customHeight="1" x14ac:dyDescent="0.2">
      <c r="B36" s="20"/>
      <c r="C36" s="996" t="s">
        <v>382</v>
      </c>
      <c r="D36" s="997"/>
      <c r="E36" s="997"/>
      <c r="F36" s="997"/>
      <c r="G36" s="997"/>
      <c r="H36" s="85">
        <v>3</v>
      </c>
      <c r="I36" s="85">
        <v>3</v>
      </c>
      <c r="J36" s="84">
        <f>+H36/I36</f>
        <v>1</v>
      </c>
      <c r="K36" s="817" t="s">
        <v>384</v>
      </c>
      <c r="L36" s="817"/>
      <c r="M36" s="817"/>
      <c r="N36" s="817"/>
      <c r="O36" s="817"/>
      <c r="P36" s="817"/>
      <c r="Q36" s="817"/>
      <c r="R36" s="817"/>
      <c r="S36" s="817"/>
      <c r="T36" s="817"/>
      <c r="U36" s="817"/>
      <c r="V36" s="817"/>
      <c r="W36" s="817"/>
      <c r="X36" s="817"/>
      <c r="Y36" s="817"/>
      <c r="Z36" s="817"/>
      <c r="AA36" s="818"/>
      <c r="AB36" s="16"/>
    </row>
    <row r="37" spans="2:28" s="21" customFormat="1" ht="116.25" customHeight="1" x14ac:dyDescent="0.2">
      <c r="B37" s="20"/>
      <c r="C37" s="987" t="s">
        <v>381</v>
      </c>
      <c r="D37" s="988"/>
      <c r="E37" s="988"/>
      <c r="F37" s="988"/>
      <c r="G37" s="988"/>
      <c r="H37" s="83">
        <v>3</v>
      </c>
      <c r="I37" s="83">
        <v>3</v>
      </c>
      <c r="J37" s="82">
        <f t="shared" ref="J37:J40" si="0">+H37/I37</f>
        <v>1</v>
      </c>
      <c r="K37" s="951" t="s">
        <v>383</v>
      </c>
      <c r="L37" s="951"/>
      <c r="M37" s="951"/>
      <c r="N37" s="951"/>
      <c r="O37" s="951"/>
      <c r="P37" s="951"/>
      <c r="Q37" s="951"/>
      <c r="R37" s="951"/>
      <c r="S37" s="951"/>
      <c r="T37" s="951"/>
      <c r="U37" s="951"/>
      <c r="V37" s="951"/>
      <c r="W37" s="951"/>
      <c r="X37" s="951"/>
      <c r="Y37" s="951"/>
      <c r="Z37" s="951"/>
      <c r="AA37" s="952"/>
      <c r="AB37" s="16"/>
    </row>
    <row r="38" spans="2:28" s="21" customFormat="1" ht="44.25" customHeight="1" x14ac:dyDescent="0.2">
      <c r="B38" s="20"/>
      <c r="C38" s="987" t="s">
        <v>378</v>
      </c>
      <c r="D38" s="988"/>
      <c r="E38" s="988"/>
      <c r="F38" s="988"/>
      <c r="G38" s="988"/>
      <c r="H38" s="83"/>
      <c r="I38" s="83">
        <v>13</v>
      </c>
      <c r="J38" s="82">
        <f t="shared" si="0"/>
        <v>0</v>
      </c>
      <c r="K38" s="951"/>
      <c r="L38" s="951"/>
      <c r="M38" s="951"/>
      <c r="N38" s="951"/>
      <c r="O38" s="951"/>
      <c r="P38" s="951"/>
      <c r="Q38" s="951"/>
      <c r="R38" s="951"/>
      <c r="S38" s="951"/>
      <c r="T38" s="951"/>
      <c r="U38" s="951"/>
      <c r="V38" s="951"/>
      <c r="W38" s="951"/>
      <c r="X38" s="951"/>
      <c r="Y38" s="951"/>
      <c r="Z38" s="951"/>
      <c r="AA38" s="952"/>
      <c r="AB38" s="16"/>
    </row>
    <row r="39" spans="2:28" s="21" customFormat="1" ht="44.25" customHeight="1" x14ac:dyDescent="0.2">
      <c r="B39" s="20"/>
      <c r="C39" s="987" t="s">
        <v>377</v>
      </c>
      <c r="D39" s="988"/>
      <c r="E39" s="988"/>
      <c r="F39" s="988"/>
      <c r="G39" s="988"/>
      <c r="H39" s="83"/>
      <c r="I39" s="83">
        <v>10</v>
      </c>
      <c r="J39" s="82">
        <f t="shared" si="0"/>
        <v>0</v>
      </c>
      <c r="K39" s="951"/>
      <c r="L39" s="951"/>
      <c r="M39" s="951"/>
      <c r="N39" s="951"/>
      <c r="O39" s="951"/>
      <c r="P39" s="951"/>
      <c r="Q39" s="951"/>
      <c r="R39" s="951"/>
      <c r="S39" s="951"/>
      <c r="T39" s="951"/>
      <c r="U39" s="951"/>
      <c r="V39" s="951"/>
      <c r="W39" s="951"/>
      <c r="X39" s="951"/>
      <c r="Y39" s="951"/>
      <c r="Z39" s="951"/>
      <c r="AA39" s="952"/>
      <c r="AB39" s="16"/>
    </row>
    <row r="40" spans="2:28" s="21" customFormat="1" ht="15.75" customHeight="1" thickBot="1" x14ac:dyDescent="0.3">
      <c r="B40" s="20"/>
      <c r="C40" s="998" t="s">
        <v>35</v>
      </c>
      <c r="D40" s="999"/>
      <c r="E40" s="999"/>
      <c r="F40" s="999"/>
      <c r="G40" s="999"/>
      <c r="H40" s="81">
        <f>SUM(H36:H39)</f>
        <v>6</v>
      </c>
      <c r="I40" s="81">
        <f>SUM(I36:I39)</f>
        <v>29</v>
      </c>
      <c r="J40" s="80">
        <f t="shared" si="0"/>
        <v>0.20689655172413793</v>
      </c>
      <c r="K40" s="1000"/>
      <c r="L40" s="1000"/>
      <c r="M40" s="1000"/>
      <c r="N40" s="1000"/>
      <c r="O40" s="1000"/>
      <c r="P40" s="1000"/>
      <c r="Q40" s="1000"/>
      <c r="R40" s="1000"/>
      <c r="S40" s="1000"/>
      <c r="T40" s="1000"/>
      <c r="U40" s="1000"/>
      <c r="V40" s="1000"/>
      <c r="W40" s="1000"/>
      <c r="X40" s="1000"/>
      <c r="Y40" s="1000"/>
      <c r="Z40" s="1000"/>
      <c r="AA40" s="100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365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953" t="s">
        <v>30</v>
      </c>
      <c r="D60" s="954"/>
      <c r="E60" s="954"/>
      <c r="F60" s="954"/>
      <c r="G60" s="954"/>
      <c r="H60" s="954" t="s">
        <v>37</v>
      </c>
      <c r="I60" s="954"/>
      <c r="J60" s="954" t="s">
        <v>38</v>
      </c>
      <c r="K60" s="954"/>
      <c r="L60" s="954"/>
      <c r="M60" s="954"/>
      <c r="N60" s="954" t="s">
        <v>39</v>
      </c>
      <c r="O60" s="954"/>
      <c r="P60" s="954"/>
      <c r="Q60" s="954"/>
      <c r="R60" s="954"/>
      <c r="S60" s="954"/>
      <c r="T60" s="954"/>
      <c r="U60" s="954"/>
      <c r="V60" s="959" t="s">
        <v>40</v>
      </c>
      <c r="W60" s="959"/>
      <c r="X60" s="959"/>
      <c r="Y60" s="959"/>
      <c r="Z60" s="959"/>
      <c r="AA60" s="960"/>
      <c r="AB60" s="27"/>
    </row>
    <row r="61" spans="2:28" ht="15.75" x14ac:dyDescent="0.2">
      <c r="B61" s="28"/>
      <c r="C61" s="955"/>
      <c r="D61" s="956"/>
      <c r="E61" s="956"/>
      <c r="F61" s="956"/>
      <c r="G61" s="956"/>
      <c r="H61" s="956"/>
      <c r="I61" s="956"/>
      <c r="J61" s="956"/>
      <c r="K61" s="956"/>
      <c r="L61" s="956"/>
      <c r="M61" s="956"/>
      <c r="N61" s="956"/>
      <c r="O61" s="956"/>
      <c r="P61" s="956"/>
      <c r="Q61" s="956"/>
      <c r="R61" s="956"/>
      <c r="S61" s="956"/>
      <c r="T61" s="956"/>
      <c r="U61" s="956"/>
      <c r="V61" s="961"/>
      <c r="W61" s="961"/>
      <c r="X61" s="961"/>
      <c r="Y61" s="961"/>
      <c r="Z61" s="961"/>
      <c r="AA61" s="962"/>
      <c r="AB61" s="27"/>
    </row>
    <row r="62" spans="2:28" ht="16.5" thickBot="1" x14ac:dyDescent="0.25">
      <c r="B62" s="28"/>
      <c r="C62" s="957"/>
      <c r="D62" s="958"/>
      <c r="E62" s="958"/>
      <c r="F62" s="958"/>
      <c r="G62" s="958"/>
      <c r="H62" s="958"/>
      <c r="I62" s="958"/>
      <c r="J62" s="958"/>
      <c r="K62" s="958"/>
      <c r="L62" s="958"/>
      <c r="M62" s="958"/>
      <c r="N62" s="958"/>
      <c r="O62" s="958"/>
      <c r="P62" s="958"/>
      <c r="Q62" s="958"/>
      <c r="R62" s="958"/>
      <c r="S62" s="958"/>
      <c r="T62" s="958"/>
      <c r="U62" s="958"/>
      <c r="V62" s="963"/>
      <c r="W62" s="963"/>
      <c r="X62" s="963"/>
      <c r="Y62" s="963"/>
      <c r="Z62" s="963"/>
      <c r="AA62" s="964"/>
      <c r="AB62" s="27"/>
    </row>
    <row r="63" spans="2:28" ht="57" customHeight="1" x14ac:dyDescent="0.2">
      <c r="B63" s="26"/>
      <c r="C63" s="996" t="s">
        <v>382</v>
      </c>
      <c r="D63" s="997"/>
      <c r="E63" s="997"/>
      <c r="F63" s="997"/>
      <c r="G63" s="997"/>
      <c r="H63" s="1005">
        <v>1</v>
      </c>
      <c r="I63" s="1005"/>
      <c r="J63" s="1005">
        <f>+J36</f>
        <v>1</v>
      </c>
      <c r="K63" s="1005"/>
      <c r="L63" s="1005"/>
      <c r="M63" s="1005"/>
      <c r="N63" s="1003" t="s">
        <v>380</v>
      </c>
      <c r="O63" s="1003"/>
      <c r="P63" s="1003"/>
      <c r="Q63" s="1003"/>
      <c r="R63" s="1003"/>
      <c r="S63" s="1003"/>
      <c r="T63" s="1003"/>
      <c r="U63" s="1003"/>
      <c r="V63" s="1003" t="s">
        <v>379</v>
      </c>
      <c r="W63" s="1003"/>
      <c r="X63" s="1003"/>
      <c r="Y63" s="1003"/>
      <c r="Z63" s="1003"/>
      <c r="AA63" s="1004"/>
      <c r="AB63" s="29"/>
    </row>
    <row r="64" spans="2:28" ht="57" customHeight="1" x14ac:dyDescent="0.2">
      <c r="B64" s="26"/>
      <c r="C64" s="987" t="s">
        <v>381</v>
      </c>
      <c r="D64" s="988"/>
      <c r="E64" s="988"/>
      <c r="F64" s="988"/>
      <c r="G64" s="988"/>
      <c r="H64" s="1002">
        <f>+H63</f>
        <v>1</v>
      </c>
      <c r="I64" s="1002"/>
      <c r="J64" s="1002">
        <f>+J37</f>
        <v>1</v>
      </c>
      <c r="K64" s="1002"/>
      <c r="L64" s="1002"/>
      <c r="M64" s="1002"/>
      <c r="N64" s="1003" t="s">
        <v>380</v>
      </c>
      <c r="O64" s="1003"/>
      <c r="P64" s="1003"/>
      <c r="Q64" s="1003"/>
      <c r="R64" s="1003"/>
      <c r="S64" s="1003"/>
      <c r="T64" s="1003"/>
      <c r="U64" s="1003"/>
      <c r="V64" s="1003" t="s">
        <v>379</v>
      </c>
      <c r="W64" s="1003"/>
      <c r="X64" s="1003"/>
      <c r="Y64" s="1003"/>
      <c r="Z64" s="1003"/>
      <c r="AA64" s="1004"/>
      <c r="AB64" s="29"/>
    </row>
    <row r="65" spans="2:28" ht="57" customHeight="1" x14ac:dyDescent="0.2">
      <c r="B65" s="26"/>
      <c r="C65" s="987" t="s">
        <v>378</v>
      </c>
      <c r="D65" s="988"/>
      <c r="E65" s="988"/>
      <c r="F65" s="988"/>
      <c r="G65" s="988"/>
      <c r="H65" s="1002"/>
      <c r="I65" s="1002"/>
      <c r="J65" s="1002"/>
      <c r="K65" s="1002"/>
      <c r="L65" s="1002"/>
      <c r="M65" s="1002"/>
      <c r="N65" s="1011"/>
      <c r="O65" s="1011"/>
      <c r="P65" s="1011"/>
      <c r="Q65" s="1011"/>
      <c r="R65" s="1011"/>
      <c r="S65" s="1011"/>
      <c r="T65" s="1011"/>
      <c r="U65" s="1011"/>
      <c r="V65" s="1011"/>
      <c r="W65" s="1011"/>
      <c r="X65" s="1011"/>
      <c r="Y65" s="1011"/>
      <c r="Z65" s="1011"/>
      <c r="AA65" s="1012"/>
      <c r="AB65" s="29"/>
    </row>
    <row r="66" spans="2:28" ht="57" customHeight="1" thickBot="1" x14ac:dyDescent="0.25">
      <c r="B66" s="26"/>
      <c r="C66" s="1006" t="s">
        <v>377</v>
      </c>
      <c r="D66" s="1007"/>
      <c r="E66" s="1007"/>
      <c r="F66" s="1007"/>
      <c r="G66" s="1007"/>
      <c r="H66" s="1008"/>
      <c r="I66" s="1008"/>
      <c r="J66" s="1008"/>
      <c r="K66" s="1008"/>
      <c r="L66" s="1008"/>
      <c r="M66" s="1008"/>
      <c r="N66" s="1009"/>
      <c r="O66" s="1009"/>
      <c r="P66" s="1009"/>
      <c r="Q66" s="1009"/>
      <c r="R66" s="1009"/>
      <c r="S66" s="1009"/>
      <c r="T66" s="1009"/>
      <c r="U66" s="1009"/>
      <c r="V66" s="1009"/>
      <c r="W66" s="1009"/>
      <c r="X66" s="1009"/>
      <c r="Y66" s="1009"/>
      <c r="Z66" s="1009"/>
      <c r="AA66" s="1010"/>
      <c r="AB66" s="29"/>
    </row>
    <row r="67" spans="2:28" x14ac:dyDescent="0.2">
      <c r="B67" s="37"/>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4"/>
    </row>
    <row r="106" ht="6" customHeight="1" x14ac:dyDescent="0.2"/>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P114"/>
  <sheetViews>
    <sheetView view="pageBreakPreview" topLeftCell="H13" zoomScaleNormal="100" zoomScaleSheetLayoutView="100" zoomScalePageLayoutView="70" workbookViewId="0">
      <selection activeCell="I26" sqref="I26:AA2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68.140625" style="1" customWidth="1"/>
    <col min="34" max="38" width="12.28515625" style="1" hidden="1" customWidth="1"/>
    <col min="39" max="39" width="13.140625" style="1" customWidth="1"/>
    <col min="40" max="40" width="30.7109375" style="1" customWidth="1"/>
    <col min="41" max="41" width="24.5703125" style="1" customWidth="1"/>
    <col min="42" max="42" width="16.85546875" style="1" customWidth="1"/>
    <col min="43"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238</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237</v>
      </c>
      <c r="S11" s="617"/>
      <c r="T11" s="617"/>
      <c r="U11" s="618"/>
      <c r="V11" s="587" t="s">
        <v>356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355</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354</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7" customHeight="1" thickBot="1" x14ac:dyDescent="0.25">
      <c r="B18" s="14"/>
      <c r="C18" s="472" t="s">
        <v>12</v>
      </c>
      <c r="D18" s="473"/>
      <c r="E18" s="473"/>
      <c r="F18" s="473"/>
      <c r="G18" s="473"/>
      <c r="H18" s="474"/>
      <c r="I18" s="475" t="s">
        <v>236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810" t="s">
        <v>352</v>
      </c>
      <c r="N21" s="811"/>
      <c r="O21" s="811"/>
      <c r="P21" s="811"/>
      <c r="Q21" s="811"/>
      <c r="R21" s="811"/>
      <c r="S21" s="812"/>
      <c r="T21" s="810" t="s">
        <v>17</v>
      </c>
      <c r="U21" s="811"/>
      <c r="V21" s="811"/>
      <c r="W21" s="811"/>
      <c r="X21" s="811"/>
      <c r="Y21" s="811"/>
      <c r="Z21" s="812"/>
      <c r="AA21" s="63"/>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351</v>
      </c>
      <c r="D24" s="452"/>
      <c r="E24" s="452"/>
      <c r="F24" s="452"/>
      <c r="G24" s="452"/>
      <c r="H24" s="452"/>
      <c r="I24" s="453"/>
      <c r="J24" s="451" t="s">
        <v>350</v>
      </c>
      <c r="K24" s="452"/>
      <c r="L24" s="452"/>
      <c r="M24" s="452"/>
      <c r="N24" s="452"/>
      <c r="O24" s="452"/>
      <c r="P24" s="453"/>
      <c r="Q24" s="948" t="s">
        <v>349</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1127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480"/>
      <c r="Q32" s="480"/>
      <c r="R32" s="480"/>
      <c r="S32" s="539">
        <v>0.9</v>
      </c>
      <c r="T32" s="480"/>
      <c r="U32" s="539">
        <v>0.99</v>
      </c>
      <c r="V32" s="480"/>
      <c r="W32" s="480"/>
      <c r="X32" s="539">
        <v>1</v>
      </c>
      <c r="Y32" s="480"/>
      <c r="Z32" s="539">
        <v>1.1000000000000001</v>
      </c>
      <c r="AA32" s="540"/>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2" s="21" customFormat="1" ht="69" customHeight="1" thickBot="1" x14ac:dyDescent="0.25">
      <c r="B35" s="20"/>
      <c r="C35" s="756" t="s">
        <v>30</v>
      </c>
      <c r="D35" s="757"/>
      <c r="E35" s="757"/>
      <c r="F35" s="757"/>
      <c r="G35" s="758"/>
      <c r="H35" s="61" t="s">
        <v>348</v>
      </c>
      <c r="I35" s="61" t="s">
        <v>347</v>
      </c>
      <c r="J35" s="61" t="s">
        <v>33</v>
      </c>
      <c r="K35" s="926" t="s">
        <v>34</v>
      </c>
      <c r="L35" s="927"/>
      <c r="M35" s="927"/>
      <c r="N35" s="927"/>
      <c r="O35" s="927"/>
      <c r="P35" s="927"/>
      <c r="Q35" s="927"/>
      <c r="R35" s="927"/>
      <c r="S35" s="927"/>
      <c r="T35" s="927"/>
      <c r="U35" s="927"/>
      <c r="V35" s="927"/>
      <c r="W35" s="927"/>
      <c r="X35" s="927"/>
      <c r="Y35" s="927"/>
      <c r="Z35" s="927"/>
      <c r="AA35" s="928"/>
      <c r="AB35" s="16"/>
    </row>
    <row r="36" spans="2:42" s="21" customFormat="1" ht="187.5" customHeight="1" thickBot="1" x14ac:dyDescent="0.25">
      <c r="B36" s="20"/>
      <c r="C36" s="641" t="s">
        <v>346</v>
      </c>
      <c r="D36" s="642"/>
      <c r="E36" s="642"/>
      <c r="F36" s="642"/>
      <c r="G36" s="643"/>
      <c r="H36" s="60">
        <v>78.34</v>
      </c>
      <c r="I36" s="60">
        <v>75</v>
      </c>
      <c r="J36" s="58">
        <f>+H36/I36</f>
        <v>1.0445333333333333</v>
      </c>
      <c r="K36" s="1013" t="s">
        <v>345</v>
      </c>
      <c r="L36" s="1014"/>
      <c r="M36" s="1014"/>
      <c r="N36" s="1014"/>
      <c r="O36" s="1014"/>
      <c r="P36" s="1014"/>
      <c r="Q36" s="1014"/>
      <c r="R36" s="1014"/>
      <c r="S36" s="1014"/>
      <c r="T36" s="1014"/>
      <c r="U36" s="1014"/>
      <c r="V36" s="1014"/>
      <c r="W36" s="1014"/>
      <c r="X36" s="1014"/>
      <c r="Y36" s="1014"/>
      <c r="Z36" s="1014"/>
      <c r="AA36" s="1015"/>
      <c r="AB36" s="16"/>
    </row>
    <row r="37" spans="2:42" s="21" customFormat="1" ht="76.5" customHeight="1" x14ac:dyDescent="0.2">
      <c r="B37" s="20"/>
      <c r="C37" s="641" t="s">
        <v>344</v>
      </c>
      <c r="D37" s="642"/>
      <c r="E37" s="642"/>
      <c r="F37" s="642"/>
      <c r="G37" s="643"/>
      <c r="H37" s="59">
        <v>34.979999999999997</v>
      </c>
      <c r="I37" s="59">
        <v>75</v>
      </c>
      <c r="J37" s="58">
        <f>+H37/I37</f>
        <v>0.46639999999999998</v>
      </c>
      <c r="K37" s="1013" t="s">
        <v>343</v>
      </c>
      <c r="L37" s="1014"/>
      <c r="M37" s="1014"/>
      <c r="N37" s="1014"/>
      <c r="O37" s="1014"/>
      <c r="P37" s="1014"/>
      <c r="Q37" s="1014"/>
      <c r="R37" s="1014"/>
      <c r="S37" s="1014"/>
      <c r="T37" s="1014"/>
      <c r="U37" s="1014"/>
      <c r="V37" s="1014"/>
      <c r="W37" s="1014"/>
      <c r="X37" s="1014"/>
      <c r="Y37" s="1014"/>
      <c r="Z37" s="1014"/>
      <c r="AA37" s="1015"/>
      <c r="AB37" s="16"/>
    </row>
    <row r="38" spans="2:42" s="21" customFormat="1" ht="14.45" customHeight="1" x14ac:dyDescent="0.2">
      <c r="B38" s="20"/>
      <c r="C38" s="641" t="s">
        <v>342</v>
      </c>
      <c r="D38" s="642"/>
      <c r="E38" s="642"/>
      <c r="F38" s="642"/>
      <c r="G38" s="643"/>
      <c r="H38" s="59"/>
      <c r="I38" s="59">
        <v>75</v>
      </c>
      <c r="J38" s="58">
        <f>+H38/I38</f>
        <v>0</v>
      </c>
      <c r="K38" s="783"/>
      <c r="L38" s="784"/>
      <c r="M38" s="784"/>
      <c r="N38" s="784"/>
      <c r="O38" s="784"/>
      <c r="P38" s="784"/>
      <c r="Q38" s="784"/>
      <c r="R38" s="784"/>
      <c r="S38" s="784"/>
      <c r="T38" s="784"/>
      <c r="U38" s="784"/>
      <c r="V38" s="784"/>
      <c r="W38" s="784"/>
      <c r="X38" s="784"/>
      <c r="Y38" s="784"/>
      <c r="Z38" s="784"/>
      <c r="AA38" s="785"/>
      <c r="AB38" s="16"/>
    </row>
    <row r="39" spans="2:42" s="21" customFormat="1" ht="15" customHeight="1" thickBot="1" x14ac:dyDescent="0.25">
      <c r="B39" s="20"/>
      <c r="C39" s="641" t="s">
        <v>341</v>
      </c>
      <c r="D39" s="642"/>
      <c r="E39" s="642"/>
      <c r="F39" s="642"/>
      <c r="G39" s="643"/>
      <c r="H39" s="59"/>
      <c r="I39" s="59">
        <v>75.05</v>
      </c>
      <c r="J39" s="58">
        <f>+H39/I39</f>
        <v>0</v>
      </c>
      <c r="K39" s="783"/>
      <c r="L39" s="784"/>
      <c r="M39" s="784"/>
      <c r="N39" s="784"/>
      <c r="O39" s="784"/>
      <c r="P39" s="784"/>
      <c r="Q39" s="784"/>
      <c r="R39" s="784"/>
      <c r="S39" s="784"/>
      <c r="T39" s="784"/>
      <c r="U39" s="784"/>
      <c r="V39" s="784"/>
      <c r="W39" s="784"/>
      <c r="X39" s="784"/>
      <c r="Y39" s="784"/>
      <c r="Z39" s="784"/>
      <c r="AA39" s="785"/>
      <c r="AB39" s="16"/>
    </row>
    <row r="40" spans="2:42" s="21" customFormat="1" ht="15.75" customHeight="1" thickBot="1" x14ac:dyDescent="0.3">
      <c r="B40" s="20"/>
      <c r="C40" s="786" t="s">
        <v>35</v>
      </c>
      <c r="D40" s="787"/>
      <c r="E40" s="787"/>
      <c r="F40" s="787"/>
      <c r="G40" s="788"/>
      <c r="H40" s="57">
        <f>+H36+H37+H38+H39</f>
        <v>113.32</v>
      </c>
      <c r="I40" s="56">
        <f>+I36+I37+I38+I39</f>
        <v>300.05</v>
      </c>
      <c r="J40" s="55">
        <f>+H40/I40</f>
        <v>0.37767038826862187</v>
      </c>
      <c r="K40" s="789"/>
      <c r="L40" s="790"/>
      <c r="M40" s="790"/>
      <c r="N40" s="790"/>
      <c r="O40" s="790"/>
      <c r="P40" s="790"/>
      <c r="Q40" s="790"/>
      <c r="R40" s="790"/>
      <c r="S40" s="790"/>
      <c r="T40" s="790"/>
      <c r="U40" s="790"/>
      <c r="V40" s="790"/>
      <c r="W40" s="790"/>
      <c r="X40" s="790"/>
      <c r="Y40" s="790"/>
      <c r="Z40" s="790"/>
      <c r="AA40" s="791"/>
      <c r="AB40" s="16"/>
    </row>
    <row r="41" spans="2:42"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2"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2"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2"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2"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42"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42"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42"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M48" s="1" t="s">
        <v>340</v>
      </c>
      <c r="AN48" s="1" t="s">
        <v>339</v>
      </c>
      <c r="AO48" s="1" t="s">
        <v>338</v>
      </c>
      <c r="AP48" s="1" t="s">
        <v>337</v>
      </c>
    </row>
    <row r="49" spans="2:42"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M49" s="1" t="s">
        <v>336</v>
      </c>
      <c r="AN49" s="1">
        <v>78.34</v>
      </c>
      <c r="AO49" s="1">
        <v>78.34</v>
      </c>
      <c r="AP49" s="1">
        <v>75</v>
      </c>
    </row>
    <row r="50" spans="2:42"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M50" s="1" t="s">
        <v>335</v>
      </c>
      <c r="AN50" s="1">
        <v>34.979999999999997</v>
      </c>
      <c r="AO50" s="1">
        <f>+AN50+AO49</f>
        <v>113.32</v>
      </c>
      <c r="AP50" s="1">
        <v>75</v>
      </c>
    </row>
    <row r="51" spans="2:42"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c r="AM51" s="1" t="s">
        <v>334</v>
      </c>
      <c r="AP51" s="1">
        <v>75</v>
      </c>
    </row>
    <row r="52" spans="2:42"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c r="AM52" s="1" t="s">
        <v>333</v>
      </c>
      <c r="AP52" s="1">
        <v>75.05</v>
      </c>
    </row>
    <row r="53" spans="2:42"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c r="AM53" s="1" t="s">
        <v>35</v>
      </c>
      <c r="AN53" s="1">
        <f>+AN49+AN50+AN51+AN52</f>
        <v>113.32</v>
      </c>
      <c r="AO53" s="1">
        <f>+AO50</f>
        <v>113.32</v>
      </c>
      <c r="AP53" s="1">
        <f>SUM(AP49:AP52)</f>
        <v>300.05</v>
      </c>
    </row>
    <row r="54" spans="2:42"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2"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2"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2"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2"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2"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2"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2"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2" ht="22.9" customHeight="1" x14ac:dyDescent="0.2">
      <c r="B62" s="28"/>
      <c r="C62" s="841"/>
      <c r="D62" s="842"/>
      <c r="E62" s="842"/>
      <c r="F62" s="842"/>
      <c r="G62" s="843"/>
      <c r="H62" s="841"/>
      <c r="I62" s="843"/>
      <c r="J62" s="841"/>
      <c r="K62" s="842"/>
      <c r="L62" s="842"/>
      <c r="M62" s="843"/>
      <c r="N62" s="841"/>
      <c r="O62" s="842"/>
      <c r="P62" s="842"/>
      <c r="Q62" s="842"/>
      <c r="R62" s="842"/>
      <c r="S62" s="842"/>
      <c r="T62" s="842"/>
      <c r="U62" s="843"/>
      <c r="V62" s="937"/>
      <c r="W62" s="937"/>
      <c r="X62" s="937"/>
      <c r="Y62" s="937"/>
      <c r="Z62" s="937"/>
      <c r="AA62" s="938"/>
      <c r="AB62" s="27"/>
    </row>
    <row r="63" spans="2:42" ht="62.25" customHeight="1" x14ac:dyDescent="0.2">
      <c r="B63" s="26"/>
      <c r="C63" s="848" t="s">
        <v>332</v>
      </c>
      <c r="D63" s="848"/>
      <c r="E63" s="848"/>
      <c r="F63" s="848"/>
      <c r="G63" s="848"/>
      <c r="H63" s="848">
        <v>91.23</v>
      </c>
      <c r="I63" s="848"/>
      <c r="J63" s="848">
        <v>78.34</v>
      </c>
      <c r="K63" s="848"/>
      <c r="L63" s="848"/>
      <c r="M63" s="848"/>
      <c r="N63" s="988" t="s">
        <v>330</v>
      </c>
      <c r="O63" s="988"/>
      <c r="P63" s="988"/>
      <c r="Q63" s="988"/>
      <c r="R63" s="988"/>
      <c r="S63" s="988"/>
      <c r="T63" s="988"/>
      <c r="U63" s="988"/>
      <c r="V63" s="988" t="s">
        <v>329</v>
      </c>
      <c r="W63" s="988"/>
      <c r="X63" s="988"/>
      <c r="Y63" s="988"/>
      <c r="Z63" s="988"/>
      <c r="AA63" s="988"/>
      <c r="AB63" s="29"/>
    </row>
    <row r="64" spans="2:42" ht="64.5" customHeight="1" x14ac:dyDescent="0.2">
      <c r="B64" s="26"/>
      <c r="C64" s="848" t="s">
        <v>331</v>
      </c>
      <c r="D64" s="848"/>
      <c r="E64" s="848"/>
      <c r="F64" s="848"/>
      <c r="G64" s="848"/>
      <c r="H64" s="848">
        <v>59.41</v>
      </c>
      <c r="I64" s="848"/>
      <c r="J64" s="848">
        <v>34.979999999999997</v>
      </c>
      <c r="K64" s="848"/>
      <c r="L64" s="848"/>
      <c r="M64" s="848"/>
      <c r="N64" s="988" t="s">
        <v>330</v>
      </c>
      <c r="O64" s="988"/>
      <c r="P64" s="988"/>
      <c r="Q64" s="988"/>
      <c r="R64" s="988"/>
      <c r="S64" s="988"/>
      <c r="T64" s="988"/>
      <c r="U64" s="988"/>
      <c r="V64" s="848" t="s">
        <v>329</v>
      </c>
      <c r="W64" s="848"/>
      <c r="X64" s="848"/>
      <c r="Y64" s="848"/>
      <c r="Z64" s="848"/>
      <c r="AA64" s="848"/>
      <c r="AB64" s="29"/>
    </row>
    <row r="65" spans="2:28" x14ac:dyDescent="0.2">
      <c r="B65" s="26"/>
      <c r="C65" s="848" t="s">
        <v>328</v>
      </c>
      <c r="D65" s="848"/>
      <c r="E65" s="848"/>
      <c r="F65" s="848"/>
      <c r="G65" s="848"/>
      <c r="H65" s="848">
        <v>20.39</v>
      </c>
      <c r="I65" s="848"/>
      <c r="J65" s="848"/>
      <c r="K65" s="848"/>
      <c r="L65" s="848"/>
      <c r="M65" s="848"/>
      <c r="N65" s="848"/>
      <c r="O65" s="848"/>
      <c r="P65" s="848"/>
      <c r="Q65" s="848"/>
      <c r="R65" s="848"/>
      <c r="S65" s="848"/>
      <c r="T65" s="848"/>
      <c r="U65" s="848"/>
      <c r="V65" s="848"/>
      <c r="W65" s="848"/>
      <c r="X65" s="848"/>
      <c r="Y65" s="848"/>
      <c r="Z65" s="848"/>
      <c r="AA65" s="848"/>
      <c r="AB65" s="29"/>
    </row>
    <row r="66" spans="2:28" x14ac:dyDescent="0.2">
      <c r="B66" s="26"/>
      <c r="C66" s="848" t="s">
        <v>327</v>
      </c>
      <c r="D66" s="848"/>
      <c r="E66" s="848"/>
      <c r="F66" s="848"/>
      <c r="G66" s="848"/>
      <c r="H66" s="848">
        <v>2</v>
      </c>
      <c r="I66" s="848"/>
      <c r="J66" s="848"/>
      <c r="K66" s="848"/>
      <c r="L66" s="848"/>
      <c r="M66" s="848"/>
      <c r="N66" s="848"/>
      <c r="O66" s="848"/>
      <c r="P66" s="848"/>
      <c r="Q66" s="848"/>
      <c r="R66" s="848"/>
      <c r="S66" s="848"/>
      <c r="T66" s="848"/>
      <c r="U66" s="848"/>
      <c r="V66" s="848"/>
      <c r="W66" s="848"/>
      <c r="X66" s="848"/>
      <c r="Y66" s="848"/>
      <c r="Z66" s="848"/>
      <c r="AA66" s="848"/>
      <c r="AB66" s="29"/>
    </row>
    <row r="67" spans="2:28" x14ac:dyDescent="0.2">
      <c r="B67" s="26"/>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29"/>
    </row>
    <row r="68" spans="2:28" x14ac:dyDescent="0.2">
      <c r="B68" s="26"/>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29"/>
    </row>
    <row r="69" spans="2:28" x14ac:dyDescent="0.2">
      <c r="B69" s="26"/>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29"/>
    </row>
    <row r="70" spans="2:28" x14ac:dyDescent="0.2">
      <c r="B70" s="26"/>
      <c r="C70" s="591"/>
      <c r="D70" s="591"/>
      <c r="E70" s="591"/>
      <c r="F70" s="591"/>
      <c r="G70" s="591"/>
      <c r="H70" s="591"/>
      <c r="I70" s="591"/>
      <c r="J70" s="591"/>
      <c r="K70" s="591"/>
      <c r="L70" s="591"/>
      <c r="M70" s="591"/>
      <c r="N70" s="591"/>
      <c r="O70" s="591"/>
      <c r="P70" s="591"/>
      <c r="Q70" s="591"/>
      <c r="R70" s="591"/>
      <c r="S70" s="591"/>
      <c r="T70" s="591"/>
      <c r="U70" s="591"/>
      <c r="V70" s="591"/>
      <c r="W70" s="591"/>
      <c r="X70" s="591"/>
      <c r="Y70" s="591"/>
      <c r="Z70" s="591"/>
      <c r="AA70" s="591"/>
      <c r="AB70" s="29"/>
    </row>
    <row r="71" spans="2:28" x14ac:dyDescent="0.2">
      <c r="B71" s="26"/>
      <c r="C71" s="591"/>
      <c r="D71" s="591"/>
      <c r="E71" s="591"/>
      <c r="F71" s="591"/>
      <c r="G71" s="591"/>
      <c r="H71" s="591"/>
      <c r="I71" s="591"/>
      <c r="J71" s="591"/>
      <c r="K71" s="591"/>
      <c r="L71" s="591"/>
      <c r="M71" s="591"/>
      <c r="N71" s="591"/>
      <c r="O71" s="591"/>
      <c r="P71" s="591"/>
      <c r="Q71" s="591"/>
      <c r="R71" s="591"/>
      <c r="S71" s="591"/>
      <c r="T71" s="591"/>
      <c r="U71" s="591"/>
      <c r="V71" s="591"/>
      <c r="W71" s="591"/>
      <c r="X71" s="591"/>
      <c r="Y71" s="591"/>
      <c r="Z71" s="591"/>
      <c r="AA71" s="591"/>
      <c r="AB71" s="29"/>
    </row>
    <row r="72" spans="2:28" x14ac:dyDescent="0.2">
      <c r="B72" s="26"/>
      <c r="C72" s="591"/>
      <c r="D72" s="591"/>
      <c r="E72" s="591"/>
      <c r="F72" s="591"/>
      <c r="G72" s="591"/>
      <c r="H72" s="591"/>
      <c r="I72" s="591"/>
      <c r="J72" s="591"/>
      <c r="K72" s="591"/>
      <c r="L72" s="591"/>
      <c r="M72" s="591"/>
      <c r="N72" s="591"/>
      <c r="O72" s="591"/>
      <c r="P72" s="591"/>
      <c r="Q72" s="591"/>
      <c r="R72" s="591"/>
      <c r="S72" s="591"/>
      <c r="T72" s="591"/>
      <c r="U72" s="591"/>
      <c r="V72" s="591"/>
      <c r="W72" s="591"/>
      <c r="X72" s="591"/>
      <c r="Y72" s="591"/>
      <c r="Z72" s="591"/>
      <c r="AA72" s="591"/>
      <c r="AB72" s="29"/>
    </row>
    <row r="73" spans="2:28" x14ac:dyDescent="0.2">
      <c r="B73" s="26"/>
      <c r="C73" s="591"/>
      <c r="D73" s="591"/>
      <c r="E73" s="591"/>
      <c r="F73" s="591"/>
      <c r="G73" s="591"/>
      <c r="H73" s="591"/>
      <c r="I73" s="591"/>
      <c r="J73" s="591"/>
      <c r="K73" s="591"/>
      <c r="L73" s="591"/>
      <c r="M73" s="591"/>
      <c r="N73" s="591"/>
      <c r="O73" s="591"/>
      <c r="P73" s="591"/>
      <c r="Q73" s="591"/>
      <c r="R73" s="591"/>
      <c r="S73" s="591"/>
      <c r="T73" s="591"/>
      <c r="U73" s="591"/>
      <c r="V73" s="591"/>
      <c r="W73" s="591"/>
      <c r="X73" s="591"/>
      <c r="Y73" s="591"/>
      <c r="Z73" s="591"/>
      <c r="AA73" s="591"/>
      <c r="AB73" s="29"/>
    </row>
    <row r="74" spans="2:28" ht="15.75" customHeight="1" x14ac:dyDescent="0.2">
      <c r="B74" s="26"/>
      <c r="C74" s="591"/>
      <c r="D74" s="591"/>
      <c r="E74" s="591"/>
      <c r="F74" s="591"/>
      <c r="G74" s="591"/>
      <c r="H74" s="591"/>
      <c r="I74" s="591"/>
      <c r="J74" s="591"/>
      <c r="K74" s="591"/>
      <c r="L74" s="591"/>
      <c r="M74" s="591"/>
      <c r="N74" s="591"/>
      <c r="O74" s="591"/>
      <c r="P74" s="591"/>
      <c r="Q74" s="591"/>
      <c r="R74" s="591"/>
      <c r="S74" s="591"/>
      <c r="T74" s="591"/>
      <c r="U74" s="591"/>
      <c r="V74" s="591"/>
      <c r="W74" s="591"/>
      <c r="X74" s="591"/>
      <c r="Y74" s="591"/>
      <c r="Z74" s="591"/>
      <c r="AA74" s="591"/>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U114"/>
  <sheetViews>
    <sheetView view="pageBreakPreview" topLeftCell="A13" zoomScaleNormal="100" zoomScaleSheetLayoutView="100" zoomScalePageLayoutView="70" workbookViewId="0">
      <selection activeCell="I26" sqref="I26:AA2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5703125" style="1" customWidth="1"/>
    <col min="9" max="9" width="27.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1" width="3.7109375" style="1"/>
    <col min="32" max="32" width="8.28515625" style="1" customWidth="1"/>
    <col min="33" max="42" width="3.7109375" style="1"/>
    <col min="43" max="43" width="3.7109375" style="1" customWidth="1"/>
    <col min="44" max="44" width="16.140625" style="1" customWidth="1"/>
    <col min="45" max="45" width="22.28515625" style="1" customWidth="1"/>
    <col min="46" max="46" width="18.140625" style="1" customWidth="1"/>
    <col min="47" max="47" width="14" style="1" customWidth="1"/>
    <col min="48"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242</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241</v>
      </c>
      <c r="S11" s="617"/>
      <c r="T11" s="617"/>
      <c r="U11" s="618"/>
      <c r="V11" s="587" t="s">
        <v>404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403</v>
      </c>
      <c r="J13" s="552"/>
      <c r="K13" s="552"/>
      <c r="L13" s="552"/>
      <c r="M13" s="552"/>
      <c r="N13" s="552"/>
      <c r="O13" s="552"/>
      <c r="P13" s="552"/>
      <c r="Q13" s="552"/>
      <c r="R13" s="552"/>
      <c r="S13" s="553"/>
      <c r="T13" s="545" t="s">
        <v>9</v>
      </c>
      <c r="U13" s="546"/>
      <c r="V13" s="546"/>
      <c r="W13" s="546"/>
      <c r="X13" s="546"/>
      <c r="Y13" s="546"/>
      <c r="Z13" s="546"/>
      <c r="AA13" s="547"/>
      <c r="AB13" s="16"/>
    </row>
    <row r="14" spans="2:28" ht="45"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402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12</v>
      </c>
      <c r="D18" s="473"/>
      <c r="E18" s="473"/>
      <c r="F18" s="473"/>
      <c r="G18" s="473"/>
      <c r="H18" s="474"/>
      <c r="I18" s="475" t="s">
        <v>240</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810" t="s">
        <v>352</v>
      </c>
      <c r="N21" s="811"/>
      <c r="O21" s="811"/>
      <c r="P21" s="811"/>
      <c r="Q21" s="811"/>
      <c r="R21" s="811"/>
      <c r="S21" s="812"/>
      <c r="T21" s="810" t="s">
        <v>17</v>
      </c>
      <c r="U21" s="811"/>
      <c r="V21" s="811"/>
      <c r="W21" s="811"/>
      <c r="X21" s="811"/>
      <c r="Y21" s="811"/>
      <c r="Z21" s="812"/>
      <c r="AA21" s="64"/>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47.45" customHeight="1" thickBot="1" x14ac:dyDescent="0.25">
      <c r="B24" s="14"/>
      <c r="C24" s="451" t="s">
        <v>401</v>
      </c>
      <c r="D24" s="452"/>
      <c r="E24" s="452"/>
      <c r="F24" s="452"/>
      <c r="G24" s="452"/>
      <c r="H24" s="452"/>
      <c r="I24" s="453"/>
      <c r="J24" s="451" t="s">
        <v>400</v>
      </c>
      <c r="K24" s="452"/>
      <c r="L24" s="452"/>
      <c r="M24" s="452"/>
      <c r="N24" s="452"/>
      <c r="O24" s="452"/>
      <c r="P24" s="453"/>
      <c r="Q24" s="1019" t="s">
        <v>399</v>
      </c>
      <c r="R24" s="1020"/>
      <c r="S24" s="1020"/>
      <c r="T24" s="1020"/>
      <c r="U24" s="1020"/>
      <c r="V24" s="1020"/>
      <c r="W24" s="1020"/>
      <c r="X24" s="1020"/>
      <c r="Y24" s="1020"/>
      <c r="Z24" s="1020"/>
      <c r="AA24" s="102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398</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480"/>
      <c r="Q32" s="480"/>
      <c r="R32" s="480"/>
      <c r="S32" s="539">
        <v>0.9</v>
      </c>
      <c r="T32" s="480"/>
      <c r="U32" s="539">
        <v>0.99</v>
      </c>
      <c r="V32" s="480"/>
      <c r="W32" s="480"/>
      <c r="X32" s="539">
        <v>1</v>
      </c>
      <c r="Y32" s="480"/>
      <c r="Z32" s="539">
        <v>1.1000000000000001</v>
      </c>
      <c r="AA32" s="540"/>
      <c r="AB32" s="16"/>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7" s="21" customFormat="1" ht="45.75" thickBot="1" x14ac:dyDescent="0.25">
      <c r="B35" s="20"/>
      <c r="C35" s="756" t="s">
        <v>30</v>
      </c>
      <c r="D35" s="757"/>
      <c r="E35" s="757"/>
      <c r="F35" s="757"/>
      <c r="G35" s="758"/>
      <c r="H35" s="61" t="s">
        <v>397</v>
      </c>
      <c r="I35" s="61" t="s">
        <v>396</v>
      </c>
      <c r="J35" s="61" t="s">
        <v>33</v>
      </c>
      <c r="K35" s="926" t="s">
        <v>34</v>
      </c>
      <c r="L35" s="927"/>
      <c r="M35" s="927"/>
      <c r="N35" s="927"/>
      <c r="O35" s="927"/>
      <c r="P35" s="927"/>
      <c r="Q35" s="927"/>
      <c r="R35" s="927"/>
      <c r="S35" s="927"/>
      <c r="T35" s="927"/>
      <c r="U35" s="927"/>
      <c r="V35" s="927"/>
      <c r="W35" s="927"/>
      <c r="X35" s="927"/>
      <c r="Y35" s="927"/>
      <c r="Z35" s="927"/>
      <c r="AA35" s="928"/>
      <c r="AB35" s="16"/>
    </row>
    <row r="36" spans="2:47" s="21" customFormat="1" ht="43.9" customHeight="1" x14ac:dyDescent="0.2">
      <c r="B36" s="20"/>
      <c r="C36" s="641" t="s">
        <v>346</v>
      </c>
      <c r="D36" s="642"/>
      <c r="E36" s="642"/>
      <c r="F36" s="642"/>
      <c r="G36" s="643"/>
      <c r="H36" s="72">
        <v>372</v>
      </c>
      <c r="I36" s="96">
        <v>370</v>
      </c>
      <c r="J36" s="58">
        <f>+H36/I36</f>
        <v>1.0054054054054054</v>
      </c>
      <c r="K36" s="1016" t="s">
        <v>395</v>
      </c>
      <c r="L36" s="1017"/>
      <c r="M36" s="1017"/>
      <c r="N36" s="1017"/>
      <c r="O36" s="1017"/>
      <c r="P36" s="1017"/>
      <c r="Q36" s="1017"/>
      <c r="R36" s="1017"/>
      <c r="S36" s="1017"/>
      <c r="T36" s="1017"/>
      <c r="U36" s="1017"/>
      <c r="V36" s="1017"/>
      <c r="W36" s="1017"/>
      <c r="X36" s="1017"/>
      <c r="Y36" s="1017"/>
      <c r="Z36" s="1017"/>
      <c r="AA36" s="1018"/>
      <c r="AB36" s="16"/>
    </row>
    <row r="37" spans="2:47" s="21" customFormat="1" ht="45" customHeight="1" x14ac:dyDescent="0.2">
      <c r="B37" s="20"/>
      <c r="C37" s="641" t="s">
        <v>344</v>
      </c>
      <c r="D37" s="642"/>
      <c r="E37" s="642"/>
      <c r="F37" s="642"/>
      <c r="G37" s="643"/>
      <c r="H37" s="70">
        <v>828</v>
      </c>
      <c r="I37" s="95">
        <v>850</v>
      </c>
      <c r="J37" s="58">
        <f>+H37/I37</f>
        <v>0.97411764705882353</v>
      </c>
      <c r="K37" s="783" t="s">
        <v>394</v>
      </c>
      <c r="L37" s="784"/>
      <c r="M37" s="784"/>
      <c r="N37" s="784"/>
      <c r="O37" s="784"/>
      <c r="P37" s="784"/>
      <c r="Q37" s="784"/>
      <c r="R37" s="784"/>
      <c r="S37" s="784"/>
      <c r="T37" s="784"/>
      <c r="U37" s="784"/>
      <c r="V37" s="784"/>
      <c r="W37" s="784"/>
      <c r="X37" s="784"/>
      <c r="Y37" s="784"/>
      <c r="Z37" s="784"/>
      <c r="AA37" s="785"/>
      <c r="AB37" s="16"/>
    </row>
    <row r="38" spans="2:47" s="21" customFormat="1" ht="14.45" customHeight="1" x14ac:dyDescent="0.2">
      <c r="B38" s="20"/>
      <c r="C38" s="641" t="s">
        <v>342</v>
      </c>
      <c r="D38" s="642"/>
      <c r="E38" s="642"/>
      <c r="F38" s="642"/>
      <c r="G38" s="643"/>
      <c r="H38" s="70">
        <v>0</v>
      </c>
      <c r="I38" s="95">
        <v>910</v>
      </c>
      <c r="J38" s="58">
        <f>+H38/I38</f>
        <v>0</v>
      </c>
      <c r="K38" s="783"/>
      <c r="L38" s="784"/>
      <c r="M38" s="784"/>
      <c r="N38" s="784"/>
      <c r="O38" s="784"/>
      <c r="P38" s="784"/>
      <c r="Q38" s="784"/>
      <c r="R38" s="784"/>
      <c r="S38" s="784"/>
      <c r="T38" s="784"/>
      <c r="U38" s="784"/>
      <c r="V38" s="784"/>
      <c r="W38" s="784"/>
      <c r="X38" s="784"/>
      <c r="Y38" s="784"/>
      <c r="Z38" s="784"/>
      <c r="AA38" s="785"/>
      <c r="AB38" s="16"/>
    </row>
    <row r="39" spans="2:47" s="21" customFormat="1" ht="15" customHeight="1" thickBot="1" x14ac:dyDescent="0.25">
      <c r="B39" s="20"/>
      <c r="C39" s="641" t="s">
        <v>341</v>
      </c>
      <c r="D39" s="642"/>
      <c r="E39" s="642"/>
      <c r="F39" s="642"/>
      <c r="G39" s="643"/>
      <c r="H39" s="70">
        <v>0</v>
      </c>
      <c r="I39" s="95">
        <v>770</v>
      </c>
      <c r="J39" s="58">
        <f>+H39/I39</f>
        <v>0</v>
      </c>
      <c r="K39" s="783"/>
      <c r="L39" s="784"/>
      <c r="M39" s="784"/>
      <c r="N39" s="784"/>
      <c r="O39" s="784"/>
      <c r="P39" s="784"/>
      <c r="Q39" s="784"/>
      <c r="R39" s="784"/>
      <c r="S39" s="784"/>
      <c r="T39" s="784"/>
      <c r="U39" s="784"/>
      <c r="V39" s="784"/>
      <c r="W39" s="784"/>
      <c r="X39" s="784"/>
      <c r="Y39" s="784"/>
      <c r="Z39" s="784"/>
      <c r="AA39" s="785"/>
      <c r="AB39" s="16"/>
    </row>
    <row r="40" spans="2:47" s="21" customFormat="1" ht="15.75" customHeight="1" thickBot="1" x14ac:dyDescent="0.3">
      <c r="B40" s="20"/>
      <c r="C40" s="786" t="s">
        <v>35</v>
      </c>
      <c r="D40" s="787"/>
      <c r="E40" s="787"/>
      <c r="F40" s="787"/>
      <c r="G40" s="788"/>
      <c r="H40" s="94">
        <f>SUM(H36:H39)</f>
        <v>1200</v>
      </c>
      <c r="I40" s="93">
        <f>+I39+I38+I37+I36</f>
        <v>2900</v>
      </c>
      <c r="J40" s="55">
        <f>+H40/I40</f>
        <v>0.41379310344827586</v>
      </c>
      <c r="K40" s="789"/>
      <c r="L40" s="790"/>
      <c r="M40" s="790"/>
      <c r="N40" s="790"/>
      <c r="O40" s="790"/>
      <c r="P40" s="790"/>
      <c r="Q40" s="790"/>
      <c r="R40" s="790"/>
      <c r="S40" s="790"/>
      <c r="T40" s="790"/>
      <c r="U40" s="790"/>
      <c r="V40" s="790"/>
      <c r="W40" s="790"/>
      <c r="X40" s="790"/>
      <c r="Y40" s="790"/>
      <c r="Z40" s="790"/>
      <c r="AA40" s="791"/>
      <c r="AB40" s="16"/>
    </row>
    <row r="41" spans="2:47"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7"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7"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7"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7"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c r="AR45" s="1" t="s">
        <v>340</v>
      </c>
      <c r="AS45" s="1" t="s">
        <v>393</v>
      </c>
      <c r="AT45" s="1" t="s">
        <v>392</v>
      </c>
      <c r="AU45" s="1" t="s">
        <v>391</v>
      </c>
    </row>
    <row r="46" spans="2:47"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c r="AR46" s="1" t="s">
        <v>336</v>
      </c>
      <c r="AS46" s="1">
        <v>372</v>
      </c>
      <c r="AT46" s="1">
        <v>372</v>
      </c>
      <c r="AU46" s="1">
        <v>370</v>
      </c>
    </row>
    <row r="47" spans="2:47"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R47" s="1" t="s">
        <v>335</v>
      </c>
      <c r="AS47" s="1">
        <v>828</v>
      </c>
      <c r="AT47" s="1">
        <v>1200</v>
      </c>
      <c r="AU47" s="1">
        <v>850</v>
      </c>
    </row>
    <row r="48" spans="2:47"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R48" s="1" t="s">
        <v>334</v>
      </c>
      <c r="AS48" s="1">
        <v>0</v>
      </c>
      <c r="AT48" s="1">
        <v>0</v>
      </c>
      <c r="AU48" s="1">
        <v>910</v>
      </c>
    </row>
    <row r="49" spans="2:47"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R49" s="1" t="s">
        <v>333</v>
      </c>
      <c r="AS49" s="1">
        <v>0</v>
      </c>
      <c r="AT49" s="1">
        <v>0</v>
      </c>
      <c r="AU49" s="1">
        <v>770</v>
      </c>
    </row>
    <row r="50" spans="2:47"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R50" s="1" t="s">
        <v>35</v>
      </c>
      <c r="AS50" s="1">
        <f>SUM(AS46:AS49)</f>
        <v>1200</v>
      </c>
      <c r="AT50" s="1">
        <v>1200</v>
      </c>
      <c r="AU50" s="1">
        <f>SUM(AU46:AU49)</f>
        <v>2900</v>
      </c>
    </row>
    <row r="51" spans="2:47"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47"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47"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47"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7"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7"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7" ht="118.5" customHeight="1"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7"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7"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7"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7"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7" ht="15.75" x14ac:dyDescent="0.2">
      <c r="B62" s="28"/>
      <c r="C62" s="841"/>
      <c r="D62" s="842"/>
      <c r="E62" s="842"/>
      <c r="F62" s="842"/>
      <c r="G62" s="843"/>
      <c r="H62" s="841"/>
      <c r="I62" s="843"/>
      <c r="J62" s="841"/>
      <c r="K62" s="842"/>
      <c r="L62" s="842"/>
      <c r="M62" s="843"/>
      <c r="N62" s="841"/>
      <c r="O62" s="842"/>
      <c r="P62" s="842"/>
      <c r="Q62" s="842"/>
      <c r="R62" s="842"/>
      <c r="S62" s="842"/>
      <c r="T62" s="842"/>
      <c r="U62" s="843"/>
      <c r="V62" s="937"/>
      <c r="W62" s="937"/>
      <c r="X62" s="937"/>
      <c r="Y62" s="937"/>
      <c r="Z62" s="937"/>
      <c r="AA62" s="938"/>
      <c r="AB62" s="27"/>
    </row>
    <row r="63" spans="2:47" ht="98.25" customHeight="1" x14ac:dyDescent="0.2">
      <c r="B63" s="26"/>
      <c r="C63" s="848" t="s">
        <v>346</v>
      </c>
      <c r="D63" s="848"/>
      <c r="E63" s="848"/>
      <c r="F63" s="848"/>
      <c r="G63" s="848"/>
      <c r="H63" s="848">
        <v>175</v>
      </c>
      <c r="I63" s="848"/>
      <c r="J63" s="848">
        <v>372</v>
      </c>
      <c r="K63" s="848"/>
      <c r="L63" s="848"/>
      <c r="M63" s="848"/>
      <c r="N63" s="988" t="s">
        <v>390</v>
      </c>
      <c r="O63" s="988"/>
      <c r="P63" s="988"/>
      <c r="Q63" s="988"/>
      <c r="R63" s="988"/>
      <c r="S63" s="988"/>
      <c r="T63" s="988"/>
      <c r="U63" s="988"/>
      <c r="V63" s="988" t="s">
        <v>389</v>
      </c>
      <c r="W63" s="988"/>
      <c r="X63" s="988"/>
      <c r="Y63" s="988"/>
      <c r="Z63" s="988"/>
      <c r="AA63" s="988"/>
      <c r="AB63" s="29"/>
    </row>
    <row r="64" spans="2:47" ht="103.5" customHeight="1" x14ac:dyDescent="0.2">
      <c r="B64" s="26"/>
      <c r="C64" s="848" t="s">
        <v>344</v>
      </c>
      <c r="D64" s="848"/>
      <c r="E64" s="848"/>
      <c r="F64" s="848"/>
      <c r="G64" s="848"/>
      <c r="H64" s="848">
        <v>1005</v>
      </c>
      <c r="I64" s="848"/>
      <c r="J64" s="848">
        <v>828</v>
      </c>
      <c r="K64" s="848"/>
      <c r="L64" s="848"/>
      <c r="M64" s="848"/>
      <c r="N64" s="988" t="s">
        <v>390</v>
      </c>
      <c r="O64" s="988"/>
      <c r="P64" s="988"/>
      <c r="Q64" s="988"/>
      <c r="R64" s="988"/>
      <c r="S64" s="988"/>
      <c r="T64" s="988"/>
      <c r="U64" s="988"/>
      <c r="V64" s="848" t="s">
        <v>389</v>
      </c>
      <c r="W64" s="848"/>
      <c r="X64" s="848"/>
      <c r="Y64" s="848"/>
      <c r="Z64" s="848"/>
      <c r="AA64" s="848"/>
      <c r="AB64" s="29"/>
    </row>
    <row r="65" spans="2:28" x14ac:dyDescent="0.2">
      <c r="B65" s="26"/>
      <c r="C65" s="848" t="s">
        <v>342</v>
      </c>
      <c r="D65" s="848"/>
      <c r="E65" s="848"/>
      <c r="F65" s="848"/>
      <c r="G65" s="848"/>
      <c r="H65" s="848">
        <v>666</v>
      </c>
      <c r="I65" s="848"/>
      <c r="J65" s="591"/>
      <c r="K65" s="591"/>
      <c r="L65" s="591"/>
      <c r="M65" s="591"/>
      <c r="N65" s="591"/>
      <c r="O65" s="591"/>
      <c r="P65" s="591"/>
      <c r="Q65" s="591"/>
      <c r="R65" s="591"/>
      <c r="S65" s="591"/>
      <c r="T65" s="591"/>
      <c r="U65" s="591"/>
      <c r="V65" s="591"/>
      <c r="W65" s="591"/>
      <c r="X65" s="591"/>
      <c r="Y65" s="591"/>
      <c r="Z65" s="591"/>
      <c r="AA65" s="591"/>
      <c r="AB65" s="29"/>
    </row>
    <row r="66" spans="2:28" x14ac:dyDescent="0.2">
      <c r="B66" s="26"/>
      <c r="C66" s="848" t="s">
        <v>341</v>
      </c>
      <c r="D66" s="848"/>
      <c r="E66" s="848"/>
      <c r="F66" s="848"/>
      <c r="G66" s="848"/>
      <c r="H66" s="848">
        <v>154</v>
      </c>
      <c r="I66" s="848"/>
      <c r="J66" s="591"/>
      <c r="K66" s="591"/>
      <c r="L66" s="591"/>
      <c r="M66" s="591"/>
      <c r="N66" s="591"/>
      <c r="O66" s="591"/>
      <c r="P66" s="591"/>
      <c r="Q66" s="591"/>
      <c r="R66" s="591"/>
      <c r="S66" s="591"/>
      <c r="T66" s="591"/>
      <c r="U66" s="591"/>
      <c r="V66" s="591"/>
      <c r="W66" s="591"/>
      <c r="X66" s="591"/>
      <c r="Y66" s="591"/>
      <c r="Z66" s="591"/>
      <c r="AA66" s="591"/>
      <c r="AB66" s="29"/>
    </row>
    <row r="67" spans="2:28" x14ac:dyDescent="0.2">
      <c r="B67" s="26"/>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29"/>
    </row>
    <row r="68" spans="2:28" x14ac:dyDescent="0.2">
      <c r="B68" s="26"/>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1"/>
      <c r="AB68" s="29"/>
    </row>
    <row r="69" spans="2:28" ht="12" customHeight="1" x14ac:dyDescent="0.2">
      <c r="B69" s="26"/>
      <c r="C69" s="591"/>
      <c r="D69" s="591"/>
      <c r="E69" s="591"/>
      <c r="F69" s="591"/>
      <c r="G69" s="591"/>
      <c r="H69" s="591"/>
      <c r="I69" s="591"/>
      <c r="J69" s="591"/>
      <c r="K69" s="591"/>
      <c r="L69" s="591"/>
      <c r="M69" s="591"/>
      <c r="N69" s="591"/>
      <c r="O69" s="591"/>
      <c r="P69" s="591"/>
      <c r="Q69" s="591"/>
      <c r="R69" s="591"/>
      <c r="S69" s="591"/>
      <c r="T69" s="591"/>
      <c r="U69" s="591"/>
      <c r="V69" s="591"/>
      <c r="W69" s="591"/>
      <c r="X69" s="591"/>
      <c r="Y69" s="591"/>
      <c r="Z69" s="591"/>
      <c r="AA69" s="591"/>
      <c r="AB69" s="29"/>
    </row>
    <row r="70" spans="2:28" hidden="1"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hidden="1"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hidden="1"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hidden="1"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hidden="1"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hidden="1"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X28:Z28"/>
    <mergeCell ref="T28:V28"/>
    <mergeCell ref="O28:R28"/>
    <mergeCell ref="K28:N28"/>
    <mergeCell ref="C34:AA34"/>
    <mergeCell ref="C35:G35"/>
    <mergeCell ref="K35:AA35"/>
    <mergeCell ref="C26:H26"/>
    <mergeCell ref="I26:AA26"/>
    <mergeCell ref="C28:H28"/>
    <mergeCell ref="I28:J28"/>
    <mergeCell ref="K32:N32"/>
    <mergeCell ref="O32:R32"/>
    <mergeCell ref="C39:G39"/>
    <mergeCell ref="K39:AA39"/>
    <mergeCell ref="C36:G36"/>
    <mergeCell ref="K36:AA36"/>
    <mergeCell ref="C37:G37"/>
    <mergeCell ref="K37:AA37"/>
    <mergeCell ref="C38:G38"/>
    <mergeCell ref="K38:AA38"/>
    <mergeCell ref="S32:T32"/>
    <mergeCell ref="U32:W32"/>
    <mergeCell ref="X32:Y32"/>
    <mergeCell ref="Z32:AA32"/>
    <mergeCell ref="C30:J32"/>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T114"/>
  <sheetViews>
    <sheetView view="pageBreakPreview" topLeftCell="A13" zoomScaleNormal="100" zoomScaleSheetLayoutView="100" zoomScalePageLayoutView="70" workbookViewId="0">
      <selection activeCell="I26" sqref="I26:AA2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7109375" style="1" customWidth="1"/>
    <col min="9"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2" width="3.7109375" style="1"/>
    <col min="43" max="43" width="18.42578125" style="1" customWidth="1"/>
    <col min="44" max="44" width="30.28515625" style="1" customWidth="1"/>
    <col min="45" max="45" width="26.7109375" style="1" customWidth="1"/>
    <col min="46" max="46" width="18.85546875" style="1" customWidth="1"/>
    <col min="47"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245</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244</v>
      </c>
      <c r="S11" s="617"/>
      <c r="T11" s="617"/>
      <c r="U11" s="618"/>
      <c r="V11" s="587" t="s">
        <v>416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243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415</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4.25" customHeight="1" thickBot="1" x14ac:dyDescent="0.25">
      <c r="B18" s="14"/>
      <c r="C18" s="472" t="s">
        <v>12</v>
      </c>
      <c r="D18" s="473"/>
      <c r="E18" s="473"/>
      <c r="F18" s="473"/>
      <c r="G18" s="473"/>
      <c r="H18" s="474"/>
      <c r="I18" s="475" t="s">
        <v>414</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17</v>
      </c>
      <c r="U21" s="585"/>
      <c r="V21" s="585"/>
      <c r="W21" s="585"/>
      <c r="X21" s="585"/>
      <c r="Y21" s="585"/>
      <c r="Z21" s="586"/>
      <c r="AA21" s="79"/>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3" customHeight="1" thickBot="1" x14ac:dyDescent="0.25">
      <c r="B24" s="14"/>
      <c r="C24" s="451" t="s">
        <v>413</v>
      </c>
      <c r="D24" s="452"/>
      <c r="E24" s="452"/>
      <c r="F24" s="452"/>
      <c r="G24" s="452"/>
      <c r="H24" s="452"/>
      <c r="I24" s="453"/>
      <c r="J24" s="451" t="s">
        <v>350</v>
      </c>
      <c r="K24" s="452"/>
      <c r="L24" s="452"/>
      <c r="M24" s="452"/>
      <c r="N24" s="452"/>
      <c r="O24" s="452"/>
      <c r="P24" s="453"/>
      <c r="Q24" s="1019" t="s">
        <v>349</v>
      </c>
      <c r="R24" s="1020"/>
      <c r="S24" s="1020"/>
      <c r="T24" s="1020"/>
      <c r="U24" s="1020"/>
      <c r="V24" s="1020"/>
      <c r="W24" s="1020"/>
      <c r="X24" s="1020"/>
      <c r="Y24" s="1020"/>
      <c r="Z24" s="1020"/>
      <c r="AA24" s="102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235</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480"/>
      <c r="Q32" s="480"/>
      <c r="R32" s="480"/>
      <c r="S32" s="539">
        <v>0.9</v>
      </c>
      <c r="T32" s="480"/>
      <c r="U32" s="539">
        <v>0.99</v>
      </c>
      <c r="V32" s="480"/>
      <c r="W32" s="480"/>
      <c r="X32" s="539">
        <v>1</v>
      </c>
      <c r="Y32" s="480"/>
      <c r="Z32" s="539">
        <v>1.1000000000000001</v>
      </c>
      <c r="AA32" s="540"/>
      <c r="AB32" s="16"/>
    </row>
    <row r="33" spans="2:4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6"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6" s="21" customFormat="1" ht="59.25" customHeight="1" thickBot="1" x14ac:dyDescent="0.25">
      <c r="B35" s="20"/>
      <c r="C35" s="756" t="s">
        <v>30</v>
      </c>
      <c r="D35" s="757"/>
      <c r="E35" s="757"/>
      <c r="F35" s="757"/>
      <c r="G35" s="758"/>
      <c r="H35" s="61" t="s">
        <v>348</v>
      </c>
      <c r="I35" s="61" t="s">
        <v>296</v>
      </c>
      <c r="J35" s="61" t="s">
        <v>33</v>
      </c>
      <c r="K35" s="926" t="s">
        <v>34</v>
      </c>
      <c r="L35" s="927"/>
      <c r="M35" s="927"/>
      <c r="N35" s="927"/>
      <c r="O35" s="927"/>
      <c r="P35" s="927"/>
      <c r="Q35" s="927"/>
      <c r="R35" s="927"/>
      <c r="S35" s="927"/>
      <c r="T35" s="927"/>
      <c r="U35" s="927"/>
      <c r="V35" s="927"/>
      <c r="W35" s="927"/>
      <c r="X35" s="927"/>
      <c r="Y35" s="927"/>
      <c r="Z35" s="927"/>
      <c r="AA35" s="928"/>
      <c r="AB35" s="16"/>
    </row>
    <row r="36" spans="2:46" s="21" customFormat="1" ht="99.75" customHeight="1" thickBot="1" x14ac:dyDescent="0.25">
      <c r="B36" s="20"/>
      <c r="C36" s="641" t="s">
        <v>346</v>
      </c>
      <c r="D36" s="642"/>
      <c r="E36" s="642"/>
      <c r="F36" s="642"/>
      <c r="G36" s="643"/>
      <c r="H36" s="60">
        <v>13.59</v>
      </c>
      <c r="I36" s="60">
        <v>11.57</v>
      </c>
      <c r="J36" s="58">
        <f>+H36/I36</f>
        <v>1.1745894554883318</v>
      </c>
      <c r="K36" s="1026" t="s">
        <v>412</v>
      </c>
      <c r="L36" s="1027"/>
      <c r="M36" s="1027"/>
      <c r="N36" s="1027"/>
      <c r="O36" s="1027"/>
      <c r="P36" s="1027"/>
      <c r="Q36" s="1027"/>
      <c r="R36" s="1027"/>
      <c r="S36" s="1027"/>
      <c r="T36" s="1027"/>
      <c r="U36" s="1027"/>
      <c r="V36" s="1027"/>
      <c r="W36" s="1027"/>
      <c r="X36" s="1027"/>
      <c r="Y36" s="1027"/>
      <c r="Z36" s="1027"/>
      <c r="AA36" s="1028"/>
      <c r="AB36" s="16"/>
    </row>
    <row r="37" spans="2:46" s="21" customFormat="1" ht="53.25" customHeight="1" x14ac:dyDescent="0.2">
      <c r="B37" s="20"/>
      <c r="C37" s="641" t="s">
        <v>344</v>
      </c>
      <c r="D37" s="642"/>
      <c r="E37" s="642"/>
      <c r="F37" s="642"/>
      <c r="G37" s="643"/>
      <c r="H37" s="59">
        <v>0</v>
      </c>
      <c r="I37" s="59">
        <v>1.1399999999999999</v>
      </c>
      <c r="J37" s="58">
        <f>+H37/I37</f>
        <v>0</v>
      </c>
      <c r="K37" s="1026" t="s">
        <v>411</v>
      </c>
      <c r="L37" s="1027"/>
      <c r="M37" s="1027"/>
      <c r="N37" s="1027"/>
      <c r="O37" s="1027"/>
      <c r="P37" s="1027"/>
      <c r="Q37" s="1027"/>
      <c r="R37" s="1027"/>
      <c r="S37" s="1027"/>
      <c r="T37" s="1027"/>
      <c r="U37" s="1027"/>
      <c r="V37" s="1027"/>
      <c r="W37" s="1027"/>
      <c r="X37" s="1027"/>
      <c r="Y37" s="1027"/>
      <c r="Z37" s="1027"/>
      <c r="AA37" s="1028"/>
      <c r="AB37" s="16"/>
    </row>
    <row r="38" spans="2:46" s="21" customFormat="1" ht="14.45" customHeight="1" x14ac:dyDescent="0.2">
      <c r="B38" s="20"/>
      <c r="C38" s="641" t="s">
        <v>342</v>
      </c>
      <c r="D38" s="642"/>
      <c r="E38" s="642"/>
      <c r="F38" s="642"/>
      <c r="G38" s="643"/>
      <c r="H38" s="59">
        <v>0</v>
      </c>
      <c r="I38" s="59">
        <v>1.1399999999999999</v>
      </c>
      <c r="J38" s="58">
        <f>+H38/I38</f>
        <v>0</v>
      </c>
      <c r="K38" s="783"/>
      <c r="L38" s="784"/>
      <c r="M38" s="784"/>
      <c r="N38" s="784"/>
      <c r="O38" s="784"/>
      <c r="P38" s="784"/>
      <c r="Q38" s="784"/>
      <c r="R38" s="784"/>
      <c r="S38" s="784"/>
      <c r="T38" s="784"/>
      <c r="U38" s="784"/>
      <c r="V38" s="784"/>
      <c r="W38" s="784"/>
      <c r="X38" s="784"/>
      <c r="Y38" s="784"/>
      <c r="Z38" s="784"/>
      <c r="AA38" s="785"/>
      <c r="AB38" s="16"/>
    </row>
    <row r="39" spans="2:46" s="21" customFormat="1" ht="15" customHeight="1" thickBot="1" x14ac:dyDescent="0.25">
      <c r="B39" s="20"/>
      <c r="C39" s="641" t="s">
        <v>341</v>
      </c>
      <c r="D39" s="642"/>
      <c r="E39" s="642"/>
      <c r="F39" s="642"/>
      <c r="G39" s="643"/>
      <c r="H39" s="59">
        <v>0</v>
      </c>
      <c r="I39" s="59">
        <v>1.1399999999999999</v>
      </c>
      <c r="J39" s="58">
        <f>+H39/I39</f>
        <v>0</v>
      </c>
      <c r="K39" s="783"/>
      <c r="L39" s="784"/>
      <c r="M39" s="784"/>
      <c r="N39" s="784"/>
      <c r="O39" s="784"/>
      <c r="P39" s="784"/>
      <c r="Q39" s="784"/>
      <c r="R39" s="784"/>
      <c r="S39" s="784"/>
      <c r="T39" s="784"/>
      <c r="U39" s="784"/>
      <c r="V39" s="784"/>
      <c r="W39" s="784"/>
      <c r="X39" s="784"/>
      <c r="Y39" s="784"/>
      <c r="Z39" s="784"/>
      <c r="AA39" s="785"/>
      <c r="AB39" s="16"/>
    </row>
    <row r="40" spans="2:46" s="21" customFormat="1" ht="15.75" customHeight="1" thickBot="1" x14ac:dyDescent="0.3">
      <c r="B40" s="20"/>
      <c r="C40" s="786" t="s">
        <v>35</v>
      </c>
      <c r="D40" s="787"/>
      <c r="E40" s="787"/>
      <c r="F40" s="787"/>
      <c r="G40" s="788"/>
      <c r="H40" s="57">
        <f>+H36+H37+H38+H39</f>
        <v>13.59</v>
      </c>
      <c r="I40" s="97">
        <v>15</v>
      </c>
      <c r="J40" s="55">
        <f>+H40/I40</f>
        <v>0.90600000000000003</v>
      </c>
      <c r="K40" s="789"/>
      <c r="L40" s="790"/>
      <c r="M40" s="790"/>
      <c r="N40" s="790"/>
      <c r="O40" s="790"/>
      <c r="P40" s="790"/>
      <c r="Q40" s="790"/>
      <c r="R40" s="790"/>
      <c r="S40" s="790"/>
      <c r="T40" s="790"/>
      <c r="U40" s="790"/>
      <c r="V40" s="790"/>
      <c r="W40" s="790"/>
      <c r="X40" s="790"/>
      <c r="Y40" s="790"/>
      <c r="Z40" s="790"/>
      <c r="AA40" s="791"/>
      <c r="AB40" s="16"/>
    </row>
    <row r="41" spans="2:46"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6"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6"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6"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6"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46"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c r="AQ46" s="1" t="s">
        <v>340</v>
      </c>
      <c r="AR46" s="1" t="s">
        <v>339</v>
      </c>
      <c r="AS46" s="1" t="s">
        <v>338</v>
      </c>
      <c r="AT46" s="1" t="s">
        <v>337</v>
      </c>
    </row>
    <row r="47" spans="2:46"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Q47" s="1" t="s">
        <v>336</v>
      </c>
      <c r="AR47" s="1">
        <v>13.59</v>
      </c>
      <c r="AS47" s="1">
        <v>13.59</v>
      </c>
      <c r="AT47" s="1">
        <v>11.57</v>
      </c>
    </row>
    <row r="48" spans="2:46"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Q48" s="1" t="s">
        <v>335</v>
      </c>
      <c r="AR48" s="1">
        <v>0</v>
      </c>
      <c r="AS48" s="1">
        <f>+AS47</f>
        <v>13.59</v>
      </c>
      <c r="AT48" s="1">
        <v>1.1399999999999999</v>
      </c>
    </row>
    <row r="49" spans="2:46"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Q49" s="1" t="s">
        <v>334</v>
      </c>
      <c r="AR49" s="1">
        <v>0</v>
      </c>
      <c r="AT49" s="1">
        <v>1.1399999999999999</v>
      </c>
    </row>
    <row r="50" spans="2:46"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Q50" s="1" t="s">
        <v>333</v>
      </c>
      <c r="AR50" s="1">
        <v>0</v>
      </c>
      <c r="AT50" s="1">
        <v>1.1399999999999999</v>
      </c>
    </row>
    <row r="51" spans="2:46"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c r="AQ51" s="1" t="s">
        <v>35</v>
      </c>
      <c r="AR51" s="1">
        <f>+AR47+AR48+AR49+AR50</f>
        <v>13.59</v>
      </c>
      <c r="AS51" s="1">
        <v>13.59</v>
      </c>
      <c r="AT51" s="1">
        <f>SUM(AT47:AT50)</f>
        <v>14.990000000000002</v>
      </c>
    </row>
    <row r="52" spans="2:46"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46"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46"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6"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6"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6"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6"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6"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6"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6"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6"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46" ht="42.75" customHeight="1" thickBot="1" x14ac:dyDescent="0.25">
      <c r="B63" s="26"/>
      <c r="C63" s="588" t="s">
        <v>410</v>
      </c>
      <c r="D63" s="589"/>
      <c r="E63" s="589"/>
      <c r="F63" s="589"/>
      <c r="G63" s="589"/>
      <c r="H63" s="711">
        <v>0</v>
      </c>
      <c r="I63" s="711"/>
      <c r="J63" s="589">
        <v>13.59</v>
      </c>
      <c r="K63" s="589"/>
      <c r="L63" s="589"/>
      <c r="M63" s="589"/>
      <c r="N63" s="942" t="s">
        <v>409</v>
      </c>
      <c r="O63" s="943"/>
      <c r="P63" s="943"/>
      <c r="Q63" s="943"/>
      <c r="R63" s="943"/>
      <c r="S63" s="943"/>
      <c r="T63" s="943"/>
      <c r="U63" s="1022"/>
      <c r="V63" s="942" t="s">
        <v>389</v>
      </c>
      <c r="W63" s="943"/>
      <c r="X63" s="943"/>
      <c r="Y63" s="943"/>
      <c r="Z63" s="943"/>
      <c r="AA63" s="944"/>
      <c r="AB63" s="29"/>
    </row>
    <row r="64" spans="2:46" ht="51" customHeight="1" thickBot="1" x14ac:dyDescent="0.25">
      <c r="B64" s="26"/>
      <c r="C64" s="588" t="s">
        <v>408</v>
      </c>
      <c r="D64" s="589"/>
      <c r="E64" s="589"/>
      <c r="F64" s="589"/>
      <c r="G64" s="589"/>
      <c r="H64" s="848">
        <v>17.43</v>
      </c>
      <c r="I64" s="848"/>
      <c r="J64" s="591">
        <v>0</v>
      </c>
      <c r="K64" s="591"/>
      <c r="L64" s="591"/>
      <c r="M64" s="591"/>
      <c r="N64" s="1023" t="s">
        <v>407</v>
      </c>
      <c r="O64" s="1024"/>
      <c r="P64" s="1024"/>
      <c r="Q64" s="1024"/>
      <c r="R64" s="1024"/>
      <c r="S64" s="1024"/>
      <c r="T64" s="1024"/>
      <c r="U64" s="1025"/>
      <c r="V64" s="942" t="s">
        <v>389</v>
      </c>
      <c r="W64" s="943"/>
      <c r="X64" s="943"/>
      <c r="Y64" s="943"/>
      <c r="Z64" s="943"/>
      <c r="AA64" s="944"/>
      <c r="AB64" s="29"/>
    </row>
    <row r="65" spans="2:28" ht="15" thickBot="1" x14ac:dyDescent="0.25">
      <c r="B65" s="26"/>
      <c r="C65" s="588" t="s">
        <v>406</v>
      </c>
      <c r="D65" s="589"/>
      <c r="E65" s="589"/>
      <c r="F65" s="589"/>
      <c r="G65" s="589"/>
      <c r="H65" s="591">
        <v>0</v>
      </c>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88" t="s">
        <v>405</v>
      </c>
      <c r="D66" s="589"/>
      <c r="E66" s="589"/>
      <c r="F66" s="589"/>
      <c r="G66" s="589"/>
      <c r="H66" s="591">
        <v>0.91</v>
      </c>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C63:G63"/>
    <mergeCell ref="H63:I63"/>
    <mergeCell ref="J63:M63"/>
    <mergeCell ref="V60:AA62"/>
    <mergeCell ref="N60:U62"/>
    <mergeCell ref="N63:U63"/>
    <mergeCell ref="N64:U64"/>
    <mergeCell ref="N65:U65"/>
    <mergeCell ref="C39:G39"/>
    <mergeCell ref="K39:AA39"/>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P114"/>
  <sheetViews>
    <sheetView view="pageBreakPreview" topLeftCell="A16" zoomScaleNormal="100" zoomScaleSheetLayoutView="100" zoomScalePageLayoutView="70" workbookViewId="0">
      <selection activeCell="I26" sqref="I26:AA2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8.8554687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7.7109375" style="1" customWidth="1"/>
    <col min="34" max="38" width="3.7109375" style="1"/>
    <col min="39" max="39" width="15" style="1" customWidth="1"/>
    <col min="40" max="40" width="30" style="1" customWidth="1"/>
    <col min="41" max="41" width="26.28515625" style="1" customWidth="1"/>
    <col min="42" max="42" width="17.42578125" style="1" customWidth="1"/>
    <col min="43"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249</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248</v>
      </c>
      <c r="S11" s="617"/>
      <c r="T11" s="617"/>
      <c r="U11" s="618"/>
      <c r="V11" s="587" t="s">
        <v>424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247</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423</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3.900000000000006" customHeight="1" thickBot="1" x14ac:dyDescent="0.25">
      <c r="B18" s="14"/>
      <c r="C18" s="472" t="s">
        <v>12</v>
      </c>
      <c r="D18" s="473"/>
      <c r="E18" s="473"/>
      <c r="F18" s="473"/>
      <c r="G18" s="473"/>
      <c r="H18" s="474"/>
      <c r="I18" s="475" t="s">
        <v>246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17</v>
      </c>
      <c r="U21" s="585"/>
      <c r="V21" s="585"/>
      <c r="W21" s="585"/>
      <c r="X21" s="585"/>
      <c r="Y21" s="585"/>
      <c r="Z21" s="586"/>
      <c r="AA21" s="7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351</v>
      </c>
      <c r="D24" s="452"/>
      <c r="E24" s="452"/>
      <c r="F24" s="452"/>
      <c r="G24" s="452"/>
      <c r="H24" s="452"/>
      <c r="I24" s="453"/>
      <c r="J24" s="451" t="s">
        <v>350</v>
      </c>
      <c r="K24" s="452"/>
      <c r="L24" s="452"/>
      <c r="M24" s="452"/>
      <c r="N24" s="452"/>
      <c r="O24" s="452"/>
      <c r="P24" s="453"/>
      <c r="Q24" s="948" t="s">
        <v>349</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422</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029">
        <v>0</v>
      </c>
      <c r="L32" s="1030"/>
      <c r="M32" s="1030"/>
      <c r="N32" s="1030"/>
      <c r="O32" s="1030">
        <v>0.89</v>
      </c>
      <c r="P32" s="1030"/>
      <c r="Q32" s="1030"/>
      <c r="R32" s="1030"/>
      <c r="S32" s="1030">
        <v>0.9</v>
      </c>
      <c r="T32" s="1030"/>
      <c r="U32" s="1030">
        <v>0.99</v>
      </c>
      <c r="V32" s="1030"/>
      <c r="W32" s="1030"/>
      <c r="X32" s="1030">
        <v>1</v>
      </c>
      <c r="Y32" s="1030"/>
      <c r="Z32" s="1030">
        <v>1</v>
      </c>
      <c r="AA32" s="1031"/>
      <c r="AB32" s="16"/>
    </row>
    <row r="33" spans="2:42"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2"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2" s="21" customFormat="1" ht="60.75" thickBot="1" x14ac:dyDescent="0.25">
      <c r="B35" s="20"/>
      <c r="C35" s="756" t="s">
        <v>30</v>
      </c>
      <c r="D35" s="757"/>
      <c r="E35" s="757"/>
      <c r="F35" s="757"/>
      <c r="G35" s="758"/>
      <c r="H35" s="61" t="s">
        <v>421</v>
      </c>
      <c r="I35" s="61" t="s">
        <v>296</v>
      </c>
      <c r="J35" s="61" t="s">
        <v>33</v>
      </c>
      <c r="K35" s="926" t="s">
        <v>34</v>
      </c>
      <c r="L35" s="927"/>
      <c r="M35" s="927"/>
      <c r="N35" s="927"/>
      <c r="O35" s="927"/>
      <c r="P35" s="927"/>
      <c r="Q35" s="927"/>
      <c r="R35" s="927"/>
      <c r="S35" s="927"/>
      <c r="T35" s="927"/>
      <c r="U35" s="927"/>
      <c r="V35" s="927"/>
      <c r="W35" s="927"/>
      <c r="X35" s="927"/>
      <c r="Y35" s="927"/>
      <c r="Z35" s="927"/>
      <c r="AA35" s="928"/>
      <c r="AB35" s="16"/>
    </row>
    <row r="36" spans="2:42" s="21" customFormat="1" ht="45" customHeight="1" thickBot="1" x14ac:dyDescent="0.25">
      <c r="B36" s="20"/>
      <c r="C36" s="641" t="s">
        <v>346</v>
      </c>
      <c r="D36" s="642"/>
      <c r="E36" s="642"/>
      <c r="F36" s="642"/>
      <c r="G36" s="643"/>
      <c r="H36" s="60">
        <v>4.2699999999999996</v>
      </c>
      <c r="I36" s="60">
        <v>4.2699999999999996</v>
      </c>
      <c r="J36" s="58">
        <f>+H36/I36</f>
        <v>1</v>
      </c>
      <c r="K36" s="1026" t="s">
        <v>420</v>
      </c>
      <c r="L36" s="1027"/>
      <c r="M36" s="1027"/>
      <c r="N36" s="1027"/>
      <c r="O36" s="1027"/>
      <c r="P36" s="1027"/>
      <c r="Q36" s="1027"/>
      <c r="R36" s="1027"/>
      <c r="S36" s="1027"/>
      <c r="T36" s="1027"/>
      <c r="U36" s="1027"/>
      <c r="V36" s="1027"/>
      <c r="W36" s="1027"/>
      <c r="X36" s="1027"/>
      <c r="Y36" s="1027"/>
      <c r="Z36" s="1027"/>
      <c r="AA36" s="1028"/>
      <c r="AB36" s="16"/>
    </row>
    <row r="37" spans="2:42" s="21" customFormat="1" ht="57.75" customHeight="1" x14ac:dyDescent="0.2">
      <c r="B37" s="20"/>
      <c r="C37" s="641" t="s">
        <v>344</v>
      </c>
      <c r="D37" s="642"/>
      <c r="E37" s="642"/>
      <c r="F37" s="642"/>
      <c r="G37" s="643"/>
      <c r="H37" s="59">
        <v>0</v>
      </c>
      <c r="I37" s="59">
        <v>0.16</v>
      </c>
      <c r="J37" s="58">
        <f>+H37/I37</f>
        <v>0</v>
      </c>
      <c r="K37" s="1026" t="s">
        <v>419</v>
      </c>
      <c r="L37" s="1027"/>
      <c r="M37" s="1027"/>
      <c r="N37" s="1027"/>
      <c r="O37" s="1027"/>
      <c r="P37" s="1027"/>
      <c r="Q37" s="1027"/>
      <c r="R37" s="1027"/>
      <c r="S37" s="1027"/>
      <c r="T37" s="1027"/>
      <c r="U37" s="1027"/>
      <c r="V37" s="1027"/>
      <c r="W37" s="1027"/>
      <c r="X37" s="1027"/>
      <c r="Y37" s="1027"/>
      <c r="Z37" s="1027"/>
      <c r="AA37" s="1028"/>
      <c r="AB37" s="16"/>
    </row>
    <row r="38" spans="2:42" s="21" customFormat="1" ht="14.45" customHeight="1" x14ac:dyDescent="0.2">
      <c r="B38" s="20"/>
      <c r="C38" s="641" t="s">
        <v>342</v>
      </c>
      <c r="D38" s="642"/>
      <c r="E38" s="642"/>
      <c r="F38" s="642"/>
      <c r="G38" s="643"/>
      <c r="H38" s="59">
        <v>0</v>
      </c>
      <c r="I38" s="59">
        <v>0</v>
      </c>
      <c r="J38" s="58">
        <v>0</v>
      </c>
      <c r="K38" s="783"/>
      <c r="L38" s="784"/>
      <c r="M38" s="784"/>
      <c r="N38" s="784"/>
      <c r="O38" s="784"/>
      <c r="P38" s="784"/>
      <c r="Q38" s="784"/>
      <c r="R38" s="784"/>
      <c r="S38" s="784"/>
      <c r="T38" s="784"/>
      <c r="U38" s="784"/>
      <c r="V38" s="784"/>
      <c r="W38" s="784"/>
      <c r="X38" s="784"/>
      <c r="Y38" s="784"/>
      <c r="Z38" s="784"/>
      <c r="AA38" s="785"/>
      <c r="AB38" s="16"/>
    </row>
    <row r="39" spans="2:42" s="21" customFormat="1" ht="15" customHeight="1" thickBot="1" x14ac:dyDescent="0.25">
      <c r="B39" s="20"/>
      <c r="C39" s="641" t="s">
        <v>341</v>
      </c>
      <c r="D39" s="642"/>
      <c r="E39" s="642"/>
      <c r="F39" s="642"/>
      <c r="G39" s="643"/>
      <c r="H39" s="59">
        <v>0</v>
      </c>
      <c r="I39" s="59">
        <v>1.57</v>
      </c>
      <c r="J39" s="58">
        <f>+H39/I39</f>
        <v>0</v>
      </c>
      <c r="K39" s="783"/>
      <c r="L39" s="784"/>
      <c r="M39" s="784"/>
      <c r="N39" s="784"/>
      <c r="O39" s="784"/>
      <c r="P39" s="784"/>
      <c r="Q39" s="784"/>
      <c r="R39" s="784"/>
      <c r="S39" s="784"/>
      <c r="T39" s="784"/>
      <c r="U39" s="784"/>
      <c r="V39" s="784"/>
      <c r="W39" s="784"/>
      <c r="X39" s="784"/>
      <c r="Y39" s="784"/>
      <c r="Z39" s="784"/>
      <c r="AA39" s="785"/>
      <c r="AB39" s="16"/>
    </row>
    <row r="40" spans="2:42" s="21" customFormat="1" ht="15.75" customHeight="1" thickBot="1" x14ac:dyDescent="0.3">
      <c r="B40" s="20"/>
      <c r="C40" s="786" t="s">
        <v>35</v>
      </c>
      <c r="D40" s="787"/>
      <c r="E40" s="787"/>
      <c r="F40" s="787"/>
      <c r="G40" s="788"/>
      <c r="H40" s="57">
        <f>+H36+H37+H38+H39</f>
        <v>4.2699999999999996</v>
      </c>
      <c r="I40" s="98">
        <f>+I39+I38+I37+I36</f>
        <v>6</v>
      </c>
      <c r="J40" s="55">
        <f>+H40/I40</f>
        <v>0.71166666666666656</v>
      </c>
      <c r="K40" s="789"/>
      <c r="L40" s="790"/>
      <c r="M40" s="790"/>
      <c r="N40" s="790"/>
      <c r="O40" s="790"/>
      <c r="P40" s="790"/>
      <c r="Q40" s="790"/>
      <c r="R40" s="790"/>
      <c r="S40" s="790"/>
      <c r="T40" s="790"/>
      <c r="U40" s="790"/>
      <c r="V40" s="790"/>
      <c r="W40" s="790"/>
      <c r="X40" s="790"/>
      <c r="Y40" s="790"/>
      <c r="Z40" s="790"/>
      <c r="AA40" s="791"/>
      <c r="AB40" s="16"/>
    </row>
    <row r="41" spans="2:42"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2"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2"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2"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2"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c r="AM45" s="1" t="s">
        <v>340</v>
      </c>
      <c r="AN45" s="1" t="s">
        <v>339</v>
      </c>
      <c r="AO45" s="1" t="s">
        <v>338</v>
      </c>
      <c r="AP45" s="1" t="s">
        <v>337</v>
      </c>
    </row>
    <row r="46" spans="2:42"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c r="AM46" s="1" t="s">
        <v>336</v>
      </c>
      <c r="AN46" s="1">
        <v>4.2699999999999996</v>
      </c>
      <c r="AO46" s="1">
        <v>4.2699999999999996</v>
      </c>
      <c r="AP46" s="1">
        <v>4.2699999999999996</v>
      </c>
    </row>
    <row r="47" spans="2:42"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M47" s="1" t="s">
        <v>335</v>
      </c>
      <c r="AN47" s="1">
        <v>0</v>
      </c>
      <c r="AO47" s="1">
        <v>4.2699999999999996</v>
      </c>
      <c r="AP47" s="1">
        <v>0.16</v>
      </c>
    </row>
    <row r="48" spans="2:42"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M48" s="1" t="s">
        <v>334</v>
      </c>
      <c r="AN48" s="1">
        <v>0</v>
      </c>
      <c r="AP48" s="1">
        <v>0</v>
      </c>
    </row>
    <row r="49" spans="2:42"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M49" s="1" t="s">
        <v>333</v>
      </c>
      <c r="AN49" s="1">
        <v>0</v>
      </c>
      <c r="AP49" s="1">
        <v>1.57</v>
      </c>
    </row>
    <row r="50" spans="2:42"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M50" s="1" t="s">
        <v>35</v>
      </c>
      <c r="AN50" s="1">
        <f>+AN46+AN47+AN48+AN49</f>
        <v>4.2699999999999996</v>
      </c>
      <c r="AO50" s="1">
        <f>+AO46+AO47+AO48+AO49</f>
        <v>8.5399999999999991</v>
      </c>
      <c r="AP50" s="1">
        <f>SUM(AP46:AP49)</f>
        <v>6</v>
      </c>
    </row>
    <row r="51" spans="2:42"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42"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42"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42"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2"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2"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2"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2"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2"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2"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2"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2"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42" ht="45.75" customHeight="1" thickBot="1" x14ac:dyDescent="0.25">
      <c r="B63" s="26"/>
      <c r="C63" s="1032" t="s">
        <v>410</v>
      </c>
      <c r="D63" s="711"/>
      <c r="E63" s="711"/>
      <c r="F63" s="711"/>
      <c r="G63" s="711"/>
      <c r="H63" s="711">
        <v>2.5099999999999998</v>
      </c>
      <c r="I63" s="711"/>
      <c r="J63" s="711">
        <v>4.2699999999999996</v>
      </c>
      <c r="K63" s="711"/>
      <c r="L63" s="711"/>
      <c r="M63" s="711"/>
      <c r="N63" s="713" t="s">
        <v>418</v>
      </c>
      <c r="O63" s="714"/>
      <c r="P63" s="714"/>
      <c r="Q63" s="714"/>
      <c r="R63" s="714"/>
      <c r="S63" s="714"/>
      <c r="T63" s="714"/>
      <c r="U63" s="715"/>
      <c r="V63" s="713" t="s">
        <v>389</v>
      </c>
      <c r="W63" s="714"/>
      <c r="X63" s="714"/>
      <c r="Y63" s="714"/>
      <c r="Z63" s="714"/>
      <c r="AA63" s="716"/>
      <c r="AB63" s="29"/>
    </row>
    <row r="64" spans="2:42" ht="43.5" customHeight="1" thickBot="1" x14ac:dyDescent="0.25">
      <c r="B64" s="26"/>
      <c r="C64" s="1032" t="s">
        <v>408</v>
      </c>
      <c r="D64" s="711"/>
      <c r="E64" s="711"/>
      <c r="F64" s="711"/>
      <c r="G64" s="711"/>
      <c r="H64" s="848">
        <v>7.32</v>
      </c>
      <c r="I64" s="848"/>
      <c r="J64" s="848">
        <v>0</v>
      </c>
      <c r="K64" s="848"/>
      <c r="L64" s="848"/>
      <c r="M64" s="848"/>
      <c r="N64" s="1023" t="s">
        <v>417</v>
      </c>
      <c r="O64" s="1024"/>
      <c r="P64" s="1024"/>
      <c r="Q64" s="1024"/>
      <c r="R64" s="1024"/>
      <c r="S64" s="1024"/>
      <c r="T64" s="1024"/>
      <c r="U64" s="1025"/>
      <c r="V64" s="713" t="s">
        <v>389</v>
      </c>
      <c r="W64" s="714"/>
      <c r="X64" s="714"/>
      <c r="Y64" s="714"/>
      <c r="Z64" s="714"/>
      <c r="AA64" s="716"/>
      <c r="AB64" s="29"/>
    </row>
    <row r="65" spans="2:28" ht="15" thickBot="1" x14ac:dyDescent="0.25">
      <c r="B65" s="26"/>
      <c r="C65" s="1032" t="s">
        <v>406</v>
      </c>
      <c r="D65" s="711"/>
      <c r="E65" s="711"/>
      <c r="F65" s="711"/>
      <c r="G65" s="711"/>
      <c r="H65" s="591">
        <v>1.87</v>
      </c>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1032" t="s">
        <v>405</v>
      </c>
      <c r="D66" s="711"/>
      <c r="E66" s="711"/>
      <c r="F66" s="711"/>
      <c r="G66" s="711"/>
      <c r="H66" s="591">
        <v>0</v>
      </c>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C39:G39"/>
    <mergeCell ref="K39:AA39"/>
    <mergeCell ref="C36:G36"/>
    <mergeCell ref="K36:AA36"/>
    <mergeCell ref="C37:G37"/>
    <mergeCell ref="K37:AA37"/>
    <mergeCell ref="C38:G38"/>
    <mergeCell ref="K38:AA38"/>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Z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V114"/>
  <sheetViews>
    <sheetView view="pageBreakPreview" topLeftCell="A7" zoomScaleNormal="100" zoomScaleSheetLayoutView="100" zoomScalePageLayoutView="70" workbookViewId="0">
      <selection activeCell="I36" sqref="I3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 style="1" customWidth="1"/>
    <col min="9" max="9" width="16.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3" width="3.7109375" style="1"/>
    <col min="44" max="44" width="13.28515625" style="1" customWidth="1"/>
    <col min="45" max="45" width="33" style="1" customWidth="1"/>
    <col min="46" max="46" width="27.42578125" style="1" customWidth="1"/>
    <col min="47" max="47" width="19.28515625" style="1" customWidth="1"/>
    <col min="48"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250</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251</v>
      </c>
      <c r="S11" s="617"/>
      <c r="T11" s="617"/>
      <c r="U11" s="618"/>
      <c r="V11" s="587" t="s">
        <v>416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440</v>
      </c>
      <c r="J13" s="552"/>
      <c r="K13" s="552"/>
      <c r="L13" s="552"/>
      <c r="M13" s="552"/>
      <c r="N13" s="552"/>
      <c r="O13" s="552"/>
      <c r="P13" s="552"/>
      <c r="Q13" s="552"/>
      <c r="R13" s="552"/>
      <c r="S13" s="553"/>
      <c r="T13" s="545" t="s">
        <v>9</v>
      </c>
      <c r="U13" s="546"/>
      <c r="V13" s="546"/>
      <c r="W13" s="546"/>
      <c r="X13" s="546"/>
      <c r="Y13" s="546"/>
      <c r="Z13" s="546"/>
      <c r="AA13" s="547"/>
      <c r="AB13" s="16"/>
    </row>
    <row r="14" spans="2:28" ht="42"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252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3" customHeight="1" thickBot="1" x14ac:dyDescent="0.25">
      <c r="B18" s="14"/>
      <c r="C18" s="472" t="s">
        <v>12</v>
      </c>
      <c r="D18" s="473"/>
      <c r="E18" s="473"/>
      <c r="F18" s="473"/>
      <c r="G18" s="473"/>
      <c r="H18" s="474"/>
      <c r="I18" s="475" t="s">
        <v>253</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17</v>
      </c>
      <c r="U21" s="585"/>
      <c r="V21" s="585"/>
      <c r="W21" s="585"/>
      <c r="X21" s="585"/>
      <c r="Y21" s="585"/>
      <c r="Z21" s="585"/>
      <c r="AA21" s="58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1.9" customHeight="1" thickBot="1" x14ac:dyDescent="0.25">
      <c r="B24" s="14"/>
      <c r="C24" s="451" t="s">
        <v>439</v>
      </c>
      <c r="D24" s="452"/>
      <c r="E24" s="452"/>
      <c r="F24" s="452"/>
      <c r="G24" s="452"/>
      <c r="H24" s="452"/>
      <c r="I24" s="453"/>
      <c r="J24" s="451" t="s">
        <v>350</v>
      </c>
      <c r="K24" s="452"/>
      <c r="L24" s="452"/>
      <c r="M24" s="452"/>
      <c r="N24" s="452"/>
      <c r="O24" s="452"/>
      <c r="P24" s="453"/>
      <c r="Q24" s="1019" t="s">
        <v>349</v>
      </c>
      <c r="R24" s="1020"/>
      <c r="S24" s="1020"/>
      <c r="T24" s="1020"/>
      <c r="U24" s="1020"/>
      <c r="V24" s="1020"/>
      <c r="W24" s="1020"/>
      <c r="X24" s="1020"/>
      <c r="Y24" s="1020"/>
      <c r="Z24" s="1020"/>
      <c r="AA24" s="102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1131</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64.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029">
        <v>0</v>
      </c>
      <c r="L32" s="1030"/>
      <c r="M32" s="1030"/>
      <c r="N32" s="1030"/>
      <c r="O32" s="1030">
        <v>0.89</v>
      </c>
      <c r="P32" s="1030"/>
      <c r="Q32" s="1030"/>
      <c r="R32" s="1030"/>
      <c r="S32" s="1030">
        <v>0.9</v>
      </c>
      <c r="T32" s="1030"/>
      <c r="U32" s="1030">
        <v>0.99</v>
      </c>
      <c r="V32" s="1030"/>
      <c r="W32" s="1030"/>
      <c r="X32" s="1030">
        <v>1</v>
      </c>
      <c r="Y32" s="1030"/>
      <c r="Z32" s="1030">
        <v>1.1000000000000001</v>
      </c>
      <c r="AA32" s="1031"/>
      <c r="AB32" s="16"/>
    </row>
    <row r="33" spans="2:4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8" s="21" customFormat="1" ht="39" thickBot="1" x14ac:dyDescent="0.25">
      <c r="B35" s="20"/>
      <c r="C35" s="756" t="s">
        <v>30</v>
      </c>
      <c r="D35" s="757"/>
      <c r="E35" s="757"/>
      <c r="F35" s="757"/>
      <c r="G35" s="758"/>
      <c r="H35" s="102" t="s">
        <v>437</v>
      </c>
      <c r="I35" s="102" t="s">
        <v>438</v>
      </c>
      <c r="J35" s="61" t="s">
        <v>33</v>
      </c>
      <c r="K35" s="926" t="s">
        <v>34</v>
      </c>
      <c r="L35" s="927"/>
      <c r="M35" s="927"/>
      <c r="N35" s="927"/>
      <c r="O35" s="927"/>
      <c r="P35" s="927"/>
      <c r="Q35" s="927"/>
      <c r="R35" s="927"/>
      <c r="S35" s="927"/>
      <c r="T35" s="927"/>
      <c r="U35" s="927"/>
      <c r="V35" s="927"/>
      <c r="W35" s="927"/>
      <c r="X35" s="927"/>
      <c r="Y35" s="927"/>
      <c r="Z35" s="927"/>
      <c r="AA35" s="928"/>
      <c r="AB35" s="16"/>
    </row>
    <row r="36" spans="2:48" s="21" customFormat="1" ht="99" customHeight="1" x14ac:dyDescent="0.2">
      <c r="B36" s="20"/>
      <c r="C36" s="641" t="s">
        <v>436</v>
      </c>
      <c r="D36" s="642"/>
      <c r="E36" s="642"/>
      <c r="F36" s="642"/>
      <c r="G36" s="643"/>
      <c r="H36" s="72">
        <v>31</v>
      </c>
      <c r="I36" s="72">
        <v>10</v>
      </c>
      <c r="J36" s="58">
        <f>+H36/I36</f>
        <v>3.1</v>
      </c>
      <c r="K36" s="1016" t="s">
        <v>435</v>
      </c>
      <c r="L36" s="1017"/>
      <c r="M36" s="1017"/>
      <c r="N36" s="1017"/>
      <c r="O36" s="1017"/>
      <c r="P36" s="1017"/>
      <c r="Q36" s="1017"/>
      <c r="R36" s="1017"/>
      <c r="S36" s="1017"/>
      <c r="T36" s="1017"/>
      <c r="U36" s="1017"/>
      <c r="V36" s="1017"/>
      <c r="W36" s="1017"/>
      <c r="X36" s="1017"/>
      <c r="Y36" s="1017"/>
      <c r="Z36" s="1017"/>
      <c r="AA36" s="1018"/>
      <c r="AB36" s="16"/>
    </row>
    <row r="37" spans="2:48" s="21" customFormat="1" ht="46.5" customHeight="1" x14ac:dyDescent="0.2">
      <c r="B37" s="20"/>
      <c r="C37" s="641" t="s">
        <v>434</v>
      </c>
      <c r="D37" s="642"/>
      <c r="E37" s="642"/>
      <c r="F37" s="642"/>
      <c r="G37" s="643"/>
      <c r="H37" s="70">
        <v>10</v>
      </c>
      <c r="I37" s="70">
        <v>10</v>
      </c>
      <c r="J37" s="58">
        <f>+H37/I37</f>
        <v>1</v>
      </c>
      <c r="K37" s="783" t="s">
        <v>433</v>
      </c>
      <c r="L37" s="784"/>
      <c r="M37" s="784"/>
      <c r="N37" s="784"/>
      <c r="O37" s="784"/>
      <c r="P37" s="784"/>
      <c r="Q37" s="784"/>
      <c r="R37" s="784"/>
      <c r="S37" s="784"/>
      <c r="T37" s="784"/>
      <c r="U37" s="784"/>
      <c r="V37" s="784"/>
      <c r="W37" s="784"/>
      <c r="X37" s="784"/>
      <c r="Y37" s="784"/>
      <c r="Z37" s="784"/>
      <c r="AA37" s="785"/>
      <c r="AB37" s="16"/>
    </row>
    <row r="38" spans="2:48" s="21" customFormat="1" ht="14.45" customHeight="1" x14ac:dyDescent="0.2">
      <c r="B38" s="20"/>
      <c r="C38" s="641" t="s">
        <v>432</v>
      </c>
      <c r="D38" s="642"/>
      <c r="E38" s="642"/>
      <c r="F38" s="642"/>
      <c r="G38" s="643"/>
      <c r="H38" s="72">
        <v>0</v>
      </c>
      <c r="I38" s="72">
        <v>10</v>
      </c>
      <c r="J38" s="58">
        <f>+H38/I38</f>
        <v>0</v>
      </c>
      <c r="K38" s="783"/>
      <c r="L38" s="784"/>
      <c r="M38" s="784"/>
      <c r="N38" s="784"/>
      <c r="O38" s="784"/>
      <c r="P38" s="784"/>
      <c r="Q38" s="784"/>
      <c r="R38" s="784"/>
      <c r="S38" s="784"/>
      <c r="T38" s="784"/>
      <c r="U38" s="784"/>
      <c r="V38" s="784"/>
      <c r="W38" s="784"/>
      <c r="X38" s="784"/>
      <c r="Y38" s="784"/>
      <c r="Z38" s="784"/>
      <c r="AA38" s="785"/>
      <c r="AB38" s="16"/>
    </row>
    <row r="39" spans="2:48" s="21" customFormat="1" ht="15" customHeight="1" thickBot="1" x14ac:dyDescent="0.25">
      <c r="B39" s="20"/>
      <c r="C39" s="641" t="s">
        <v>431</v>
      </c>
      <c r="D39" s="642"/>
      <c r="E39" s="642"/>
      <c r="F39" s="642"/>
      <c r="G39" s="643"/>
      <c r="H39" s="72">
        <v>0</v>
      </c>
      <c r="I39" s="72">
        <v>10</v>
      </c>
      <c r="J39" s="58">
        <f>+H39/I39</f>
        <v>0</v>
      </c>
      <c r="K39" s="783"/>
      <c r="L39" s="784"/>
      <c r="M39" s="784"/>
      <c r="N39" s="784"/>
      <c r="O39" s="784"/>
      <c r="P39" s="784"/>
      <c r="Q39" s="784"/>
      <c r="R39" s="784"/>
      <c r="S39" s="784"/>
      <c r="T39" s="784"/>
      <c r="U39" s="784"/>
      <c r="V39" s="784"/>
      <c r="W39" s="784"/>
      <c r="X39" s="784"/>
      <c r="Y39" s="784"/>
      <c r="Z39" s="784"/>
      <c r="AA39" s="785"/>
      <c r="AB39" s="16"/>
    </row>
    <row r="40" spans="2:48" s="21" customFormat="1" ht="15.75" customHeight="1" thickBot="1" x14ac:dyDescent="0.3">
      <c r="B40" s="20"/>
      <c r="C40" s="786" t="s">
        <v>35</v>
      </c>
      <c r="D40" s="787"/>
      <c r="E40" s="787"/>
      <c r="F40" s="787"/>
      <c r="G40" s="788"/>
      <c r="H40" s="101">
        <f>+H36+H37+H38+H39</f>
        <v>41</v>
      </c>
      <c r="I40" s="100">
        <v>40</v>
      </c>
      <c r="J40" s="99">
        <f>+H40/I40</f>
        <v>1.0249999999999999</v>
      </c>
      <c r="K40" s="789"/>
      <c r="L40" s="790"/>
      <c r="M40" s="790"/>
      <c r="N40" s="790"/>
      <c r="O40" s="790"/>
      <c r="P40" s="790"/>
      <c r="Q40" s="790"/>
      <c r="R40" s="790"/>
      <c r="S40" s="790"/>
      <c r="T40" s="790"/>
      <c r="U40" s="790"/>
      <c r="V40" s="790"/>
      <c r="W40" s="790"/>
      <c r="X40" s="790"/>
      <c r="Y40" s="790"/>
      <c r="Z40" s="790"/>
      <c r="AA40" s="791"/>
      <c r="AB40" s="16"/>
    </row>
    <row r="41" spans="2:4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8"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4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4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R47" s="21" t="s">
        <v>340</v>
      </c>
      <c r="AS47" s="21" t="s">
        <v>430</v>
      </c>
      <c r="AT47" s="21" t="s">
        <v>429</v>
      </c>
      <c r="AU47" s="21" t="s">
        <v>428</v>
      </c>
      <c r="AV47" s="21"/>
    </row>
    <row r="48" spans="2:4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R48" s="21" t="s">
        <v>336</v>
      </c>
      <c r="AS48" s="21">
        <v>31</v>
      </c>
      <c r="AT48" s="21">
        <v>30</v>
      </c>
      <c r="AU48" s="21">
        <v>40</v>
      </c>
      <c r="AV48" s="21"/>
    </row>
    <row r="49" spans="2:4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R49" s="21" t="s">
        <v>335</v>
      </c>
      <c r="AS49" s="21">
        <v>10</v>
      </c>
      <c r="AT49" s="21">
        <v>41</v>
      </c>
      <c r="AU49" s="21">
        <v>40</v>
      </c>
      <c r="AV49" s="21"/>
    </row>
    <row r="50" spans="2:4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R50" s="21" t="s">
        <v>334</v>
      </c>
      <c r="AS50" s="21">
        <v>0</v>
      </c>
      <c r="AT50" s="21">
        <v>0</v>
      </c>
      <c r="AU50" s="21">
        <v>40</v>
      </c>
      <c r="AV50" s="21"/>
    </row>
    <row r="51" spans="2:4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c r="AR51" s="21" t="s">
        <v>333</v>
      </c>
      <c r="AS51" s="21">
        <v>0</v>
      </c>
      <c r="AT51" s="21">
        <v>0</v>
      </c>
      <c r="AU51" s="21">
        <v>40</v>
      </c>
      <c r="AV51" s="21"/>
    </row>
    <row r="52" spans="2:4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c r="AR52" s="21" t="s">
        <v>35</v>
      </c>
      <c r="AS52" s="21">
        <f>+AS48+AS49+AS50+AS51</f>
        <v>41</v>
      </c>
      <c r="AT52" s="21">
        <v>41</v>
      </c>
      <c r="AU52" s="21">
        <v>40</v>
      </c>
      <c r="AV52" s="21"/>
    </row>
    <row r="53" spans="2:4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4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48" ht="43.5" customHeight="1" thickBot="1" x14ac:dyDescent="0.25">
      <c r="B63" s="26"/>
      <c r="C63" s="641" t="s">
        <v>332</v>
      </c>
      <c r="D63" s="642"/>
      <c r="E63" s="642"/>
      <c r="F63" s="642"/>
      <c r="G63" s="643"/>
      <c r="H63" s="711">
        <v>21</v>
      </c>
      <c r="I63" s="711"/>
      <c r="J63" s="711">
        <v>30</v>
      </c>
      <c r="K63" s="711"/>
      <c r="L63" s="711"/>
      <c r="M63" s="711"/>
      <c r="N63" s="713" t="s">
        <v>427</v>
      </c>
      <c r="O63" s="714"/>
      <c r="P63" s="714"/>
      <c r="Q63" s="714"/>
      <c r="R63" s="714"/>
      <c r="S63" s="714"/>
      <c r="T63" s="714"/>
      <c r="U63" s="715"/>
      <c r="V63" s="713" t="s">
        <v>425</v>
      </c>
      <c r="W63" s="714"/>
      <c r="X63" s="714"/>
      <c r="Y63" s="714"/>
      <c r="Z63" s="714"/>
      <c r="AA63" s="716"/>
      <c r="AB63" s="29"/>
    </row>
    <row r="64" spans="2:48" ht="51" customHeight="1" x14ac:dyDescent="0.2">
      <c r="B64" s="26"/>
      <c r="C64" s="641" t="s">
        <v>331</v>
      </c>
      <c r="D64" s="642"/>
      <c r="E64" s="642"/>
      <c r="F64" s="642"/>
      <c r="G64" s="643"/>
      <c r="H64" s="848">
        <v>1</v>
      </c>
      <c r="I64" s="848"/>
      <c r="J64" s="848">
        <v>10</v>
      </c>
      <c r="K64" s="848"/>
      <c r="L64" s="848"/>
      <c r="M64" s="848"/>
      <c r="N64" s="1033" t="s">
        <v>426</v>
      </c>
      <c r="O64" s="1034"/>
      <c r="P64" s="1034"/>
      <c r="Q64" s="1034"/>
      <c r="R64" s="1034"/>
      <c r="S64" s="1034"/>
      <c r="T64" s="1034"/>
      <c r="U64" s="1035"/>
      <c r="V64" s="713" t="s">
        <v>425</v>
      </c>
      <c r="W64" s="714"/>
      <c r="X64" s="714"/>
      <c r="Y64" s="714"/>
      <c r="Z64" s="714"/>
      <c r="AA64" s="716"/>
      <c r="AB64" s="29"/>
    </row>
    <row r="65" spans="2:28" x14ac:dyDescent="0.2">
      <c r="B65" s="26"/>
      <c r="C65" s="641" t="s">
        <v>328</v>
      </c>
      <c r="D65" s="642"/>
      <c r="E65" s="642"/>
      <c r="F65" s="642"/>
      <c r="G65" s="643"/>
      <c r="H65" s="848">
        <v>20</v>
      </c>
      <c r="I65" s="848"/>
      <c r="J65" s="848"/>
      <c r="K65" s="848"/>
      <c r="L65" s="848"/>
      <c r="M65" s="848"/>
      <c r="N65" s="1033"/>
      <c r="O65" s="1034"/>
      <c r="P65" s="1034"/>
      <c r="Q65" s="1034"/>
      <c r="R65" s="1034"/>
      <c r="S65" s="1034"/>
      <c r="T65" s="1034"/>
      <c r="U65" s="1035"/>
      <c r="V65" s="1033"/>
      <c r="W65" s="1034"/>
      <c r="X65" s="1034"/>
      <c r="Y65" s="1034"/>
      <c r="Z65" s="1034"/>
      <c r="AA65" s="1036"/>
      <c r="AB65" s="29"/>
    </row>
    <row r="66" spans="2:28" x14ac:dyDescent="0.2">
      <c r="B66" s="26"/>
      <c r="C66" s="641" t="s">
        <v>327</v>
      </c>
      <c r="D66" s="642"/>
      <c r="E66" s="642"/>
      <c r="F66" s="642"/>
      <c r="G66" s="643"/>
      <c r="H66" s="848">
        <v>0</v>
      </c>
      <c r="I66" s="848"/>
      <c r="J66" s="848"/>
      <c r="K66" s="848"/>
      <c r="L66" s="848"/>
      <c r="M66" s="848"/>
      <c r="N66" s="1033"/>
      <c r="O66" s="1034"/>
      <c r="P66" s="1034"/>
      <c r="Q66" s="1034"/>
      <c r="R66" s="1034"/>
      <c r="S66" s="1034"/>
      <c r="T66" s="1034"/>
      <c r="U66" s="1035"/>
      <c r="V66" s="1033"/>
      <c r="W66" s="1034"/>
      <c r="X66" s="1034"/>
      <c r="Y66" s="1034"/>
      <c r="Z66" s="1034"/>
      <c r="AA66" s="1036"/>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N63:U63"/>
    <mergeCell ref="N64:U64"/>
    <mergeCell ref="N65:U65"/>
    <mergeCell ref="N66:U66"/>
    <mergeCell ref="V63:AA63"/>
    <mergeCell ref="V64:AA64"/>
    <mergeCell ref="V65:AA65"/>
    <mergeCell ref="V66:AA66"/>
    <mergeCell ref="V60:AA62"/>
    <mergeCell ref="N60:U62"/>
    <mergeCell ref="C63:G63"/>
    <mergeCell ref="H63:I63"/>
    <mergeCell ref="J63:M63"/>
    <mergeCell ref="C64:G64"/>
    <mergeCell ref="C39:G39"/>
    <mergeCell ref="K39:AA39"/>
    <mergeCell ref="C36:G36"/>
    <mergeCell ref="K36:AA36"/>
    <mergeCell ref="C37:G37"/>
    <mergeCell ref="K37:AA37"/>
    <mergeCell ref="C38:G38"/>
    <mergeCell ref="K38:AA38"/>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U114"/>
  <sheetViews>
    <sheetView view="pageBreakPreview" topLeftCell="A4" zoomScaleNormal="100" zoomScaleSheetLayoutView="100" zoomScalePageLayoutView="70" workbookViewId="0">
      <selection activeCell="AK23" sqref="AK2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43" width="3.7109375" style="1"/>
    <col min="44" max="44" width="14" style="1" customWidth="1"/>
    <col min="45" max="45" width="20.28515625" style="1" customWidth="1"/>
    <col min="46" max="46" width="15" style="1" customWidth="1"/>
    <col min="47" max="47" width="8.85546875" style="1" customWidth="1"/>
    <col min="48"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254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255</v>
      </c>
      <c r="S11" s="617"/>
      <c r="T11" s="617"/>
      <c r="U11" s="618"/>
      <c r="V11" s="587" t="s">
        <v>416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450</v>
      </c>
      <c r="J13" s="552"/>
      <c r="K13" s="552"/>
      <c r="L13" s="552"/>
      <c r="M13" s="552"/>
      <c r="N13" s="552"/>
      <c r="O13" s="552"/>
      <c r="P13" s="552"/>
      <c r="Q13" s="552"/>
      <c r="R13" s="552"/>
      <c r="S13" s="553"/>
      <c r="T13" s="545" t="s">
        <v>9</v>
      </c>
      <c r="U13" s="546"/>
      <c r="V13" s="546"/>
      <c r="W13" s="546"/>
      <c r="X13" s="546"/>
      <c r="Y13" s="546"/>
      <c r="Z13" s="546"/>
      <c r="AA13" s="547"/>
      <c r="AB13" s="16"/>
    </row>
    <row r="14" spans="2:28" ht="57.75"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69" customHeight="1" thickBot="1" x14ac:dyDescent="0.25">
      <c r="B16" s="14"/>
      <c r="C16" s="472" t="s">
        <v>11</v>
      </c>
      <c r="D16" s="473"/>
      <c r="E16" s="473"/>
      <c r="F16" s="473"/>
      <c r="G16" s="473"/>
      <c r="H16" s="474"/>
      <c r="I16" s="475" t="s">
        <v>449</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0" customHeight="1" thickBot="1" x14ac:dyDescent="0.25">
      <c r="B18" s="14"/>
      <c r="C18" s="472" t="s">
        <v>12</v>
      </c>
      <c r="D18" s="473"/>
      <c r="E18" s="473"/>
      <c r="F18" s="473"/>
      <c r="G18" s="473"/>
      <c r="H18" s="474"/>
      <c r="I18" s="475" t="s">
        <v>256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17</v>
      </c>
      <c r="U21" s="585"/>
      <c r="V21" s="585"/>
      <c r="W21" s="585"/>
      <c r="X21" s="585"/>
      <c r="Y21" s="585"/>
      <c r="Z21" s="585"/>
      <c r="AA21" s="585"/>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1.15" customHeight="1" thickBot="1" x14ac:dyDescent="0.25">
      <c r="B24" s="14"/>
      <c r="C24" s="451" t="s">
        <v>448</v>
      </c>
      <c r="D24" s="452"/>
      <c r="E24" s="452"/>
      <c r="F24" s="452"/>
      <c r="G24" s="452"/>
      <c r="H24" s="452"/>
      <c r="I24" s="453"/>
      <c r="J24" s="451" t="s">
        <v>350</v>
      </c>
      <c r="K24" s="452"/>
      <c r="L24" s="452"/>
      <c r="M24" s="452"/>
      <c r="N24" s="452"/>
      <c r="O24" s="452"/>
      <c r="P24" s="453"/>
      <c r="Q24" s="1019" t="s">
        <v>447</v>
      </c>
      <c r="R24" s="1020"/>
      <c r="S24" s="1020"/>
      <c r="T24" s="1020"/>
      <c r="U24" s="1020"/>
      <c r="V24" s="1020"/>
      <c r="W24" s="1020"/>
      <c r="X24" s="1020"/>
      <c r="Y24" s="1020"/>
      <c r="Z24" s="1020"/>
      <c r="AA24" s="1021"/>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446</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029">
        <v>0</v>
      </c>
      <c r="L32" s="1030"/>
      <c r="M32" s="1030"/>
      <c r="N32" s="1030"/>
      <c r="O32" s="1030">
        <v>0.89</v>
      </c>
      <c r="P32" s="1030"/>
      <c r="Q32" s="1030"/>
      <c r="R32" s="1030"/>
      <c r="S32" s="1030">
        <v>0.9</v>
      </c>
      <c r="T32" s="1030"/>
      <c r="U32" s="1030">
        <v>0.99</v>
      </c>
      <c r="V32" s="1030"/>
      <c r="W32" s="1030"/>
      <c r="X32" s="1030">
        <v>1</v>
      </c>
      <c r="Y32" s="1030"/>
      <c r="Z32" s="1030">
        <v>1.1000000000000001</v>
      </c>
      <c r="AA32" s="1031"/>
      <c r="AB32" s="16"/>
    </row>
    <row r="33" spans="2:47"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7" s="21" customFormat="1" ht="84.6" customHeight="1" thickBot="1" x14ac:dyDescent="0.25">
      <c r="B35" s="20"/>
      <c r="C35" s="756" t="s">
        <v>30</v>
      </c>
      <c r="D35" s="757"/>
      <c r="E35" s="757"/>
      <c r="F35" s="757"/>
      <c r="G35" s="758"/>
      <c r="H35" s="35" t="s">
        <v>445</v>
      </c>
      <c r="I35" s="35" t="s">
        <v>444</v>
      </c>
      <c r="J35" s="61" t="s">
        <v>33</v>
      </c>
      <c r="K35" s="926" t="s">
        <v>34</v>
      </c>
      <c r="L35" s="927"/>
      <c r="M35" s="927"/>
      <c r="N35" s="927"/>
      <c r="O35" s="927"/>
      <c r="P35" s="927"/>
      <c r="Q35" s="927"/>
      <c r="R35" s="927"/>
      <c r="S35" s="927"/>
      <c r="T35" s="927"/>
      <c r="U35" s="927"/>
      <c r="V35" s="927"/>
      <c r="W35" s="927"/>
      <c r="X35" s="927"/>
      <c r="Y35" s="927"/>
      <c r="Z35" s="927"/>
      <c r="AA35" s="928"/>
      <c r="AB35" s="16"/>
    </row>
    <row r="36" spans="2:47" s="21" customFormat="1" ht="54" customHeight="1" x14ac:dyDescent="0.2">
      <c r="B36" s="20"/>
      <c r="C36" s="641" t="s">
        <v>436</v>
      </c>
      <c r="D36" s="642"/>
      <c r="E36" s="642"/>
      <c r="F36" s="642"/>
      <c r="G36" s="643"/>
      <c r="H36" s="58">
        <v>0.25</v>
      </c>
      <c r="I36" s="58">
        <v>0.25</v>
      </c>
      <c r="J36" s="71">
        <f>+H36/I36</f>
        <v>1</v>
      </c>
      <c r="K36" s="1016" t="s">
        <v>443</v>
      </c>
      <c r="L36" s="1017"/>
      <c r="M36" s="1017"/>
      <c r="N36" s="1017"/>
      <c r="O36" s="1017"/>
      <c r="P36" s="1017"/>
      <c r="Q36" s="1017"/>
      <c r="R36" s="1017"/>
      <c r="S36" s="1017"/>
      <c r="T36" s="1017"/>
      <c r="U36" s="1017"/>
      <c r="V36" s="1017"/>
      <c r="W36" s="1017"/>
      <c r="X36" s="1017"/>
      <c r="Y36" s="1017"/>
      <c r="Z36" s="1017"/>
      <c r="AA36" s="1018"/>
      <c r="AB36" s="16"/>
    </row>
    <row r="37" spans="2:47" s="21" customFormat="1" ht="44.25" customHeight="1" x14ac:dyDescent="0.2">
      <c r="B37" s="20"/>
      <c r="C37" s="641" t="s">
        <v>434</v>
      </c>
      <c r="D37" s="642"/>
      <c r="E37" s="642"/>
      <c r="F37" s="642"/>
      <c r="G37" s="643"/>
      <c r="H37" s="106">
        <v>0</v>
      </c>
      <c r="I37" s="58">
        <v>0.25</v>
      </c>
      <c r="J37" s="71">
        <v>0</v>
      </c>
      <c r="K37" s="783" t="s">
        <v>442</v>
      </c>
      <c r="L37" s="784"/>
      <c r="M37" s="784"/>
      <c r="N37" s="784"/>
      <c r="O37" s="784"/>
      <c r="P37" s="784"/>
      <c r="Q37" s="784"/>
      <c r="R37" s="784"/>
      <c r="S37" s="784"/>
      <c r="T37" s="784"/>
      <c r="U37" s="784"/>
      <c r="V37" s="784"/>
      <c r="W37" s="784"/>
      <c r="X37" s="784"/>
      <c r="Y37" s="784"/>
      <c r="Z37" s="784"/>
      <c r="AA37" s="785"/>
      <c r="AB37" s="16"/>
    </row>
    <row r="38" spans="2:47" s="21" customFormat="1" x14ac:dyDescent="0.2">
      <c r="B38" s="20"/>
      <c r="C38" s="641" t="s">
        <v>432</v>
      </c>
      <c r="D38" s="642"/>
      <c r="E38" s="642"/>
      <c r="F38" s="642"/>
      <c r="G38" s="643"/>
      <c r="H38" s="58">
        <v>0</v>
      </c>
      <c r="I38" s="58">
        <v>0.25</v>
      </c>
      <c r="J38" s="71">
        <f>+H38/I38</f>
        <v>0</v>
      </c>
      <c r="K38" s="783"/>
      <c r="L38" s="784"/>
      <c r="M38" s="784"/>
      <c r="N38" s="784"/>
      <c r="O38" s="784"/>
      <c r="P38" s="784"/>
      <c r="Q38" s="784"/>
      <c r="R38" s="784"/>
      <c r="S38" s="784"/>
      <c r="T38" s="784"/>
      <c r="U38" s="784"/>
      <c r="V38" s="784"/>
      <c r="W38" s="784"/>
      <c r="X38" s="784"/>
      <c r="Y38" s="784"/>
      <c r="Z38" s="784"/>
      <c r="AA38" s="785"/>
      <c r="AB38" s="16"/>
    </row>
    <row r="39" spans="2:47" s="21" customFormat="1" ht="15" thickBot="1" x14ac:dyDescent="0.25">
      <c r="B39" s="20"/>
      <c r="C39" s="641" t="s">
        <v>431</v>
      </c>
      <c r="D39" s="642"/>
      <c r="E39" s="642"/>
      <c r="F39" s="642"/>
      <c r="G39" s="643"/>
      <c r="H39" s="58">
        <v>0</v>
      </c>
      <c r="I39" s="58">
        <v>0.25</v>
      </c>
      <c r="J39" s="71">
        <f>+H39/I39</f>
        <v>0</v>
      </c>
      <c r="K39" s="783"/>
      <c r="L39" s="784"/>
      <c r="M39" s="784"/>
      <c r="N39" s="784"/>
      <c r="O39" s="784"/>
      <c r="P39" s="784"/>
      <c r="Q39" s="784"/>
      <c r="R39" s="784"/>
      <c r="S39" s="784"/>
      <c r="T39" s="784"/>
      <c r="U39" s="784"/>
      <c r="V39" s="784"/>
      <c r="W39" s="784"/>
      <c r="X39" s="784"/>
      <c r="Y39" s="784"/>
      <c r="Z39" s="784"/>
      <c r="AA39" s="785"/>
      <c r="AB39" s="16"/>
    </row>
    <row r="40" spans="2:47" s="21" customFormat="1" ht="15.75" customHeight="1" thickBot="1" x14ac:dyDescent="0.3">
      <c r="B40" s="20"/>
      <c r="C40" s="786" t="s">
        <v>35</v>
      </c>
      <c r="D40" s="787"/>
      <c r="E40" s="787"/>
      <c r="F40" s="787"/>
      <c r="G40" s="788"/>
      <c r="H40" s="69"/>
      <c r="I40" s="55">
        <v>1</v>
      </c>
      <c r="J40" s="105">
        <f>SUM(J36:J39)</f>
        <v>1</v>
      </c>
      <c r="K40" s="789"/>
      <c r="L40" s="790"/>
      <c r="M40" s="790"/>
      <c r="N40" s="790"/>
      <c r="O40" s="790"/>
      <c r="P40" s="790"/>
      <c r="Q40" s="790"/>
      <c r="R40" s="790"/>
      <c r="S40" s="790"/>
      <c r="T40" s="790"/>
      <c r="U40" s="790"/>
      <c r="V40" s="790"/>
      <c r="W40" s="790"/>
      <c r="X40" s="790"/>
      <c r="Y40" s="790"/>
      <c r="Z40" s="790"/>
      <c r="AA40" s="791"/>
      <c r="AB40" s="16"/>
    </row>
    <row r="41" spans="2:47"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47"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47"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47"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47"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47"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c r="AR46" s="21" t="s">
        <v>340</v>
      </c>
      <c r="AS46" s="21" t="s">
        <v>393</v>
      </c>
      <c r="AT46" s="21" t="s">
        <v>392</v>
      </c>
      <c r="AU46" s="104" t="s">
        <v>391</v>
      </c>
    </row>
    <row r="47" spans="2:47"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R47" s="21" t="s">
        <v>336</v>
      </c>
      <c r="AS47" s="103">
        <v>0.25</v>
      </c>
      <c r="AT47" s="103">
        <v>0.25</v>
      </c>
      <c r="AU47" s="103">
        <v>1</v>
      </c>
    </row>
    <row r="48" spans="2:47"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R48" s="21" t="s">
        <v>335</v>
      </c>
      <c r="AS48" s="103">
        <v>0</v>
      </c>
      <c r="AT48" s="103">
        <v>0.25</v>
      </c>
      <c r="AU48" s="103">
        <v>1</v>
      </c>
    </row>
    <row r="49" spans="2:47"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R49" s="21" t="s">
        <v>334</v>
      </c>
      <c r="AS49" s="103">
        <v>0</v>
      </c>
      <c r="AT49" s="103">
        <v>0</v>
      </c>
      <c r="AU49" s="103">
        <v>1</v>
      </c>
    </row>
    <row r="50" spans="2:47"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c r="AR50" s="21" t="s">
        <v>333</v>
      </c>
      <c r="AS50" s="103">
        <v>0</v>
      </c>
      <c r="AT50" s="103">
        <v>0</v>
      </c>
      <c r="AU50" s="103">
        <v>1</v>
      </c>
    </row>
    <row r="51" spans="2:47"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c r="AR51" s="21" t="s">
        <v>35</v>
      </c>
      <c r="AS51" s="103">
        <v>0.25</v>
      </c>
      <c r="AT51" s="103">
        <v>0.25</v>
      </c>
      <c r="AU51" s="103">
        <v>1</v>
      </c>
    </row>
    <row r="52" spans="2:47"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47"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47"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47"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47"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47"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47"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47"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47"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47"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47"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47" ht="28.5" customHeight="1" x14ac:dyDescent="0.2">
      <c r="B63" s="26"/>
      <c r="C63" s="1032" t="s">
        <v>332</v>
      </c>
      <c r="D63" s="711"/>
      <c r="E63" s="711"/>
      <c r="F63" s="711"/>
      <c r="G63" s="711"/>
      <c r="H63" s="1038">
        <v>0</v>
      </c>
      <c r="I63" s="1038"/>
      <c r="J63" s="1038">
        <v>0.25</v>
      </c>
      <c r="K63" s="1038"/>
      <c r="L63" s="1038"/>
      <c r="M63" s="1038"/>
      <c r="N63" s="942" t="s">
        <v>441</v>
      </c>
      <c r="O63" s="943"/>
      <c r="P63" s="943"/>
      <c r="Q63" s="943"/>
      <c r="R63" s="943"/>
      <c r="S63" s="943"/>
      <c r="T63" s="943"/>
      <c r="U63" s="1022"/>
      <c r="V63" s="713" t="s">
        <v>426</v>
      </c>
      <c r="W63" s="714"/>
      <c r="X63" s="714"/>
      <c r="Y63" s="714"/>
      <c r="Z63" s="714"/>
      <c r="AA63" s="716"/>
      <c r="AB63" s="29"/>
    </row>
    <row r="64" spans="2:47" ht="30" customHeight="1" x14ac:dyDescent="0.2">
      <c r="B64" s="26"/>
      <c r="C64" s="1039" t="s">
        <v>331</v>
      </c>
      <c r="D64" s="1034"/>
      <c r="E64" s="1034"/>
      <c r="F64" s="1034"/>
      <c r="G64" s="1035"/>
      <c r="H64" s="1002">
        <v>0</v>
      </c>
      <c r="I64" s="1002"/>
      <c r="J64" s="1002">
        <v>0</v>
      </c>
      <c r="K64" s="1002"/>
      <c r="L64" s="1002"/>
      <c r="M64" s="1002"/>
      <c r="N64" s="945" t="s">
        <v>441</v>
      </c>
      <c r="O64" s="946"/>
      <c r="P64" s="946"/>
      <c r="Q64" s="946"/>
      <c r="R64" s="946"/>
      <c r="S64" s="946"/>
      <c r="T64" s="946"/>
      <c r="U64" s="947"/>
      <c r="V64" s="1033" t="s">
        <v>426</v>
      </c>
      <c r="W64" s="1034"/>
      <c r="X64" s="1034"/>
      <c r="Y64" s="1034"/>
      <c r="Z64" s="1034"/>
      <c r="AA64" s="1036"/>
      <c r="AB64" s="29"/>
    </row>
    <row r="65" spans="2:28" x14ac:dyDescent="0.2">
      <c r="B65" s="26"/>
      <c r="C65" s="1040" t="s">
        <v>328</v>
      </c>
      <c r="D65" s="919"/>
      <c r="E65" s="919"/>
      <c r="F65" s="919"/>
      <c r="G65" s="920"/>
      <c r="H65" s="1002">
        <v>0.63</v>
      </c>
      <c r="I65" s="1002"/>
      <c r="J65" s="1002">
        <v>0</v>
      </c>
      <c r="K65" s="1002"/>
      <c r="L65" s="1002"/>
      <c r="M65" s="1002"/>
      <c r="N65" s="918"/>
      <c r="O65" s="919"/>
      <c r="P65" s="919"/>
      <c r="Q65" s="919"/>
      <c r="R65" s="919"/>
      <c r="S65" s="919"/>
      <c r="T65" s="919"/>
      <c r="U65" s="920"/>
      <c r="V65" s="918"/>
      <c r="W65" s="919"/>
      <c r="X65" s="919"/>
      <c r="Y65" s="919"/>
      <c r="Z65" s="919"/>
      <c r="AA65" s="921"/>
      <c r="AB65" s="29"/>
    </row>
    <row r="66" spans="2:28" ht="15" thickBot="1" x14ac:dyDescent="0.25">
      <c r="B66" s="26"/>
      <c r="C66" s="1037" t="s">
        <v>327</v>
      </c>
      <c r="D66" s="923"/>
      <c r="E66" s="923"/>
      <c r="F66" s="923"/>
      <c r="G66" s="924"/>
      <c r="H66" s="1002">
        <v>0.37</v>
      </c>
      <c r="I66" s="1002"/>
      <c r="J66" s="1002">
        <v>0</v>
      </c>
      <c r="K66" s="1002"/>
      <c r="L66" s="1002"/>
      <c r="M66" s="1002"/>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C39:G39"/>
    <mergeCell ref="K39:AA39"/>
    <mergeCell ref="C36:G36"/>
    <mergeCell ref="K36:AA36"/>
    <mergeCell ref="C37:G37"/>
    <mergeCell ref="K37:AA37"/>
    <mergeCell ref="C38:G38"/>
    <mergeCell ref="K38:AA38"/>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L114"/>
  <sheetViews>
    <sheetView view="pageBreakPreview" zoomScaleNormal="100" zoomScaleSheetLayoutView="100" zoomScalePageLayoutView="70" workbookViewId="0">
      <selection activeCell="AC16" sqref="AC1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29" width="54.5703125" style="1" customWidth="1"/>
    <col min="30" max="30" width="2.140625" style="1" customWidth="1"/>
    <col min="31" max="32" width="3.7109375" style="1"/>
    <col min="33" max="33" width="19" style="1" customWidth="1"/>
    <col min="34" max="34" width="12.7109375" style="1" customWidth="1"/>
    <col min="35" max="35" width="10.7109375" style="1" customWidth="1"/>
    <col min="36" max="36" width="14.5703125" style="1" customWidth="1"/>
    <col min="37" max="37" width="17.28515625" style="1" customWidth="1"/>
    <col min="38" max="38" width="7.5703125" style="1" customWidth="1"/>
    <col min="3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239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257</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258</v>
      </c>
      <c r="S11" s="617"/>
      <c r="T11" s="617"/>
      <c r="U11" s="618"/>
      <c r="V11" s="587" t="s">
        <v>416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460</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459</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7.6" customHeight="1" thickBot="1" x14ac:dyDescent="0.25">
      <c r="B18" s="14"/>
      <c r="C18" s="472" t="s">
        <v>12</v>
      </c>
      <c r="D18" s="473"/>
      <c r="E18" s="473"/>
      <c r="F18" s="473"/>
      <c r="G18" s="473"/>
      <c r="H18" s="474"/>
      <c r="I18" s="475" t="s">
        <v>458</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17</v>
      </c>
      <c r="U21" s="585"/>
      <c r="V21" s="585"/>
      <c r="W21" s="585"/>
      <c r="X21" s="585"/>
      <c r="Y21" s="585"/>
      <c r="Z21" s="586"/>
      <c r="AA21" s="79"/>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457</v>
      </c>
      <c r="D24" s="452"/>
      <c r="E24" s="452"/>
      <c r="F24" s="452"/>
      <c r="G24" s="452"/>
      <c r="H24" s="452"/>
      <c r="I24" s="453"/>
      <c r="J24" s="451" t="s">
        <v>350</v>
      </c>
      <c r="K24" s="452"/>
      <c r="L24" s="452"/>
      <c r="M24" s="452"/>
      <c r="N24" s="452"/>
      <c r="O24" s="452"/>
      <c r="P24" s="453"/>
      <c r="Q24" s="948" t="s">
        <v>349</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456</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029">
        <v>0</v>
      </c>
      <c r="L32" s="1030"/>
      <c r="M32" s="1030"/>
      <c r="N32" s="1030"/>
      <c r="O32" s="1030">
        <v>0.89</v>
      </c>
      <c r="P32" s="1030"/>
      <c r="Q32" s="1030"/>
      <c r="R32" s="1030"/>
      <c r="S32" s="1030">
        <v>0.9</v>
      </c>
      <c r="T32" s="1030"/>
      <c r="U32" s="1030">
        <v>0.99</v>
      </c>
      <c r="V32" s="1030"/>
      <c r="W32" s="1030"/>
      <c r="X32" s="1030">
        <v>1</v>
      </c>
      <c r="Y32" s="1030"/>
      <c r="Z32" s="1030">
        <v>1.1000000000000001</v>
      </c>
      <c r="AA32" s="1031"/>
      <c r="AB32" s="16"/>
    </row>
    <row r="33" spans="2:3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38" s="21" customFormat="1" ht="54.6" customHeight="1" thickBot="1" x14ac:dyDescent="0.25">
      <c r="B35" s="20"/>
      <c r="C35" s="756" t="s">
        <v>30</v>
      </c>
      <c r="D35" s="757"/>
      <c r="E35" s="757"/>
      <c r="F35" s="757"/>
      <c r="G35" s="758"/>
      <c r="H35" s="73" t="s">
        <v>455</v>
      </c>
      <c r="I35" s="73" t="s">
        <v>454</v>
      </c>
      <c r="J35" s="61" t="s">
        <v>33</v>
      </c>
      <c r="K35" s="926" t="s">
        <v>34</v>
      </c>
      <c r="L35" s="927"/>
      <c r="M35" s="927"/>
      <c r="N35" s="927"/>
      <c r="O35" s="927"/>
      <c r="P35" s="927"/>
      <c r="Q35" s="927"/>
      <c r="R35" s="927"/>
      <c r="S35" s="927"/>
      <c r="T35" s="927"/>
      <c r="U35" s="927"/>
      <c r="V35" s="927"/>
      <c r="W35" s="927"/>
      <c r="X35" s="927"/>
      <c r="Y35" s="927"/>
      <c r="Z35" s="927"/>
      <c r="AA35" s="928"/>
      <c r="AB35" s="16"/>
    </row>
    <row r="36" spans="2:38" s="21" customFormat="1" ht="36" customHeight="1" x14ac:dyDescent="0.2">
      <c r="B36" s="20"/>
      <c r="C36" s="641" t="s">
        <v>436</v>
      </c>
      <c r="D36" s="642"/>
      <c r="E36" s="642"/>
      <c r="F36" s="642"/>
      <c r="G36" s="643"/>
      <c r="H36" s="72">
        <v>3576</v>
      </c>
      <c r="I36" s="70">
        <v>3250</v>
      </c>
      <c r="J36" s="116">
        <f>H36/I36</f>
        <v>1.1003076923076922</v>
      </c>
      <c r="K36" s="1051" t="s">
        <v>453</v>
      </c>
      <c r="L36" s="1052"/>
      <c r="M36" s="1052"/>
      <c r="N36" s="1052"/>
      <c r="O36" s="1052"/>
      <c r="P36" s="1052"/>
      <c r="Q36" s="1052"/>
      <c r="R36" s="1052"/>
      <c r="S36" s="1052"/>
      <c r="T36" s="1052"/>
      <c r="U36" s="1052"/>
      <c r="V36" s="1052"/>
      <c r="W36" s="1052"/>
      <c r="X36" s="1052"/>
      <c r="Y36" s="1052"/>
      <c r="Z36" s="1052"/>
      <c r="AA36" s="1053"/>
      <c r="AB36" s="16"/>
    </row>
    <row r="37" spans="2:38" s="21" customFormat="1" ht="32.25" customHeight="1" x14ac:dyDescent="0.2">
      <c r="B37" s="20"/>
      <c r="C37" s="641" t="s">
        <v>434</v>
      </c>
      <c r="D37" s="642"/>
      <c r="E37" s="642"/>
      <c r="F37" s="642"/>
      <c r="G37" s="643"/>
      <c r="H37" s="70">
        <v>4424</v>
      </c>
      <c r="I37" s="70">
        <v>4319</v>
      </c>
      <c r="J37" s="116">
        <f>H37/I37</f>
        <v>1.0243111831442464</v>
      </c>
      <c r="K37" s="1054" t="s">
        <v>452</v>
      </c>
      <c r="L37" s="1055"/>
      <c r="M37" s="1055"/>
      <c r="N37" s="1055"/>
      <c r="O37" s="1055"/>
      <c r="P37" s="1055"/>
      <c r="Q37" s="1055"/>
      <c r="R37" s="1055"/>
      <c r="S37" s="1055"/>
      <c r="T37" s="1055"/>
      <c r="U37" s="1055"/>
      <c r="V37" s="1055"/>
      <c r="W37" s="1055"/>
      <c r="X37" s="1055"/>
      <c r="Y37" s="1055"/>
      <c r="Z37" s="1055"/>
      <c r="AA37" s="1056"/>
      <c r="AB37" s="16"/>
    </row>
    <row r="38" spans="2:38" s="21" customFormat="1" x14ac:dyDescent="0.2">
      <c r="B38" s="20"/>
      <c r="C38" s="641" t="s">
        <v>432</v>
      </c>
      <c r="D38" s="642"/>
      <c r="E38" s="642"/>
      <c r="F38" s="642"/>
      <c r="G38" s="643"/>
      <c r="H38" s="72"/>
      <c r="I38" s="70">
        <f>4500-69</f>
        <v>4431</v>
      </c>
      <c r="J38" s="115"/>
      <c r="K38" s="783"/>
      <c r="L38" s="784"/>
      <c r="M38" s="784"/>
      <c r="N38" s="784"/>
      <c r="O38" s="784"/>
      <c r="P38" s="784"/>
      <c r="Q38" s="784"/>
      <c r="R38" s="784"/>
      <c r="S38" s="784"/>
      <c r="T38" s="784"/>
      <c r="U38" s="784"/>
      <c r="V38" s="784"/>
      <c r="W38" s="784"/>
      <c r="X38" s="784"/>
      <c r="Y38" s="784"/>
      <c r="Z38" s="784"/>
      <c r="AA38" s="785"/>
      <c r="AB38" s="16"/>
    </row>
    <row r="39" spans="2:38" s="21" customFormat="1" ht="15" thickBot="1" x14ac:dyDescent="0.25">
      <c r="B39" s="20"/>
      <c r="C39" s="641" t="s">
        <v>431</v>
      </c>
      <c r="D39" s="642"/>
      <c r="E39" s="642"/>
      <c r="F39" s="642"/>
      <c r="G39" s="643"/>
      <c r="H39" s="72"/>
      <c r="I39" s="70">
        <v>4500</v>
      </c>
      <c r="J39" s="114"/>
      <c r="K39" s="783"/>
      <c r="L39" s="784"/>
      <c r="M39" s="784"/>
      <c r="N39" s="784"/>
      <c r="O39" s="784"/>
      <c r="P39" s="784"/>
      <c r="Q39" s="784"/>
      <c r="R39" s="784"/>
      <c r="S39" s="784"/>
      <c r="T39" s="784"/>
      <c r="U39" s="784"/>
      <c r="V39" s="784"/>
      <c r="W39" s="784"/>
      <c r="X39" s="784"/>
      <c r="Y39" s="784"/>
      <c r="Z39" s="784"/>
      <c r="AA39" s="785"/>
      <c r="AB39" s="16"/>
    </row>
    <row r="40" spans="2:38" s="21" customFormat="1" ht="15.75" customHeight="1" thickBot="1" x14ac:dyDescent="0.3">
      <c r="B40" s="20"/>
      <c r="C40" s="786" t="s">
        <v>35</v>
      </c>
      <c r="D40" s="787"/>
      <c r="E40" s="787"/>
      <c r="F40" s="787"/>
      <c r="G40" s="788"/>
      <c r="H40" s="97">
        <f>SUM(H36:H39)</f>
        <v>8000</v>
      </c>
      <c r="I40" s="93">
        <f>SUM(I36:I39)</f>
        <v>16500</v>
      </c>
      <c r="J40" s="113">
        <f>H40/I40</f>
        <v>0.48484848484848486</v>
      </c>
      <c r="K40" s="789"/>
      <c r="L40" s="790"/>
      <c r="M40" s="790"/>
      <c r="N40" s="790"/>
      <c r="O40" s="790"/>
      <c r="P40" s="790"/>
      <c r="Q40" s="790"/>
      <c r="R40" s="790"/>
      <c r="S40" s="790"/>
      <c r="T40" s="790"/>
      <c r="U40" s="790"/>
      <c r="V40" s="790"/>
      <c r="W40" s="790"/>
      <c r="X40" s="790"/>
      <c r="Y40" s="790"/>
      <c r="Z40" s="790"/>
      <c r="AA40" s="791"/>
      <c r="AB40" s="16"/>
    </row>
    <row r="41" spans="2:3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3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3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3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c r="AH44" s="111" t="s">
        <v>340</v>
      </c>
      <c r="AI44" s="111" t="s">
        <v>339</v>
      </c>
      <c r="AJ44" s="111" t="s">
        <v>338</v>
      </c>
      <c r="AK44" s="111" t="s">
        <v>337</v>
      </c>
      <c r="AL44" s="21"/>
    </row>
    <row r="45" spans="2:38" x14ac:dyDescent="0.2">
      <c r="B45" s="14"/>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c r="AH45" s="111" t="s">
        <v>336</v>
      </c>
      <c r="AI45" s="83">
        <v>3823</v>
      </c>
      <c r="AJ45" s="112">
        <v>3823</v>
      </c>
      <c r="AK45" s="83">
        <v>3250</v>
      </c>
      <c r="AL45" s="21"/>
    </row>
    <row r="46" spans="2:3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c r="AH46" s="111" t="s">
        <v>335</v>
      </c>
      <c r="AI46" s="83">
        <v>4424</v>
      </c>
      <c r="AJ46" s="112">
        <v>4492</v>
      </c>
      <c r="AK46" s="83">
        <v>4319</v>
      </c>
      <c r="AL46" s="21"/>
    </row>
    <row r="47" spans="2:3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H47" s="111" t="s">
        <v>334</v>
      </c>
      <c r="AI47" s="110">
        <v>0</v>
      </c>
      <c r="AJ47" s="110">
        <v>0</v>
      </c>
      <c r="AK47" s="83">
        <f>4500-69</f>
        <v>4431</v>
      </c>
      <c r="AL47" s="21"/>
    </row>
    <row r="48" spans="2:3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c r="AH48" s="109" t="s">
        <v>341</v>
      </c>
      <c r="AI48" s="108">
        <v>0</v>
      </c>
      <c r="AJ48" s="108">
        <v>0</v>
      </c>
      <c r="AK48" s="83">
        <v>4500</v>
      </c>
    </row>
    <row r="49" spans="2:37"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c r="AH49" s="76" t="s">
        <v>35</v>
      </c>
      <c r="AI49" s="76">
        <f>SUM(AI45:AI48)</f>
        <v>8247</v>
      </c>
      <c r="AJ49" s="107">
        <f>SUM(AJ45:AJ48)</f>
        <v>8315</v>
      </c>
      <c r="AK49" s="76">
        <f>SUM(AK45:AK48)</f>
        <v>16500</v>
      </c>
    </row>
    <row r="50" spans="2:37"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37"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37"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37"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37"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37"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37"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37"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37"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37"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37"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37"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37"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37" ht="30" customHeight="1" x14ac:dyDescent="0.2">
      <c r="B63" s="26"/>
      <c r="C63" s="1032" t="s">
        <v>332</v>
      </c>
      <c r="D63" s="711"/>
      <c r="E63" s="711"/>
      <c r="F63" s="711"/>
      <c r="G63" s="711"/>
      <c r="H63" s="711">
        <v>2972</v>
      </c>
      <c r="I63" s="711"/>
      <c r="J63" s="711">
        <v>3576</v>
      </c>
      <c r="K63" s="711"/>
      <c r="L63" s="711"/>
      <c r="M63" s="711"/>
      <c r="N63" s="1045" t="s">
        <v>451</v>
      </c>
      <c r="O63" s="1046"/>
      <c r="P63" s="1046"/>
      <c r="Q63" s="1046"/>
      <c r="R63" s="1046"/>
      <c r="S63" s="1046"/>
      <c r="T63" s="1046"/>
      <c r="U63" s="1047"/>
      <c r="V63" s="1041" t="s">
        <v>426</v>
      </c>
      <c r="W63" s="1042"/>
      <c r="X63" s="1042"/>
      <c r="Y63" s="1042"/>
      <c r="Z63" s="1042"/>
      <c r="AA63" s="1043"/>
      <c r="AB63" s="29"/>
    </row>
    <row r="64" spans="2:37" ht="75" customHeight="1" thickBot="1" x14ac:dyDescent="0.25">
      <c r="B64" s="26"/>
      <c r="C64" s="590" t="s">
        <v>331</v>
      </c>
      <c r="D64" s="591"/>
      <c r="E64" s="591"/>
      <c r="F64" s="591"/>
      <c r="G64" s="591"/>
      <c r="H64" s="848">
        <v>4439</v>
      </c>
      <c r="I64" s="848"/>
      <c r="J64" s="1033">
        <v>4424</v>
      </c>
      <c r="K64" s="1034"/>
      <c r="L64" s="1034"/>
      <c r="M64" s="1035"/>
      <c r="N64" s="1048" t="s">
        <v>426</v>
      </c>
      <c r="O64" s="1049"/>
      <c r="P64" s="1049"/>
      <c r="Q64" s="1049"/>
      <c r="R64" s="1049"/>
      <c r="S64" s="1049"/>
      <c r="T64" s="1049"/>
      <c r="U64" s="1050"/>
      <c r="V64" s="945" t="s">
        <v>426</v>
      </c>
      <c r="W64" s="946"/>
      <c r="X64" s="946"/>
      <c r="Y64" s="946"/>
      <c r="Z64" s="946"/>
      <c r="AA64" s="1044"/>
      <c r="AB64" s="29"/>
    </row>
    <row r="65" spans="2:28" ht="15" thickBot="1" x14ac:dyDescent="0.25">
      <c r="B65" s="26"/>
      <c r="C65" s="1032" t="s">
        <v>328</v>
      </c>
      <c r="D65" s="711"/>
      <c r="E65" s="711"/>
      <c r="F65" s="711"/>
      <c r="G65" s="711"/>
      <c r="H65" s="848">
        <v>4619</v>
      </c>
      <c r="I65" s="848"/>
      <c r="J65" s="848"/>
      <c r="K65" s="848"/>
      <c r="L65" s="848"/>
      <c r="M65" s="848"/>
      <c r="N65" s="1033"/>
      <c r="O65" s="1034"/>
      <c r="P65" s="1034"/>
      <c r="Q65" s="1034"/>
      <c r="R65" s="1034"/>
      <c r="S65" s="1034"/>
      <c r="T65" s="1034"/>
      <c r="U65" s="1035"/>
      <c r="V65" s="1033"/>
      <c r="W65" s="1034"/>
      <c r="X65" s="1034"/>
      <c r="Y65" s="1034"/>
      <c r="Z65" s="1034"/>
      <c r="AA65" s="1036"/>
      <c r="AB65" s="29"/>
    </row>
    <row r="66" spans="2:28" x14ac:dyDescent="0.2">
      <c r="B66" s="26"/>
      <c r="C66" s="1032" t="s">
        <v>327</v>
      </c>
      <c r="D66" s="711"/>
      <c r="E66" s="711"/>
      <c r="F66" s="711"/>
      <c r="G66" s="711"/>
      <c r="H66" s="848">
        <v>1604</v>
      </c>
      <c r="I66" s="848"/>
      <c r="J66" s="848"/>
      <c r="K66" s="848"/>
      <c r="L66" s="848"/>
      <c r="M66" s="848"/>
      <c r="N66" s="1033"/>
      <c r="O66" s="1034"/>
      <c r="P66" s="1034"/>
      <c r="Q66" s="1034"/>
      <c r="R66" s="1034"/>
      <c r="S66" s="1034"/>
      <c r="T66" s="1034"/>
      <c r="U66" s="1035"/>
      <c r="V66" s="1033"/>
      <c r="W66" s="1034"/>
      <c r="X66" s="1034"/>
      <c r="Y66" s="1034"/>
      <c r="Z66" s="1034"/>
      <c r="AA66" s="1036"/>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C63:G63"/>
    <mergeCell ref="H63:I63"/>
    <mergeCell ref="J63:M63"/>
    <mergeCell ref="V60:AA62"/>
    <mergeCell ref="N60:U62"/>
    <mergeCell ref="N63:U63"/>
    <mergeCell ref="N64:U64"/>
    <mergeCell ref="N65:U65"/>
    <mergeCell ref="C39:G39"/>
    <mergeCell ref="K39:AA39"/>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96"/>
  <sheetViews>
    <sheetView view="pageBreakPreview" topLeftCell="A7" zoomScaleNormal="100" zoomScaleSheetLayoutView="100" zoomScalePageLayoutView="70" workbookViewId="0">
      <selection activeCell="AB18" sqref="AB1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9.6" customHeight="1" x14ac:dyDescent="0.2">
      <c r="H5" s="3"/>
      <c r="I5" s="3"/>
      <c r="J5" s="3"/>
      <c r="K5" s="3"/>
      <c r="L5" s="3"/>
      <c r="M5" s="3"/>
      <c r="N5" s="3"/>
      <c r="O5" s="3"/>
      <c r="P5" s="3"/>
      <c r="Q5" s="3"/>
      <c r="R5" s="3"/>
      <c r="S5" s="3"/>
      <c r="T5" s="3"/>
      <c r="U5" s="3"/>
      <c r="V5" s="3"/>
      <c r="W5" s="3"/>
      <c r="X5" s="3"/>
      <c r="Y5" s="3"/>
      <c r="Z5" s="3"/>
      <c r="AA5" s="3"/>
      <c r="AB5" s="3"/>
    </row>
    <row r="6" spans="2:28" ht="9.6"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83</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325</v>
      </c>
      <c r="J10" s="612"/>
      <c r="K10" s="612"/>
      <c r="L10" s="612"/>
      <c r="M10" s="612"/>
      <c r="N10" s="612"/>
      <c r="O10" s="612"/>
      <c r="P10" s="612"/>
      <c r="Q10" s="613"/>
      <c r="R10" s="608" t="s">
        <v>4</v>
      </c>
      <c r="S10" s="609"/>
      <c r="T10" s="609"/>
      <c r="U10" s="610"/>
      <c r="V10" s="569" t="s">
        <v>5</v>
      </c>
      <c r="W10" s="570"/>
      <c r="X10" s="570"/>
      <c r="Y10" s="570"/>
      <c r="Z10" s="570"/>
      <c r="AA10" s="571"/>
      <c r="AB10" s="10"/>
    </row>
    <row r="11" spans="2:28" ht="20.45" customHeight="1" thickBot="1" x14ac:dyDescent="0.25">
      <c r="B11" s="9"/>
      <c r="C11" s="548"/>
      <c r="D11" s="549"/>
      <c r="E11" s="549"/>
      <c r="F11" s="549"/>
      <c r="G11" s="549"/>
      <c r="H11" s="550"/>
      <c r="I11" s="614"/>
      <c r="J11" s="615"/>
      <c r="K11" s="615"/>
      <c r="L11" s="615"/>
      <c r="M11" s="615"/>
      <c r="N11" s="615"/>
      <c r="O11" s="615"/>
      <c r="P11" s="615"/>
      <c r="Q11" s="616"/>
      <c r="R11" s="478" t="s">
        <v>80</v>
      </c>
      <c r="S11" s="617"/>
      <c r="T11" s="617"/>
      <c r="U11" s="618"/>
      <c r="V11" s="587">
        <v>2</v>
      </c>
      <c r="W11" s="606"/>
      <c r="X11" s="606"/>
      <c r="Y11" s="606"/>
      <c r="Z11" s="606"/>
      <c r="AA11" s="607"/>
      <c r="AB11" s="10"/>
    </row>
    <row r="12" spans="2:28" ht="11.4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96</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0.1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3.15" customHeight="1" thickBot="1" x14ac:dyDescent="0.25">
      <c r="B16" s="14"/>
      <c r="C16" s="472" t="s">
        <v>11</v>
      </c>
      <c r="D16" s="473"/>
      <c r="E16" s="473"/>
      <c r="F16" s="473"/>
      <c r="G16" s="473"/>
      <c r="H16" s="474"/>
      <c r="I16" s="475" t="s">
        <v>95</v>
      </c>
      <c r="J16" s="476"/>
      <c r="K16" s="476"/>
      <c r="L16" s="476"/>
      <c r="M16" s="476"/>
      <c r="N16" s="476"/>
      <c r="O16" s="476"/>
      <c r="P16" s="476"/>
      <c r="Q16" s="476"/>
      <c r="R16" s="476"/>
      <c r="S16" s="476"/>
      <c r="T16" s="476"/>
      <c r="U16" s="476"/>
      <c r="V16" s="476"/>
      <c r="W16" s="476"/>
      <c r="X16" s="476"/>
      <c r="Y16" s="476"/>
      <c r="Z16" s="476"/>
      <c r="AA16" s="477"/>
      <c r="AB16" s="16"/>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83.45" customHeight="1" thickBot="1" x14ac:dyDescent="0.25">
      <c r="B18" s="14"/>
      <c r="C18" s="472" t="s">
        <v>12</v>
      </c>
      <c r="D18" s="473"/>
      <c r="E18" s="473"/>
      <c r="F18" s="473"/>
      <c r="G18" s="473"/>
      <c r="H18" s="474"/>
      <c r="I18" s="475" t="s">
        <v>94</v>
      </c>
      <c r="J18" s="476"/>
      <c r="K18" s="476"/>
      <c r="L18" s="476"/>
      <c r="M18" s="476"/>
      <c r="N18" s="476"/>
      <c r="O18" s="476"/>
      <c r="P18" s="476"/>
      <c r="Q18" s="476"/>
      <c r="R18" s="476"/>
      <c r="S18" s="476"/>
      <c r="T18" s="476"/>
      <c r="U18" s="476"/>
      <c r="V18" s="476"/>
      <c r="W18" s="476"/>
      <c r="X18" s="476"/>
      <c r="Y18" s="476"/>
      <c r="Z18" s="476"/>
      <c r="AA18" s="477"/>
      <c r="AB18" s="16"/>
    </row>
    <row r="19" spans="2:28" ht="12"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324</v>
      </c>
      <c r="J20" s="579"/>
      <c r="K20" s="579"/>
      <c r="L20" s="580"/>
      <c r="M20" s="569" t="s">
        <v>14</v>
      </c>
      <c r="N20" s="570"/>
      <c r="O20" s="570"/>
      <c r="P20" s="570"/>
      <c r="Q20" s="570"/>
      <c r="R20" s="570"/>
      <c r="S20" s="571"/>
      <c r="T20" s="569" t="s">
        <v>15</v>
      </c>
      <c r="U20" s="570"/>
      <c r="V20" s="570"/>
      <c r="W20" s="570"/>
      <c r="X20" s="570"/>
      <c r="Y20" s="570"/>
      <c r="Z20" s="570"/>
      <c r="AA20" s="571"/>
      <c r="AB20" s="16"/>
    </row>
    <row r="21" spans="2:28" ht="13.9"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69</v>
      </c>
      <c r="U21" s="585"/>
      <c r="V21" s="585"/>
      <c r="W21" s="585"/>
      <c r="X21" s="585"/>
      <c r="Y21" s="585"/>
      <c r="Z21" s="585"/>
      <c r="AA21" s="586"/>
      <c r="AB21" s="16"/>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4.15" customHeight="1" thickBot="1" x14ac:dyDescent="0.25">
      <c r="B24" s="14"/>
      <c r="C24" s="451" t="s">
        <v>93</v>
      </c>
      <c r="D24" s="452"/>
      <c r="E24" s="452"/>
      <c r="F24" s="452"/>
      <c r="G24" s="452"/>
      <c r="H24" s="452"/>
      <c r="I24" s="453"/>
      <c r="J24" s="451" t="s">
        <v>81</v>
      </c>
      <c r="K24" s="452"/>
      <c r="L24" s="452"/>
      <c r="M24" s="452"/>
      <c r="N24" s="452"/>
      <c r="O24" s="452"/>
      <c r="P24" s="453"/>
      <c r="Q24" s="563" t="s">
        <v>82</v>
      </c>
      <c r="R24" s="564"/>
      <c r="S24" s="564"/>
      <c r="T24" s="564"/>
      <c r="U24" s="564"/>
      <c r="V24" s="564"/>
      <c r="W24" s="564"/>
      <c r="X24" s="564"/>
      <c r="Y24" s="564"/>
      <c r="Z24" s="564"/>
      <c r="AA24" s="565"/>
      <c r="AB24" s="16"/>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92</v>
      </c>
      <c r="J26" s="476"/>
      <c r="K26" s="476"/>
      <c r="L26" s="476"/>
      <c r="M26" s="476"/>
      <c r="N26" s="476"/>
      <c r="O26" s="476"/>
      <c r="P26" s="476"/>
      <c r="Q26" s="476"/>
      <c r="R26" s="476"/>
      <c r="S26" s="476"/>
      <c r="T26" s="476"/>
      <c r="U26" s="476"/>
      <c r="V26" s="476"/>
      <c r="W26" s="476"/>
      <c r="X26" s="476"/>
      <c r="Y26" s="476"/>
      <c r="Z26" s="476"/>
      <c r="AA26" s="477"/>
      <c r="AB26" s="16"/>
    </row>
    <row r="27" spans="2:28" ht="7.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8.450000000000003"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539">
        <v>0.79</v>
      </c>
      <c r="P32" s="480"/>
      <c r="Q32" s="480"/>
      <c r="R32" s="480"/>
      <c r="S32" s="539">
        <v>0.8</v>
      </c>
      <c r="T32" s="480"/>
      <c r="U32" s="539">
        <v>0.89</v>
      </c>
      <c r="V32" s="480"/>
      <c r="W32" s="480"/>
      <c r="X32" s="539">
        <v>0.9</v>
      </c>
      <c r="Y32" s="480"/>
      <c r="Z32" s="539">
        <v>1</v>
      </c>
      <c r="AA32" s="540"/>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463" t="s">
        <v>29</v>
      </c>
      <c r="D34" s="464"/>
      <c r="E34" s="464"/>
      <c r="F34" s="464"/>
      <c r="G34" s="464"/>
      <c r="H34" s="464"/>
      <c r="I34" s="464"/>
      <c r="J34" s="464"/>
      <c r="K34" s="464"/>
      <c r="L34" s="464"/>
      <c r="M34" s="464"/>
      <c r="N34" s="464"/>
      <c r="O34" s="464"/>
      <c r="P34" s="464"/>
      <c r="Q34" s="464"/>
      <c r="R34" s="464"/>
      <c r="S34" s="464"/>
      <c r="T34" s="464"/>
      <c r="U34" s="464"/>
      <c r="V34" s="464"/>
      <c r="W34" s="464"/>
      <c r="X34" s="464"/>
      <c r="Y34" s="464"/>
      <c r="Z34" s="464"/>
      <c r="AA34" s="465"/>
      <c r="AB34" s="16"/>
    </row>
    <row r="35" spans="2:28" s="21" customFormat="1" ht="69" customHeight="1" thickBot="1" x14ac:dyDescent="0.25">
      <c r="B35" s="20"/>
      <c r="C35" s="466" t="s">
        <v>30</v>
      </c>
      <c r="D35" s="467"/>
      <c r="E35" s="467"/>
      <c r="F35" s="467"/>
      <c r="G35" s="468"/>
      <c r="H35" s="35" t="s">
        <v>218</v>
      </c>
      <c r="I35" s="35" t="s">
        <v>219</v>
      </c>
      <c r="J35" s="35" t="s">
        <v>33</v>
      </c>
      <c r="K35" s="469" t="s">
        <v>34</v>
      </c>
      <c r="L35" s="470"/>
      <c r="M35" s="470"/>
      <c r="N35" s="470"/>
      <c r="O35" s="470"/>
      <c r="P35" s="470"/>
      <c r="Q35" s="470"/>
      <c r="R35" s="470"/>
      <c r="S35" s="470"/>
      <c r="T35" s="470"/>
      <c r="U35" s="470"/>
      <c r="V35" s="470"/>
      <c r="W35" s="470"/>
      <c r="X35" s="470"/>
      <c r="Y35" s="470"/>
      <c r="Z35" s="470"/>
      <c r="AA35" s="471"/>
      <c r="AB35" s="16"/>
    </row>
    <row r="36" spans="2:28" s="21" customFormat="1" ht="61.9" customHeight="1" x14ac:dyDescent="0.2">
      <c r="B36" s="20"/>
      <c r="C36" s="454" t="s">
        <v>65</v>
      </c>
      <c r="D36" s="455"/>
      <c r="E36" s="455"/>
      <c r="F36" s="455"/>
      <c r="G36" s="456"/>
      <c r="H36" s="49">
        <v>12</v>
      </c>
      <c r="I36" s="49">
        <v>12</v>
      </c>
      <c r="J36" s="46">
        <f>+H36/I36</f>
        <v>1</v>
      </c>
      <c r="K36" s="457" t="s">
        <v>317</v>
      </c>
      <c r="L36" s="458"/>
      <c r="M36" s="458"/>
      <c r="N36" s="458"/>
      <c r="O36" s="458"/>
      <c r="P36" s="458"/>
      <c r="Q36" s="458"/>
      <c r="R36" s="458"/>
      <c r="S36" s="458"/>
      <c r="T36" s="458"/>
      <c r="U36" s="458"/>
      <c r="V36" s="458"/>
      <c r="W36" s="458"/>
      <c r="X36" s="458"/>
      <c r="Y36" s="458"/>
      <c r="Z36" s="458"/>
      <c r="AA36" s="459"/>
      <c r="AB36" s="16"/>
    </row>
    <row r="37" spans="2:28" s="21" customFormat="1" ht="111.6" customHeight="1" x14ac:dyDescent="0.2">
      <c r="B37" s="20"/>
      <c r="C37" s="454" t="s">
        <v>66</v>
      </c>
      <c r="D37" s="455"/>
      <c r="E37" s="455"/>
      <c r="F37" s="455"/>
      <c r="G37" s="456"/>
      <c r="H37" s="48">
        <v>10</v>
      </c>
      <c r="I37" s="48">
        <v>11</v>
      </c>
      <c r="J37" s="46">
        <f>+H37/I37</f>
        <v>0.90909090909090906</v>
      </c>
      <c r="K37" s="460" t="s">
        <v>316</v>
      </c>
      <c r="L37" s="461"/>
      <c r="M37" s="461"/>
      <c r="N37" s="461"/>
      <c r="O37" s="461"/>
      <c r="P37" s="461"/>
      <c r="Q37" s="461"/>
      <c r="R37" s="461"/>
      <c r="S37" s="461"/>
      <c r="T37" s="461"/>
      <c r="U37" s="461"/>
      <c r="V37" s="461"/>
      <c r="W37" s="461"/>
      <c r="X37" s="461"/>
      <c r="Y37" s="461"/>
      <c r="Z37" s="461"/>
      <c r="AA37" s="462"/>
      <c r="AB37" s="16"/>
    </row>
    <row r="38" spans="2:28" s="21" customFormat="1" ht="14.45" customHeight="1" x14ac:dyDescent="0.2">
      <c r="B38" s="20"/>
      <c r="C38" s="454" t="s">
        <v>67</v>
      </c>
      <c r="D38" s="455"/>
      <c r="E38" s="455"/>
      <c r="F38" s="455"/>
      <c r="G38" s="456"/>
      <c r="H38" s="47"/>
      <c r="I38" s="47">
        <v>14</v>
      </c>
      <c r="J38" s="46">
        <f>+H38/I38</f>
        <v>0</v>
      </c>
      <c r="K38" s="532"/>
      <c r="L38" s="533"/>
      <c r="M38" s="533"/>
      <c r="N38" s="533"/>
      <c r="O38" s="533"/>
      <c r="P38" s="533"/>
      <c r="Q38" s="533"/>
      <c r="R38" s="533"/>
      <c r="S38" s="533"/>
      <c r="T38" s="533"/>
      <c r="U38" s="533"/>
      <c r="V38" s="533"/>
      <c r="W38" s="533"/>
      <c r="X38" s="533"/>
      <c r="Y38" s="533"/>
      <c r="Z38" s="533"/>
      <c r="AA38" s="534"/>
      <c r="AB38" s="16"/>
    </row>
    <row r="39" spans="2:28" s="21" customFormat="1" ht="15" customHeight="1" thickBot="1" x14ac:dyDescent="0.25">
      <c r="B39" s="20"/>
      <c r="C39" s="511" t="s">
        <v>68</v>
      </c>
      <c r="D39" s="512"/>
      <c r="E39" s="512"/>
      <c r="F39" s="512"/>
      <c r="G39" s="513"/>
      <c r="H39" s="47"/>
      <c r="I39" s="47">
        <v>8</v>
      </c>
      <c r="J39" s="46">
        <f>+H39/I39</f>
        <v>0</v>
      </c>
      <c r="K39" s="514"/>
      <c r="L39" s="515"/>
      <c r="M39" s="515"/>
      <c r="N39" s="515"/>
      <c r="O39" s="515"/>
      <c r="P39" s="515"/>
      <c r="Q39" s="515"/>
      <c r="R39" s="515"/>
      <c r="S39" s="515"/>
      <c r="T39" s="515"/>
      <c r="U39" s="515"/>
      <c r="V39" s="515"/>
      <c r="W39" s="515"/>
      <c r="X39" s="515"/>
      <c r="Y39" s="515"/>
      <c r="Z39" s="515"/>
      <c r="AA39" s="516"/>
      <c r="AB39" s="16"/>
    </row>
    <row r="40" spans="2:28" s="21" customFormat="1" ht="15.75" customHeight="1" thickBot="1" x14ac:dyDescent="0.25">
      <c r="B40" s="20"/>
      <c r="C40" s="505" t="s">
        <v>35</v>
      </c>
      <c r="D40" s="506"/>
      <c r="E40" s="506"/>
      <c r="F40" s="506"/>
      <c r="G40" s="507"/>
      <c r="H40" s="45"/>
      <c r="I40" s="45"/>
      <c r="J40" s="44"/>
      <c r="K40" s="508"/>
      <c r="L40" s="509"/>
      <c r="M40" s="509"/>
      <c r="N40" s="509"/>
      <c r="O40" s="509"/>
      <c r="P40" s="509"/>
      <c r="Q40" s="509"/>
      <c r="R40" s="509"/>
      <c r="S40" s="509"/>
      <c r="T40" s="509"/>
      <c r="U40" s="509"/>
      <c r="V40" s="509"/>
      <c r="W40" s="509"/>
      <c r="X40" s="509"/>
      <c r="Y40" s="509"/>
      <c r="Z40" s="509"/>
      <c r="AA40" s="510"/>
      <c r="AB40" s="16"/>
    </row>
    <row r="41" spans="2:28" s="21" customFormat="1" ht="5.25" customHeight="1" x14ac:dyDescent="0.2">
      <c r="B41" s="20"/>
      <c r="C41" s="41"/>
      <c r="D41" s="41"/>
      <c r="E41" s="41"/>
      <c r="F41" s="41"/>
      <c r="G41" s="41"/>
      <c r="H41" s="43"/>
      <c r="I41" s="43"/>
      <c r="J41" s="42"/>
      <c r="K41" s="41"/>
      <c r="L41" s="41"/>
      <c r="M41" s="41"/>
      <c r="N41" s="41"/>
      <c r="O41" s="41"/>
      <c r="P41" s="41"/>
      <c r="Q41" s="41"/>
      <c r="R41" s="41"/>
      <c r="S41" s="41"/>
      <c r="T41" s="41"/>
      <c r="U41" s="41"/>
      <c r="V41" s="41"/>
      <c r="W41" s="41"/>
      <c r="X41" s="41"/>
      <c r="Y41" s="41"/>
      <c r="Z41" s="41"/>
      <c r="AA41" s="41"/>
      <c r="AB41" s="16"/>
    </row>
    <row r="42" spans="2:28" s="21" customFormat="1" ht="3.6" customHeight="1" thickBot="1" x14ac:dyDescent="0.25">
      <c r="B42" s="20"/>
      <c r="C42" s="41"/>
      <c r="D42" s="41"/>
      <c r="E42" s="41"/>
      <c r="F42" s="41"/>
      <c r="G42" s="41"/>
      <c r="H42" s="43"/>
      <c r="I42" s="43"/>
      <c r="J42" s="42"/>
      <c r="K42" s="41"/>
      <c r="L42" s="41"/>
      <c r="M42" s="41"/>
      <c r="N42" s="41"/>
      <c r="O42" s="41"/>
      <c r="P42" s="41"/>
      <c r="Q42" s="41"/>
      <c r="R42" s="41"/>
      <c r="S42" s="41"/>
      <c r="T42" s="41"/>
      <c r="U42" s="41"/>
      <c r="V42" s="41"/>
      <c r="W42" s="41"/>
      <c r="X42" s="41"/>
      <c r="Y42" s="41"/>
      <c r="Z42" s="41"/>
      <c r="AA42" s="41"/>
      <c r="AB42" s="16"/>
    </row>
    <row r="43" spans="2:28" s="21" customFormat="1" ht="12" customHeight="1" thickBot="1" x14ac:dyDescent="0.25">
      <c r="B43" s="20"/>
      <c r="C43" s="526" t="s">
        <v>36</v>
      </c>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8"/>
      <c r="AB43" s="16"/>
    </row>
    <row r="44" spans="2:28" ht="2.4500000000000002" hidden="1" customHeight="1" thickBot="1" x14ac:dyDescent="0.25">
      <c r="B44" s="14"/>
      <c r="C44" s="529"/>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1"/>
      <c r="AB44" s="16"/>
    </row>
    <row r="45" spans="2:28" x14ac:dyDescent="0.2">
      <c r="B45" s="14"/>
      <c r="C45" s="493" t="s">
        <v>70</v>
      </c>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5"/>
      <c r="AB45" s="16"/>
    </row>
    <row r="46" spans="2:28" x14ac:dyDescent="0.2">
      <c r="B46" s="14"/>
      <c r="C46" s="496"/>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8"/>
      <c r="AB46" s="16"/>
    </row>
    <row r="47" spans="2:28" x14ac:dyDescent="0.2">
      <c r="B47" s="14"/>
      <c r="C47" s="496"/>
      <c r="D47" s="497"/>
      <c r="E47" s="497"/>
      <c r="F47" s="497"/>
      <c r="G47" s="497"/>
      <c r="H47" s="497"/>
      <c r="I47" s="497"/>
      <c r="J47" s="497"/>
      <c r="K47" s="497"/>
      <c r="L47" s="497"/>
      <c r="M47" s="497"/>
      <c r="N47" s="497"/>
      <c r="O47" s="497"/>
      <c r="P47" s="497"/>
      <c r="Q47" s="497"/>
      <c r="R47" s="497"/>
      <c r="S47" s="497"/>
      <c r="T47" s="497"/>
      <c r="U47" s="497"/>
      <c r="V47" s="497"/>
      <c r="W47" s="497"/>
      <c r="X47" s="497"/>
      <c r="Y47" s="497"/>
      <c r="Z47" s="497"/>
      <c r="AA47" s="498"/>
      <c r="AB47" s="16"/>
    </row>
    <row r="48" spans="2:28" ht="8.4499999999999993" customHeight="1" x14ac:dyDescent="0.2">
      <c r="B48" s="22"/>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23"/>
    </row>
    <row r="49" spans="2:28" ht="9" customHeight="1" thickBot="1" x14ac:dyDescent="0.25">
      <c r="B49" s="24"/>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25"/>
    </row>
    <row r="50" spans="2:28" ht="15.75" x14ac:dyDescent="0.2">
      <c r="B50" s="26"/>
      <c r="C50" s="499" t="s">
        <v>30</v>
      </c>
      <c r="D50" s="500"/>
      <c r="E50" s="500"/>
      <c r="F50" s="500"/>
      <c r="G50" s="501"/>
      <c r="H50" s="499" t="s">
        <v>37</v>
      </c>
      <c r="I50" s="501"/>
      <c r="J50" s="499" t="s">
        <v>38</v>
      </c>
      <c r="K50" s="500"/>
      <c r="L50" s="500"/>
      <c r="M50" s="501"/>
      <c r="N50" s="499" t="s">
        <v>39</v>
      </c>
      <c r="O50" s="500"/>
      <c r="P50" s="500"/>
      <c r="Q50" s="500"/>
      <c r="R50" s="500"/>
      <c r="S50" s="500"/>
      <c r="T50" s="500"/>
      <c r="U50" s="501"/>
      <c r="V50" s="517" t="s">
        <v>40</v>
      </c>
      <c r="W50" s="517"/>
      <c r="X50" s="517"/>
      <c r="Y50" s="517"/>
      <c r="Z50" s="517"/>
      <c r="AA50" s="518"/>
      <c r="AB50" s="27"/>
    </row>
    <row r="51" spans="2:28" ht="9.6" customHeight="1" thickBot="1" x14ac:dyDescent="0.25">
      <c r="B51" s="28"/>
      <c r="C51" s="502"/>
      <c r="D51" s="503"/>
      <c r="E51" s="503"/>
      <c r="F51" s="503"/>
      <c r="G51" s="504"/>
      <c r="H51" s="502"/>
      <c r="I51" s="504"/>
      <c r="J51" s="502"/>
      <c r="K51" s="503"/>
      <c r="L51" s="503"/>
      <c r="M51" s="504"/>
      <c r="N51" s="502"/>
      <c r="O51" s="503"/>
      <c r="P51" s="503"/>
      <c r="Q51" s="503"/>
      <c r="R51" s="503"/>
      <c r="S51" s="503"/>
      <c r="T51" s="503"/>
      <c r="U51" s="504"/>
      <c r="V51" s="519"/>
      <c r="W51" s="519"/>
      <c r="X51" s="519"/>
      <c r="Y51" s="519"/>
      <c r="Z51" s="519"/>
      <c r="AA51" s="520"/>
      <c r="AB51" s="27"/>
    </row>
    <row r="52" spans="2:28" ht="16.5" hidden="1" thickBot="1" x14ac:dyDescent="0.25">
      <c r="B52" s="28"/>
      <c r="C52" s="502"/>
      <c r="D52" s="503"/>
      <c r="E52" s="503"/>
      <c r="F52" s="503"/>
      <c r="G52" s="504"/>
      <c r="H52" s="502"/>
      <c r="I52" s="504"/>
      <c r="J52" s="502"/>
      <c r="K52" s="503"/>
      <c r="L52" s="503"/>
      <c r="M52" s="504"/>
      <c r="N52" s="523"/>
      <c r="O52" s="524"/>
      <c r="P52" s="524"/>
      <c r="Q52" s="524"/>
      <c r="R52" s="524"/>
      <c r="S52" s="524"/>
      <c r="T52" s="524"/>
      <c r="U52" s="525"/>
      <c r="V52" s="521"/>
      <c r="W52" s="521"/>
      <c r="X52" s="521"/>
      <c r="Y52" s="521"/>
      <c r="Z52" s="521"/>
      <c r="AA52" s="522"/>
      <c r="AB52" s="27"/>
    </row>
    <row r="53" spans="2:28" ht="72.599999999999994" customHeight="1" thickBot="1" x14ac:dyDescent="0.25">
      <c r="B53" s="26"/>
      <c r="C53" s="436" t="s">
        <v>91</v>
      </c>
      <c r="D53" s="437"/>
      <c r="E53" s="437"/>
      <c r="F53" s="437"/>
      <c r="G53" s="432"/>
      <c r="H53" s="431" t="s">
        <v>91</v>
      </c>
      <c r="I53" s="432"/>
      <c r="J53" s="433">
        <v>1</v>
      </c>
      <c r="K53" s="434"/>
      <c r="L53" s="434"/>
      <c r="M53" s="435"/>
      <c r="N53" s="438" t="s">
        <v>91</v>
      </c>
      <c r="O53" s="439"/>
      <c r="P53" s="439"/>
      <c r="Q53" s="439"/>
      <c r="R53" s="439"/>
      <c r="S53" s="439"/>
      <c r="T53" s="439"/>
      <c r="U53" s="440"/>
      <c r="V53" s="438" t="s">
        <v>90</v>
      </c>
      <c r="W53" s="439"/>
      <c r="X53" s="439"/>
      <c r="Y53" s="439"/>
      <c r="Z53" s="439"/>
      <c r="AA53" s="441"/>
      <c r="AB53" s="29"/>
    </row>
    <row r="54" spans="2:28" ht="75.599999999999994" customHeight="1" x14ac:dyDescent="0.2">
      <c r="B54" s="26"/>
      <c r="C54" s="436" t="s">
        <v>91</v>
      </c>
      <c r="D54" s="437"/>
      <c r="E54" s="437"/>
      <c r="F54" s="437"/>
      <c r="G54" s="432"/>
      <c r="H54" s="431" t="s">
        <v>91</v>
      </c>
      <c r="I54" s="432"/>
      <c r="J54" s="433">
        <v>0.91</v>
      </c>
      <c r="K54" s="434"/>
      <c r="L54" s="434"/>
      <c r="M54" s="435"/>
      <c r="N54" s="438" t="s">
        <v>91</v>
      </c>
      <c r="O54" s="439"/>
      <c r="P54" s="439"/>
      <c r="Q54" s="439"/>
      <c r="R54" s="439"/>
      <c r="S54" s="439"/>
      <c r="T54" s="439"/>
      <c r="U54" s="440"/>
      <c r="V54" s="438" t="s">
        <v>315</v>
      </c>
      <c r="W54" s="439"/>
      <c r="X54" s="439"/>
      <c r="Y54" s="439"/>
      <c r="Z54" s="439"/>
      <c r="AA54" s="441"/>
      <c r="AB54" s="29"/>
    </row>
    <row r="55" spans="2:28" ht="11.45" customHeight="1" x14ac:dyDescent="0.2">
      <c r="B55" s="26"/>
      <c r="C55" s="442"/>
      <c r="D55" s="443"/>
      <c r="E55" s="443"/>
      <c r="F55" s="443"/>
      <c r="G55" s="443"/>
      <c r="H55" s="443"/>
      <c r="I55" s="443"/>
      <c r="J55" s="443"/>
      <c r="K55" s="443"/>
      <c r="L55" s="443"/>
      <c r="M55" s="443"/>
      <c r="N55" s="446"/>
      <c r="O55" s="447"/>
      <c r="P55" s="447"/>
      <c r="Q55" s="447"/>
      <c r="R55" s="447"/>
      <c r="S55" s="447"/>
      <c r="T55" s="447"/>
      <c r="U55" s="448"/>
      <c r="V55" s="446"/>
      <c r="W55" s="447"/>
      <c r="X55" s="447"/>
      <c r="Y55" s="447"/>
      <c r="Z55" s="447"/>
      <c r="AA55" s="450"/>
      <c r="AB55" s="29"/>
    </row>
    <row r="56" spans="2:28" ht="9.6" customHeight="1" thickBot="1" x14ac:dyDescent="0.25">
      <c r="B56" s="26"/>
      <c r="C56" s="444"/>
      <c r="D56" s="445"/>
      <c r="E56" s="445"/>
      <c r="F56" s="445"/>
      <c r="G56" s="445"/>
      <c r="H56" s="445"/>
      <c r="I56" s="445"/>
      <c r="J56" s="445"/>
      <c r="K56" s="445"/>
      <c r="L56" s="445"/>
      <c r="M56" s="445"/>
      <c r="N56" s="428"/>
      <c r="O56" s="429"/>
      <c r="P56" s="429"/>
      <c r="Q56" s="429"/>
      <c r="R56" s="429"/>
      <c r="S56" s="429"/>
      <c r="T56" s="429"/>
      <c r="U56" s="449"/>
      <c r="V56" s="428"/>
      <c r="W56" s="429"/>
      <c r="X56" s="429"/>
      <c r="Y56" s="429"/>
      <c r="Z56" s="429"/>
      <c r="AA56" s="430"/>
      <c r="AB56" s="29"/>
    </row>
    <row r="57" spans="2:28" x14ac:dyDescent="0.2">
      <c r="B57" s="37"/>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6"/>
    </row>
    <row r="96" ht="6" customHeight="1" x14ac:dyDescent="0.2"/>
  </sheetData>
  <mergeCells count="97">
    <mergeCell ref="C10:H11"/>
    <mergeCell ref="B2:G4"/>
    <mergeCell ref="H2:AB2"/>
    <mergeCell ref="H3:O3"/>
    <mergeCell ref="P3:AB3"/>
    <mergeCell ref="H4:AB4"/>
    <mergeCell ref="C7:H8"/>
    <mergeCell ref="I7:AA8"/>
    <mergeCell ref="V10:AA10"/>
    <mergeCell ref="V11:AA11"/>
    <mergeCell ref="R10:U10"/>
    <mergeCell ref="I10:Q11"/>
    <mergeCell ref="R11:U11"/>
    <mergeCell ref="I18:AA18"/>
    <mergeCell ref="C20:H21"/>
    <mergeCell ref="I20:L21"/>
    <mergeCell ref="M20:S20"/>
    <mergeCell ref="T20:AA20"/>
    <mergeCell ref="M21:S21"/>
    <mergeCell ref="T21:AA21"/>
    <mergeCell ref="X28:Z28"/>
    <mergeCell ref="C13:H14"/>
    <mergeCell ref="I13:S14"/>
    <mergeCell ref="T13:AA13"/>
    <mergeCell ref="T14:AA14"/>
    <mergeCell ref="T28:V28"/>
    <mergeCell ref="O28:R28"/>
    <mergeCell ref="C16:H16"/>
    <mergeCell ref="I16:AA16"/>
    <mergeCell ref="C18:H18"/>
    <mergeCell ref="Q24:AA24"/>
    <mergeCell ref="K28:N28"/>
    <mergeCell ref="C23:I23"/>
    <mergeCell ref="J23:P23"/>
    <mergeCell ref="Q23:AA23"/>
    <mergeCell ref="C24:I24"/>
    <mergeCell ref="X30:AA30"/>
    <mergeCell ref="K31:N31"/>
    <mergeCell ref="O32:R32"/>
    <mergeCell ref="S32:T32"/>
    <mergeCell ref="U32:W32"/>
    <mergeCell ref="X32:Y32"/>
    <mergeCell ref="Z32:AA32"/>
    <mergeCell ref="O31:R31"/>
    <mergeCell ref="S31:T31"/>
    <mergeCell ref="U31:W31"/>
    <mergeCell ref="X31:Y31"/>
    <mergeCell ref="Z31:AA31"/>
    <mergeCell ref="C45:AA47"/>
    <mergeCell ref="C50:G52"/>
    <mergeCell ref="H50:I52"/>
    <mergeCell ref="J50:M52"/>
    <mergeCell ref="C38:G38"/>
    <mergeCell ref="C40:G40"/>
    <mergeCell ref="K40:AA40"/>
    <mergeCell ref="C39:G39"/>
    <mergeCell ref="K39:AA39"/>
    <mergeCell ref="V50:AA52"/>
    <mergeCell ref="N50:U52"/>
    <mergeCell ref="C43:AA44"/>
    <mergeCell ref="K38:AA38"/>
    <mergeCell ref="J24:P24"/>
    <mergeCell ref="C36:G36"/>
    <mergeCell ref="K36:AA36"/>
    <mergeCell ref="C37:G37"/>
    <mergeCell ref="K37:AA37"/>
    <mergeCell ref="C34:AA34"/>
    <mergeCell ref="C35:G35"/>
    <mergeCell ref="K35:AA35"/>
    <mergeCell ref="C26:H26"/>
    <mergeCell ref="I26:AA26"/>
    <mergeCell ref="C28:H28"/>
    <mergeCell ref="I28:J28"/>
    <mergeCell ref="K32:N32"/>
    <mergeCell ref="C30:J32"/>
    <mergeCell ref="K30:R30"/>
    <mergeCell ref="S30:W30"/>
    <mergeCell ref="N53:U53"/>
    <mergeCell ref="V53:AA53"/>
    <mergeCell ref="C53:G53"/>
    <mergeCell ref="H53:I53"/>
    <mergeCell ref="J53:M53"/>
    <mergeCell ref="V56:AA56"/>
    <mergeCell ref="H54:I54"/>
    <mergeCell ref="J54:M54"/>
    <mergeCell ref="C54:G54"/>
    <mergeCell ref="N54:U54"/>
    <mergeCell ref="V54:AA54"/>
    <mergeCell ref="C55:G55"/>
    <mergeCell ref="H55:I55"/>
    <mergeCell ref="J55:M55"/>
    <mergeCell ref="C56:G56"/>
    <mergeCell ref="H56:I56"/>
    <mergeCell ref="J56:M56"/>
    <mergeCell ref="N55:U55"/>
    <mergeCell ref="N56:U56"/>
    <mergeCell ref="V55:AA5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80"/>
  <sheetViews>
    <sheetView showGridLines="0" view="pageBreakPreview" zoomScaleNormal="100" zoomScaleSheetLayoutView="100" workbookViewId="0">
      <selection activeCell="K39" sqref="K39:AA39"/>
    </sheetView>
  </sheetViews>
  <sheetFormatPr baseColWidth="10" defaultColWidth="14" defaultRowHeight="15" customHeight="1" x14ac:dyDescent="0.2"/>
  <cols>
    <col min="1" max="1" width="3.5703125" style="153" customWidth="1"/>
    <col min="2" max="6" width="2.7109375" style="153" customWidth="1"/>
    <col min="7" max="7" width="4.140625" style="153" customWidth="1"/>
    <col min="8" max="8" width="20.28515625" style="153" customWidth="1"/>
    <col min="9" max="9" width="21.28515625" style="153" customWidth="1"/>
    <col min="10" max="10" width="14.5703125" style="153" customWidth="1"/>
    <col min="11" max="12" width="3.28515625" style="153" customWidth="1"/>
    <col min="13" max="15" width="2.7109375" style="153" customWidth="1"/>
    <col min="16" max="16" width="3.28515625" style="153" customWidth="1"/>
    <col min="17" max="17" width="3.42578125" style="153" customWidth="1"/>
    <col min="18" max="18" width="3.5703125" style="153" customWidth="1"/>
    <col min="19" max="19" width="3.28515625" style="153" customWidth="1"/>
    <col min="20" max="20" width="7.28515625" style="153" customWidth="1"/>
    <col min="21" max="21" width="3.42578125" style="153" customWidth="1"/>
    <col min="22" max="22" width="3.5703125" style="153" customWidth="1"/>
    <col min="23" max="25" width="4.85546875" style="153" customWidth="1"/>
    <col min="26" max="26" width="6.5703125" style="153" customWidth="1"/>
    <col min="27" max="27" width="4" style="153" customWidth="1"/>
    <col min="28" max="28" width="1.85546875" style="153" customWidth="1"/>
    <col min="29" max="16384" width="14" style="153"/>
  </cols>
  <sheetData>
    <row r="1" spans="1:28" ht="14.25" customHeight="1" thickBot="1" x14ac:dyDescent="0.25">
      <c r="A1" s="154"/>
      <c r="B1" s="171"/>
      <c r="C1" s="171"/>
      <c r="D1" s="171"/>
      <c r="E1" s="171"/>
      <c r="F1" s="171"/>
      <c r="G1" s="154"/>
      <c r="H1" s="154"/>
      <c r="I1" s="154"/>
      <c r="J1" s="154"/>
      <c r="K1" s="154"/>
      <c r="L1" s="154"/>
      <c r="M1" s="154"/>
      <c r="N1" s="154"/>
      <c r="O1" s="154"/>
      <c r="P1" s="154"/>
      <c r="Q1" s="154"/>
      <c r="R1" s="154"/>
      <c r="S1" s="154"/>
      <c r="T1" s="154"/>
      <c r="U1" s="154"/>
      <c r="V1" s="154"/>
      <c r="W1" s="154"/>
      <c r="X1" s="154"/>
      <c r="Y1" s="154"/>
      <c r="Z1" s="154"/>
      <c r="AA1" s="154"/>
      <c r="AB1" s="154"/>
    </row>
    <row r="2" spans="1:28" ht="45.75" customHeight="1" x14ac:dyDescent="0.2">
      <c r="A2" s="154"/>
      <c r="B2" s="1144"/>
      <c r="C2" s="1060"/>
      <c r="D2" s="1060"/>
      <c r="E2" s="1060"/>
      <c r="F2" s="1060"/>
      <c r="G2" s="1145"/>
      <c r="H2" s="1148" t="s">
        <v>0</v>
      </c>
      <c r="I2" s="1109"/>
      <c r="J2" s="1109"/>
      <c r="K2" s="1109"/>
      <c r="L2" s="1109"/>
      <c r="M2" s="1109"/>
      <c r="N2" s="1109"/>
      <c r="O2" s="1109"/>
      <c r="P2" s="1109"/>
      <c r="Q2" s="1109"/>
      <c r="R2" s="1109"/>
      <c r="S2" s="1109"/>
      <c r="T2" s="1109"/>
      <c r="U2" s="1109"/>
      <c r="V2" s="1109"/>
      <c r="W2" s="1109"/>
      <c r="X2" s="1109"/>
      <c r="Y2" s="1109"/>
      <c r="Z2" s="1109"/>
      <c r="AA2" s="1109"/>
      <c r="AB2" s="1113"/>
    </row>
    <row r="3" spans="1:28" ht="14.25" customHeight="1" x14ac:dyDescent="0.2">
      <c r="A3" s="154"/>
      <c r="B3" s="1062"/>
      <c r="C3" s="1063"/>
      <c r="D3" s="1063"/>
      <c r="E3" s="1063"/>
      <c r="F3" s="1063"/>
      <c r="G3" s="1146"/>
      <c r="H3" s="1149" t="s">
        <v>1</v>
      </c>
      <c r="I3" s="1122"/>
      <c r="J3" s="1122"/>
      <c r="K3" s="1122"/>
      <c r="L3" s="1122"/>
      <c r="M3" s="1122"/>
      <c r="N3" s="1122"/>
      <c r="O3" s="1123"/>
      <c r="P3" s="1149" t="s">
        <v>137</v>
      </c>
      <c r="Q3" s="1122"/>
      <c r="R3" s="1122"/>
      <c r="S3" s="1122"/>
      <c r="T3" s="1122"/>
      <c r="U3" s="1122"/>
      <c r="V3" s="1122"/>
      <c r="W3" s="1122"/>
      <c r="X3" s="1122"/>
      <c r="Y3" s="1122"/>
      <c r="Z3" s="1122"/>
      <c r="AA3" s="1122"/>
      <c r="AB3" s="1125"/>
    </row>
    <row r="4" spans="1:28" ht="18" customHeight="1" thickBot="1" x14ac:dyDescent="0.25">
      <c r="A4" s="154"/>
      <c r="B4" s="1065"/>
      <c r="C4" s="1066"/>
      <c r="D4" s="1066"/>
      <c r="E4" s="1066"/>
      <c r="F4" s="1066"/>
      <c r="G4" s="1147"/>
      <c r="H4" s="1150" t="s">
        <v>326</v>
      </c>
      <c r="I4" s="1127"/>
      <c r="J4" s="1127"/>
      <c r="K4" s="1127"/>
      <c r="L4" s="1127"/>
      <c r="M4" s="1127"/>
      <c r="N4" s="1127"/>
      <c r="O4" s="1127"/>
      <c r="P4" s="1127"/>
      <c r="Q4" s="1127"/>
      <c r="R4" s="1127"/>
      <c r="S4" s="1127"/>
      <c r="T4" s="1127"/>
      <c r="U4" s="1127"/>
      <c r="V4" s="1127"/>
      <c r="W4" s="1127"/>
      <c r="X4" s="1127"/>
      <c r="Y4" s="1127"/>
      <c r="Z4" s="1127"/>
      <c r="AA4" s="1127"/>
      <c r="AB4" s="1058"/>
    </row>
    <row r="5" spans="1:28" ht="14.25" customHeight="1" x14ac:dyDescent="0.2">
      <c r="A5" s="154"/>
      <c r="B5" s="154"/>
      <c r="C5" s="154"/>
      <c r="D5" s="154"/>
      <c r="E5" s="154"/>
      <c r="F5" s="154"/>
      <c r="G5" s="154"/>
      <c r="H5" s="194"/>
      <c r="I5" s="194"/>
      <c r="J5" s="194"/>
      <c r="K5" s="194"/>
      <c r="L5" s="194"/>
      <c r="M5" s="194"/>
      <c r="N5" s="194"/>
      <c r="O5" s="194"/>
      <c r="P5" s="194"/>
      <c r="Q5" s="194"/>
      <c r="R5" s="194"/>
      <c r="S5" s="194"/>
      <c r="T5" s="194"/>
      <c r="U5" s="194"/>
      <c r="V5" s="194"/>
      <c r="W5" s="194"/>
      <c r="X5" s="194"/>
      <c r="Y5" s="194"/>
      <c r="Z5" s="194"/>
      <c r="AA5" s="194"/>
      <c r="AB5" s="194"/>
    </row>
    <row r="6" spans="1:28" ht="14.25" customHeight="1" thickBot="1" x14ac:dyDescent="0.25">
      <c r="A6" s="154"/>
      <c r="B6" s="193"/>
      <c r="C6" s="191"/>
      <c r="D6" s="191"/>
      <c r="E6" s="191"/>
      <c r="F6" s="191"/>
      <c r="G6" s="191"/>
      <c r="H6" s="191"/>
      <c r="I6" s="192"/>
      <c r="J6" s="192"/>
      <c r="K6" s="192"/>
      <c r="L6" s="192"/>
      <c r="M6" s="192"/>
      <c r="N6" s="192"/>
      <c r="O6" s="192"/>
      <c r="P6" s="192"/>
      <c r="Q6" s="192"/>
      <c r="R6" s="192"/>
      <c r="S6" s="192"/>
      <c r="T6" s="192"/>
      <c r="U6" s="192"/>
      <c r="V6" s="192"/>
      <c r="W6" s="191"/>
      <c r="X6" s="191"/>
      <c r="Y6" s="191"/>
      <c r="Z6" s="191"/>
      <c r="AA6" s="191"/>
      <c r="AB6" s="190"/>
    </row>
    <row r="7" spans="1:28" ht="15" customHeight="1" x14ac:dyDescent="0.2">
      <c r="A7" s="154"/>
      <c r="B7" s="188"/>
      <c r="C7" s="1151" t="s">
        <v>2</v>
      </c>
      <c r="D7" s="1060"/>
      <c r="E7" s="1060"/>
      <c r="F7" s="1060"/>
      <c r="G7" s="1060"/>
      <c r="H7" s="1061"/>
      <c r="I7" s="1152" t="s">
        <v>544</v>
      </c>
      <c r="J7" s="1060"/>
      <c r="K7" s="1060"/>
      <c r="L7" s="1060"/>
      <c r="M7" s="1060"/>
      <c r="N7" s="1060"/>
      <c r="O7" s="1060"/>
      <c r="P7" s="1060"/>
      <c r="Q7" s="1060"/>
      <c r="R7" s="1060"/>
      <c r="S7" s="1060"/>
      <c r="T7" s="1060"/>
      <c r="U7" s="1060"/>
      <c r="V7" s="1060"/>
      <c r="W7" s="1060"/>
      <c r="X7" s="1060"/>
      <c r="Y7" s="1060"/>
      <c r="Z7" s="1060"/>
      <c r="AA7" s="1061"/>
      <c r="AB7" s="187"/>
    </row>
    <row r="8" spans="1:28" ht="14.25" customHeight="1" thickBot="1" x14ac:dyDescent="0.25">
      <c r="A8" s="154"/>
      <c r="B8" s="188"/>
      <c r="C8" s="1065"/>
      <c r="D8" s="1066"/>
      <c r="E8" s="1066"/>
      <c r="F8" s="1066"/>
      <c r="G8" s="1066"/>
      <c r="H8" s="1067"/>
      <c r="I8" s="1065"/>
      <c r="J8" s="1066"/>
      <c r="K8" s="1066"/>
      <c r="L8" s="1066"/>
      <c r="M8" s="1066"/>
      <c r="N8" s="1066"/>
      <c r="O8" s="1066"/>
      <c r="P8" s="1066"/>
      <c r="Q8" s="1066"/>
      <c r="R8" s="1066"/>
      <c r="S8" s="1066"/>
      <c r="T8" s="1066"/>
      <c r="U8" s="1066"/>
      <c r="V8" s="1066"/>
      <c r="W8" s="1066"/>
      <c r="X8" s="1066"/>
      <c r="Y8" s="1066"/>
      <c r="Z8" s="1066"/>
      <c r="AA8" s="1067"/>
      <c r="AB8" s="187"/>
    </row>
    <row r="9" spans="1:28" ht="14.25" customHeight="1" thickBot="1" x14ac:dyDescent="0.25">
      <c r="A9" s="154"/>
      <c r="B9" s="188"/>
      <c r="C9" s="189"/>
      <c r="D9" s="189"/>
      <c r="E9" s="189"/>
      <c r="F9" s="189"/>
      <c r="G9" s="189"/>
      <c r="H9" s="189"/>
      <c r="I9" s="186"/>
      <c r="J9" s="186"/>
      <c r="K9" s="186"/>
      <c r="L9" s="186"/>
      <c r="M9" s="186"/>
      <c r="N9" s="186"/>
      <c r="O9" s="186"/>
      <c r="P9" s="186"/>
      <c r="Q9" s="186"/>
      <c r="R9" s="186"/>
      <c r="S9" s="186"/>
      <c r="T9" s="186"/>
      <c r="U9" s="186"/>
      <c r="V9" s="186"/>
      <c r="W9" s="189"/>
      <c r="X9" s="189"/>
      <c r="Y9" s="189"/>
      <c r="Z9" s="189"/>
      <c r="AA9" s="189"/>
      <c r="AB9" s="187"/>
    </row>
    <row r="10" spans="1:28" ht="15" customHeight="1" thickBot="1" x14ac:dyDescent="0.25">
      <c r="A10" s="154"/>
      <c r="B10" s="188"/>
      <c r="C10" s="1151" t="s">
        <v>3</v>
      </c>
      <c r="D10" s="1060"/>
      <c r="E10" s="1060"/>
      <c r="F10" s="1060"/>
      <c r="G10" s="1060"/>
      <c r="H10" s="1061"/>
      <c r="I10" s="1154" t="s">
        <v>556</v>
      </c>
      <c r="J10" s="1155"/>
      <c r="K10" s="1155"/>
      <c r="L10" s="1155"/>
      <c r="M10" s="1155"/>
      <c r="N10" s="1155"/>
      <c r="O10" s="1155"/>
      <c r="P10" s="1155"/>
      <c r="Q10" s="1156"/>
      <c r="R10" s="1160" t="s">
        <v>4</v>
      </c>
      <c r="S10" s="1115"/>
      <c r="T10" s="1115"/>
      <c r="U10" s="1116"/>
      <c r="V10" s="1132" t="s">
        <v>5</v>
      </c>
      <c r="W10" s="1109"/>
      <c r="X10" s="1109"/>
      <c r="Y10" s="1109"/>
      <c r="Z10" s="1109"/>
      <c r="AA10" s="1113"/>
      <c r="AB10" s="187"/>
    </row>
    <row r="11" spans="1:28" ht="28.5" customHeight="1" thickBot="1" x14ac:dyDescent="0.25">
      <c r="A11" s="154"/>
      <c r="B11" s="188"/>
      <c r="C11" s="1065"/>
      <c r="D11" s="1066"/>
      <c r="E11" s="1066"/>
      <c r="F11" s="1066"/>
      <c r="G11" s="1066"/>
      <c r="H11" s="1067"/>
      <c r="I11" s="1157"/>
      <c r="J11" s="1158"/>
      <c r="K11" s="1158"/>
      <c r="L11" s="1158"/>
      <c r="M11" s="1158"/>
      <c r="N11" s="1158"/>
      <c r="O11" s="1158"/>
      <c r="P11" s="1158"/>
      <c r="Q11" s="1159"/>
      <c r="R11" s="1161" t="s">
        <v>104</v>
      </c>
      <c r="S11" s="1115"/>
      <c r="T11" s="1115"/>
      <c r="U11" s="1116"/>
      <c r="V11" s="1133" t="s">
        <v>542</v>
      </c>
      <c r="W11" s="1127"/>
      <c r="X11" s="1127"/>
      <c r="Y11" s="1127"/>
      <c r="Z11" s="1127"/>
      <c r="AA11" s="1058"/>
      <c r="AB11" s="187"/>
    </row>
    <row r="12" spans="1:28" ht="14.25" customHeight="1" thickBot="1" x14ac:dyDescent="0.25">
      <c r="A12" s="154"/>
      <c r="B12" s="169"/>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8"/>
    </row>
    <row r="13" spans="1:28" ht="15" customHeight="1" x14ac:dyDescent="0.2">
      <c r="A13" s="154"/>
      <c r="B13" s="169"/>
      <c r="C13" s="1151" t="s">
        <v>7</v>
      </c>
      <c r="D13" s="1060"/>
      <c r="E13" s="1060"/>
      <c r="F13" s="1060"/>
      <c r="G13" s="1060"/>
      <c r="H13" s="1061"/>
      <c r="I13" s="1153" t="s">
        <v>555</v>
      </c>
      <c r="J13" s="1060"/>
      <c r="K13" s="1060"/>
      <c r="L13" s="1060"/>
      <c r="M13" s="1060"/>
      <c r="N13" s="1060"/>
      <c r="O13" s="1060"/>
      <c r="P13" s="1060"/>
      <c r="Q13" s="1060"/>
      <c r="R13" s="1060"/>
      <c r="S13" s="1145"/>
      <c r="T13" s="1132" t="s">
        <v>9</v>
      </c>
      <c r="U13" s="1109"/>
      <c r="V13" s="1109"/>
      <c r="W13" s="1109"/>
      <c r="X13" s="1109"/>
      <c r="Y13" s="1109"/>
      <c r="Z13" s="1109"/>
      <c r="AA13" s="1113"/>
      <c r="AB13" s="168"/>
    </row>
    <row r="14" spans="1:28" ht="42.6" customHeight="1" thickBot="1" x14ac:dyDescent="0.25">
      <c r="A14" s="154"/>
      <c r="B14" s="169"/>
      <c r="C14" s="1065"/>
      <c r="D14" s="1066"/>
      <c r="E14" s="1066"/>
      <c r="F14" s="1066"/>
      <c r="G14" s="1066"/>
      <c r="H14" s="1067"/>
      <c r="I14" s="1066"/>
      <c r="J14" s="1066"/>
      <c r="K14" s="1066"/>
      <c r="L14" s="1066"/>
      <c r="M14" s="1066"/>
      <c r="N14" s="1066"/>
      <c r="O14" s="1066"/>
      <c r="P14" s="1066"/>
      <c r="Q14" s="1066"/>
      <c r="R14" s="1066"/>
      <c r="S14" s="1147"/>
      <c r="T14" s="1133" t="s">
        <v>540</v>
      </c>
      <c r="U14" s="1127"/>
      <c r="V14" s="1127"/>
      <c r="W14" s="1127"/>
      <c r="X14" s="1127"/>
      <c r="Y14" s="1127"/>
      <c r="Z14" s="1127"/>
      <c r="AA14" s="1058"/>
      <c r="AB14" s="168"/>
    </row>
    <row r="15" spans="1:28" ht="14.25" customHeight="1" thickBot="1" x14ac:dyDescent="0.25">
      <c r="A15" s="154"/>
      <c r="B15" s="169"/>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8"/>
    </row>
    <row r="16" spans="1:28" ht="42" customHeight="1" thickBot="1" x14ac:dyDescent="0.25">
      <c r="A16" s="154"/>
      <c r="B16" s="169"/>
      <c r="C16" s="1134" t="s">
        <v>11</v>
      </c>
      <c r="D16" s="1115"/>
      <c r="E16" s="1115"/>
      <c r="F16" s="1115"/>
      <c r="G16" s="1115"/>
      <c r="H16" s="1116"/>
      <c r="I16" s="1137" t="s">
        <v>554</v>
      </c>
      <c r="J16" s="1115"/>
      <c r="K16" s="1115"/>
      <c r="L16" s="1115"/>
      <c r="M16" s="1115"/>
      <c r="N16" s="1115"/>
      <c r="O16" s="1115"/>
      <c r="P16" s="1115"/>
      <c r="Q16" s="1115"/>
      <c r="R16" s="1115"/>
      <c r="S16" s="1115"/>
      <c r="T16" s="1115"/>
      <c r="U16" s="1115"/>
      <c r="V16" s="1115"/>
      <c r="W16" s="1115"/>
      <c r="X16" s="1115"/>
      <c r="Y16" s="1115"/>
      <c r="Z16" s="1115"/>
      <c r="AA16" s="1116"/>
      <c r="AB16" s="168"/>
    </row>
    <row r="17" spans="1:28" ht="16.5" customHeight="1" thickBot="1" x14ac:dyDescent="0.25">
      <c r="A17" s="154"/>
      <c r="B17" s="169"/>
      <c r="C17" s="186"/>
      <c r="D17" s="186"/>
      <c r="E17" s="186"/>
      <c r="F17" s="186"/>
      <c r="G17" s="186"/>
      <c r="H17" s="186"/>
      <c r="I17" s="185"/>
      <c r="J17" s="185"/>
      <c r="K17" s="185"/>
      <c r="L17" s="185"/>
      <c r="M17" s="185"/>
      <c r="N17" s="185"/>
      <c r="O17" s="185"/>
      <c r="P17" s="185"/>
      <c r="Q17" s="185"/>
      <c r="R17" s="185"/>
      <c r="S17" s="185"/>
      <c r="T17" s="185"/>
      <c r="U17" s="185"/>
      <c r="V17" s="185"/>
      <c r="W17" s="185"/>
      <c r="X17" s="185"/>
      <c r="Y17" s="185"/>
      <c r="Z17" s="185"/>
      <c r="AA17" s="185"/>
      <c r="AB17" s="168"/>
    </row>
    <row r="18" spans="1:28" ht="40.9" customHeight="1" thickBot="1" x14ac:dyDescent="0.25">
      <c r="A18" s="154"/>
      <c r="B18" s="169"/>
      <c r="C18" s="1134" t="s">
        <v>490</v>
      </c>
      <c r="D18" s="1115"/>
      <c r="E18" s="1115"/>
      <c r="F18" s="1115"/>
      <c r="G18" s="1115"/>
      <c r="H18" s="1116"/>
      <c r="I18" s="1137" t="s">
        <v>553</v>
      </c>
      <c r="J18" s="1115"/>
      <c r="K18" s="1115"/>
      <c r="L18" s="1115"/>
      <c r="M18" s="1115"/>
      <c r="N18" s="1115"/>
      <c r="O18" s="1115"/>
      <c r="P18" s="1115"/>
      <c r="Q18" s="1115"/>
      <c r="R18" s="1115"/>
      <c r="S18" s="1115"/>
      <c r="T18" s="1115"/>
      <c r="U18" s="1115"/>
      <c r="V18" s="1115"/>
      <c r="W18" s="1115"/>
      <c r="X18" s="1115"/>
      <c r="Y18" s="1115"/>
      <c r="Z18" s="1115"/>
      <c r="AA18" s="1116"/>
      <c r="AB18" s="168"/>
    </row>
    <row r="19" spans="1:28" ht="16.5" customHeight="1" thickBot="1" x14ac:dyDescent="0.25">
      <c r="A19" s="154"/>
      <c r="B19" s="169"/>
      <c r="C19" s="186"/>
      <c r="D19" s="186"/>
      <c r="E19" s="186"/>
      <c r="F19" s="186"/>
      <c r="G19" s="186"/>
      <c r="H19" s="186"/>
      <c r="I19" s="185"/>
      <c r="J19" s="185"/>
      <c r="K19" s="185"/>
      <c r="L19" s="185"/>
      <c r="M19" s="185"/>
      <c r="N19" s="185"/>
      <c r="O19" s="185"/>
      <c r="P19" s="185"/>
      <c r="Q19" s="185"/>
      <c r="R19" s="185"/>
      <c r="S19" s="185"/>
      <c r="T19" s="185"/>
      <c r="U19" s="185"/>
      <c r="V19" s="185"/>
      <c r="W19" s="185"/>
      <c r="X19" s="185"/>
      <c r="Y19" s="185"/>
      <c r="Z19" s="185"/>
      <c r="AA19" s="185"/>
      <c r="AB19" s="168"/>
    </row>
    <row r="20" spans="1:28" ht="22.5" customHeight="1" x14ac:dyDescent="0.2">
      <c r="A20" s="154"/>
      <c r="B20" s="169"/>
      <c r="C20" s="1131" t="s">
        <v>13</v>
      </c>
      <c r="D20" s="1060"/>
      <c r="E20" s="1060"/>
      <c r="F20" s="1060"/>
      <c r="G20" s="1060"/>
      <c r="H20" s="1061"/>
      <c r="I20" s="1141" t="s">
        <v>537</v>
      </c>
      <c r="J20" s="1060"/>
      <c r="K20" s="1060"/>
      <c r="L20" s="1061"/>
      <c r="M20" s="1132" t="s">
        <v>14</v>
      </c>
      <c r="N20" s="1109"/>
      <c r="O20" s="1109"/>
      <c r="P20" s="1109"/>
      <c r="Q20" s="1109"/>
      <c r="R20" s="1109"/>
      <c r="S20" s="1113"/>
      <c r="T20" s="1132" t="s">
        <v>15</v>
      </c>
      <c r="U20" s="1109"/>
      <c r="V20" s="1109"/>
      <c r="W20" s="1109"/>
      <c r="X20" s="1109"/>
      <c r="Y20" s="1109"/>
      <c r="Z20" s="1109"/>
      <c r="AA20" s="1113"/>
      <c r="AB20" s="168"/>
    </row>
    <row r="21" spans="1:28" ht="22.9" customHeight="1" thickBot="1" x14ac:dyDescent="0.25">
      <c r="A21" s="154"/>
      <c r="B21" s="169"/>
      <c r="C21" s="1065"/>
      <c r="D21" s="1066"/>
      <c r="E21" s="1066"/>
      <c r="F21" s="1066"/>
      <c r="G21" s="1066"/>
      <c r="H21" s="1067"/>
      <c r="I21" s="1065"/>
      <c r="J21" s="1066"/>
      <c r="K21" s="1066"/>
      <c r="L21" s="1067"/>
      <c r="M21" s="1142" t="s">
        <v>352</v>
      </c>
      <c r="N21" s="1127"/>
      <c r="O21" s="1127"/>
      <c r="P21" s="1127"/>
      <c r="Q21" s="1127"/>
      <c r="R21" s="1127"/>
      <c r="S21" s="1058"/>
      <c r="T21" s="1142" t="s">
        <v>17</v>
      </c>
      <c r="U21" s="1127"/>
      <c r="V21" s="1127"/>
      <c r="W21" s="1127"/>
      <c r="X21" s="1127"/>
      <c r="Y21" s="1127"/>
      <c r="Z21" s="1127"/>
      <c r="AA21" s="1127"/>
      <c r="AB21" s="168"/>
    </row>
    <row r="22" spans="1:28" ht="14.25" customHeight="1" thickBot="1" x14ac:dyDescent="0.25">
      <c r="A22" s="154"/>
      <c r="B22" s="169"/>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68"/>
    </row>
    <row r="23" spans="1:28" ht="21.6" customHeight="1" x14ac:dyDescent="0.2">
      <c r="A23" s="154"/>
      <c r="B23" s="169"/>
      <c r="C23" s="1132" t="s">
        <v>18</v>
      </c>
      <c r="D23" s="1109"/>
      <c r="E23" s="1109"/>
      <c r="F23" s="1109"/>
      <c r="G23" s="1109"/>
      <c r="H23" s="1109"/>
      <c r="I23" s="1113"/>
      <c r="J23" s="1143" t="s">
        <v>552</v>
      </c>
      <c r="K23" s="1109"/>
      <c r="L23" s="1109"/>
      <c r="M23" s="1109"/>
      <c r="N23" s="1109"/>
      <c r="O23" s="1109"/>
      <c r="P23" s="1113"/>
      <c r="Q23" s="1132" t="s">
        <v>20</v>
      </c>
      <c r="R23" s="1109"/>
      <c r="S23" s="1109"/>
      <c r="T23" s="1109"/>
      <c r="U23" s="1109"/>
      <c r="V23" s="1109"/>
      <c r="W23" s="1109"/>
      <c r="X23" s="1109"/>
      <c r="Y23" s="1109"/>
      <c r="Z23" s="1109"/>
      <c r="AA23" s="1113"/>
      <c r="AB23" s="168"/>
    </row>
    <row r="24" spans="1:28" ht="20.45" customHeight="1" thickBot="1" x14ac:dyDescent="0.25">
      <c r="A24" s="154"/>
      <c r="B24" s="169"/>
      <c r="C24" s="1133" t="s">
        <v>551</v>
      </c>
      <c r="D24" s="1127"/>
      <c r="E24" s="1127"/>
      <c r="F24" s="1127"/>
      <c r="G24" s="1127"/>
      <c r="H24" s="1127"/>
      <c r="I24" s="1058"/>
      <c r="J24" s="1129" t="s">
        <v>221</v>
      </c>
      <c r="K24" s="1127"/>
      <c r="L24" s="1127"/>
      <c r="M24" s="1127"/>
      <c r="N24" s="1127"/>
      <c r="O24" s="1127"/>
      <c r="P24" s="1058"/>
      <c r="Q24" s="1130" t="s">
        <v>535</v>
      </c>
      <c r="R24" s="1127"/>
      <c r="S24" s="1127"/>
      <c r="T24" s="1127"/>
      <c r="U24" s="1127"/>
      <c r="V24" s="1127"/>
      <c r="W24" s="1127"/>
      <c r="X24" s="1127"/>
      <c r="Y24" s="1127"/>
      <c r="Z24" s="1127"/>
      <c r="AA24" s="1058"/>
      <c r="AB24" s="168"/>
    </row>
    <row r="25" spans="1:28" ht="14.25" customHeight="1" thickBot="1" x14ac:dyDescent="0.25">
      <c r="A25" s="154"/>
      <c r="B25" s="169"/>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68"/>
    </row>
    <row r="26" spans="1:28" ht="27.6" customHeight="1" thickBot="1" x14ac:dyDescent="0.25">
      <c r="A26" s="154"/>
      <c r="B26" s="169"/>
      <c r="C26" s="1134" t="s">
        <v>21</v>
      </c>
      <c r="D26" s="1115"/>
      <c r="E26" s="1115"/>
      <c r="F26" s="1115"/>
      <c r="G26" s="1115"/>
      <c r="H26" s="1116"/>
      <c r="I26" s="1137" t="s">
        <v>550</v>
      </c>
      <c r="J26" s="1115"/>
      <c r="K26" s="1115"/>
      <c r="L26" s="1115"/>
      <c r="M26" s="1115"/>
      <c r="N26" s="1115"/>
      <c r="O26" s="1115"/>
      <c r="P26" s="1115"/>
      <c r="Q26" s="1115"/>
      <c r="R26" s="1115"/>
      <c r="S26" s="1115"/>
      <c r="T26" s="1115"/>
      <c r="U26" s="1115"/>
      <c r="V26" s="1115"/>
      <c r="W26" s="1115"/>
      <c r="X26" s="1115"/>
      <c r="Y26" s="1115"/>
      <c r="Z26" s="1115"/>
      <c r="AA26" s="1116"/>
      <c r="AB26" s="168"/>
    </row>
    <row r="27" spans="1:28" ht="14.25" customHeight="1" thickBot="1" x14ac:dyDescent="0.25">
      <c r="A27" s="154"/>
      <c r="B27" s="169"/>
      <c r="C27" s="186"/>
      <c r="D27" s="186"/>
      <c r="E27" s="186"/>
      <c r="F27" s="186"/>
      <c r="G27" s="186"/>
      <c r="H27" s="186"/>
      <c r="I27" s="185"/>
      <c r="J27" s="185"/>
      <c r="K27" s="185"/>
      <c r="L27" s="185"/>
      <c r="M27" s="185"/>
      <c r="N27" s="185"/>
      <c r="O27" s="185"/>
      <c r="P27" s="185"/>
      <c r="Q27" s="185"/>
      <c r="R27" s="185"/>
      <c r="S27" s="185"/>
      <c r="T27" s="185"/>
      <c r="U27" s="185"/>
      <c r="V27" s="185"/>
      <c r="W27" s="185"/>
      <c r="X27" s="185"/>
      <c r="Y27" s="185"/>
      <c r="Z27" s="185"/>
      <c r="AA27" s="185"/>
      <c r="AB27" s="168"/>
    </row>
    <row r="28" spans="1:28" ht="44.45" customHeight="1" thickBot="1" x14ac:dyDescent="0.25">
      <c r="A28" s="154"/>
      <c r="B28" s="169"/>
      <c r="C28" s="1134" t="s">
        <v>23</v>
      </c>
      <c r="D28" s="1115"/>
      <c r="E28" s="1115"/>
      <c r="F28" s="1115"/>
      <c r="G28" s="1115"/>
      <c r="H28" s="1116"/>
      <c r="I28" s="1135" t="s">
        <v>528</v>
      </c>
      <c r="J28" s="1136"/>
      <c r="K28" s="1114" t="s">
        <v>24</v>
      </c>
      <c r="L28" s="1115"/>
      <c r="M28" s="1115"/>
      <c r="N28" s="1116"/>
      <c r="O28" s="1138" t="s">
        <v>25</v>
      </c>
      <c r="P28" s="1115"/>
      <c r="Q28" s="1115"/>
      <c r="R28" s="1116"/>
      <c r="S28" s="198"/>
      <c r="T28" s="1139" t="s">
        <v>26</v>
      </c>
      <c r="U28" s="1115"/>
      <c r="V28" s="1116"/>
      <c r="W28" s="197" t="s">
        <v>520</v>
      </c>
      <c r="X28" s="1140" t="s">
        <v>27</v>
      </c>
      <c r="Y28" s="1115"/>
      <c r="Z28" s="1116"/>
      <c r="AA28" s="182"/>
      <c r="AB28" s="168"/>
    </row>
    <row r="29" spans="1:28" ht="14.25" customHeight="1" thickBot="1" x14ac:dyDescent="0.25">
      <c r="A29" s="154"/>
      <c r="B29" s="169"/>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68"/>
    </row>
    <row r="30" spans="1:28" ht="15" customHeight="1" x14ac:dyDescent="0.25">
      <c r="A30" s="154"/>
      <c r="B30" s="169"/>
      <c r="C30" s="1059" t="s">
        <v>323</v>
      </c>
      <c r="D30" s="1060"/>
      <c r="E30" s="1060"/>
      <c r="F30" s="1060"/>
      <c r="G30" s="1060"/>
      <c r="H30" s="1060"/>
      <c r="I30" s="1060"/>
      <c r="J30" s="1061"/>
      <c r="K30" s="1108" t="s">
        <v>322</v>
      </c>
      <c r="L30" s="1109"/>
      <c r="M30" s="1109"/>
      <c r="N30" s="1109"/>
      <c r="O30" s="1109"/>
      <c r="P30" s="1109"/>
      <c r="Q30" s="1109"/>
      <c r="R30" s="1110"/>
      <c r="S30" s="1111" t="s">
        <v>321</v>
      </c>
      <c r="T30" s="1109"/>
      <c r="U30" s="1109"/>
      <c r="V30" s="1109"/>
      <c r="W30" s="1110"/>
      <c r="X30" s="1112" t="s">
        <v>320</v>
      </c>
      <c r="Y30" s="1109"/>
      <c r="Z30" s="1109"/>
      <c r="AA30" s="1113"/>
      <c r="AB30" s="168"/>
    </row>
    <row r="31" spans="1:28" ht="14.25" customHeight="1" x14ac:dyDescent="0.2">
      <c r="A31" s="154"/>
      <c r="B31" s="169"/>
      <c r="C31" s="1062"/>
      <c r="D31" s="1063"/>
      <c r="E31" s="1063"/>
      <c r="F31" s="1063"/>
      <c r="G31" s="1063"/>
      <c r="H31" s="1063"/>
      <c r="I31" s="1063"/>
      <c r="J31" s="1064"/>
      <c r="K31" s="1121" t="s">
        <v>319</v>
      </c>
      <c r="L31" s="1122"/>
      <c r="M31" s="1122"/>
      <c r="N31" s="1123"/>
      <c r="O31" s="1124" t="s">
        <v>318</v>
      </c>
      <c r="P31" s="1122"/>
      <c r="Q31" s="1122"/>
      <c r="R31" s="1123"/>
      <c r="S31" s="1124" t="s">
        <v>319</v>
      </c>
      <c r="T31" s="1123"/>
      <c r="U31" s="1124" t="s">
        <v>318</v>
      </c>
      <c r="V31" s="1122"/>
      <c r="W31" s="1123"/>
      <c r="X31" s="1124" t="s">
        <v>319</v>
      </c>
      <c r="Y31" s="1123"/>
      <c r="Z31" s="1124" t="s">
        <v>318</v>
      </c>
      <c r="AA31" s="1125"/>
      <c r="AB31" s="168"/>
    </row>
    <row r="32" spans="1:28" ht="15" customHeight="1" thickBot="1" x14ac:dyDescent="0.25">
      <c r="A32" s="154"/>
      <c r="B32" s="169"/>
      <c r="C32" s="1065"/>
      <c r="D32" s="1066"/>
      <c r="E32" s="1066"/>
      <c r="F32" s="1066"/>
      <c r="G32" s="1066"/>
      <c r="H32" s="1066"/>
      <c r="I32" s="1066"/>
      <c r="J32" s="1067"/>
      <c r="K32" s="1126">
        <v>0</v>
      </c>
      <c r="L32" s="1127"/>
      <c r="M32" s="1127"/>
      <c r="N32" s="1128"/>
      <c r="O32" s="1057">
        <v>0.69</v>
      </c>
      <c r="P32" s="1127"/>
      <c r="Q32" s="1127"/>
      <c r="R32" s="1128"/>
      <c r="S32" s="1057">
        <v>0.7</v>
      </c>
      <c r="T32" s="1128"/>
      <c r="U32" s="1057">
        <v>0.79</v>
      </c>
      <c r="V32" s="1127"/>
      <c r="W32" s="1128"/>
      <c r="X32" s="1057">
        <v>0.8</v>
      </c>
      <c r="Y32" s="1128"/>
      <c r="Z32" s="1057">
        <v>1</v>
      </c>
      <c r="AA32" s="1058"/>
      <c r="AB32" s="168"/>
    </row>
    <row r="33" spans="1:28" ht="14.25" customHeight="1" thickBot="1" x14ac:dyDescent="0.25">
      <c r="A33" s="154"/>
      <c r="B33" s="169"/>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68"/>
    </row>
    <row r="34" spans="1:28" ht="14.25" customHeight="1" thickBot="1" x14ac:dyDescent="0.25">
      <c r="A34" s="171"/>
      <c r="B34" s="170"/>
      <c r="C34" s="1087" t="s">
        <v>29</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9"/>
      <c r="AB34" s="168"/>
    </row>
    <row r="35" spans="1:28" ht="32.25" customHeight="1" x14ac:dyDescent="0.2">
      <c r="A35" s="171"/>
      <c r="B35" s="170"/>
      <c r="C35" s="1068" t="s">
        <v>30</v>
      </c>
      <c r="D35" s="1069"/>
      <c r="E35" s="1069"/>
      <c r="F35" s="1069"/>
      <c r="G35" s="1070"/>
      <c r="H35" s="1074" t="s">
        <v>549</v>
      </c>
      <c r="I35" s="1074" t="s">
        <v>548</v>
      </c>
      <c r="J35" s="1076" t="s">
        <v>33</v>
      </c>
      <c r="K35" s="1068" t="s">
        <v>34</v>
      </c>
      <c r="L35" s="1069"/>
      <c r="M35" s="1069"/>
      <c r="N35" s="1069"/>
      <c r="O35" s="1069"/>
      <c r="P35" s="1069"/>
      <c r="Q35" s="1069"/>
      <c r="R35" s="1069"/>
      <c r="S35" s="1069"/>
      <c r="T35" s="1069"/>
      <c r="U35" s="1069"/>
      <c r="V35" s="1069"/>
      <c r="W35" s="1069"/>
      <c r="X35" s="1069"/>
      <c r="Y35" s="1069"/>
      <c r="Z35" s="1069"/>
      <c r="AA35" s="1070"/>
      <c r="AB35" s="168"/>
    </row>
    <row r="36" spans="1:28" ht="10.15" customHeight="1" thickBot="1" x14ac:dyDescent="0.25">
      <c r="A36" s="171"/>
      <c r="B36" s="170"/>
      <c r="C36" s="1071"/>
      <c r="D36" s="1072"/>
      <c r="E36" s="1072"/>
      <c r="F36" s="1072"/>
      <c r="G36" s="1073"/>
      <c r="H36" s="1075"/>
      <c r="I36" s="1075"/>
      <c r="J36" s="1075"/>
      <c r="K36" s="1071"/>
      <c r="L36" s="1072"/>
      <c r="M36" s="1072"/>
      <c r="N36" s="1072"/>
      <c r="O36" s="1072"/>
      <c r="P36" s="1072"/>
      <c r="Q36" s="1072"/>
      <c r="R36" s="1072"/>
      <c r="S36" s="1072"/>
      <c r="T36" s="1072"/>
      <c r="U36" s="1072"/>
      <c r="V36" s="1072"/>
      <c r="W36" s="1072"/>
      <c r="X36" s="1072"/>
      <c r="Y36" s="1072"/>
      <c r="Z36" s="1072"/>
      <c r="AA36" s="1073"/>
      <c r="AB36" s="168"/>
    </row>
    <row r="37" spans="1:28" ht="20.25" customHeight="1" x14ac:dyDescent="0.2">
      <c r="A37" s="171"/>
      <c r="B37" s="170"/>
      <c r="C37" s="1077" t="s">
        <v>410</v>
      </c>
      <c r="D37" s="1078"/>
      <c r="E37" s="1078"/>
      <c r="F37" s="1078"/>
      <c r="G37" s="1079"/>
      <c r="H37" s="196">
        <v>0.96</v>
      </c>
      <c r="I37" s="196">
        <v>0.8</v>
      </c>
      <c r="J37" s="177">
        <f>+H37/I37</f>
        <v>1.2</v>
      </c>
      <c r="K37" s="1090" t="s">
        <v>547</v>
      </c>
      <c r="L37" s="1091"/>
      <c r="M37" s="1091"/>
      <c r="N37" s="1091"/>
      <c r="O37" s="1091"/>
      <c r="P37" s="1091"/>
      <c r="Q37" s="1091"/>
      <c r="R37" s="1091"/>
      <c r="S37" s="1091"/>
      <c r="T37" s="1091"/>
      <c r="U37" s="1091"/>
      <c r="V37" s="1091"/>
      <c r="W37" s="1091"/>
      <c r="X37" s="1091"/>
      <c r="Y37" s="1091"/>
      <c r="Z37" s="1091"/>
      <c r="AA37" s="1092"/>
      <c r="AB37" s="168"/>
    </row>
    <row r="38" spans="1:28" ht="20.25" customHeight="1" x14ac:dyDescent="0.2">
      <c r="A38" s="171"/>
      <c r="B38" s="170"/>
      <c r="C38" s="1077" t="s">
        <v>408</v>
      </c>
      <c r="D38" s="1078"/>
      <c r="E38" s="1078"/>
      <c r="F38" s="1078"/>
      <c r="G38" s="1079"/>
      <c r="H38" s="196">
        <v>0.96499999999999997</v>
      </c>
      <c r="I38" s="196">
        <v>0.8</v>
      </c>
      <c r="J38" s="177">
        <f>+H38/I38</f>
        <v>1.2062499999999998</v>
      </c>
      <c r="K38" s="1093" t="s">
        <v>547</v>
      </c>
      <c r="L38" s="1094"/>
      <c r="M38" s="1094"/>
      <c r="N38" s="1094"/>
      <c r="O38" s="1094"/>
      <c r="P38" s="1094"/>
      <c r="Q38" s="1094"/>
      <c r="R38" s="1094"/>
      <c r="S38" s="1094"/>
      <c r="T38" s="1094"/>
      <c r="U38" s="1094"/>
      <c r="V38" s="1094"/>
      <c r="W38" s="1094"/>
      <c r="X38" s="1094"/>
      <c r="Y38" s="1094"/>
      <c r="Z38" s="1094"/>
      <c r="AA38" s="1095"/>
      <c r="AB38" s="168"/>
    </row>
    <row r="39" spans="1:28" ht="14.25" customHeight="1" x14ac:dyDescent="0.2">
      <c r="A39" s="171"/>
      <c r="B39" s="170"/>
      <c r="C39" s="1077" t="s">
        <v>406</v>
      </c>
      <c r="D39" s="1078"/>
      <c r="E39" s="1078"/>
      <c r="F39" s="1078"/>
      <c r="G39" s="1079"/>
      <c r="H39" s="178"/>
      <c r="I39" s="178"/>
      <c r="J39" s="177" t="e">
        <f>+H39/I39</f>
        <v>#DIV/0!</v>
      </c>
      <c r="K39" s="1093"/>
      <c r="L39" s="1094"/>
      <c r="M39" s="1094"/>
      <c r="N39" s="1094"/>
      <c r="O39" s="1094"/>
      <c r="P39" s="1094"/>
      <c r="Q39" s="1094"/>
      <c r="R39" s="1094"/>
      <c r="S39" s="1094"/>
      <c r="T39" s="1094"/>
      <c r="U39" s="1094"/>
      <c r="V39" s="1094"/>
      <c r="W39" s="1094"/>
      <c r="X39" s="1094"/>
      <c r="Y39" s="1094"/>
      <c r="Z39" s="1094"/>
      <c r="AA39" s="1095"/>
      <c r="AB39" s="168"/>
    </row>
    <row r="40" spans="1:28" ht="14.25" customHeight="1" thickBot="1" x14ac:dyDescent="0.25">
      <c r="A40" s="171"/>
      <c r="B40" s="170"/>
      <c r="C40" s="1077" t="s">
        <v>405</v>
      </c>
      <c r="D40" s="1078"/>
      <c r="E40" s="1078"/>
      <c r="F40" s="1078"/>
      <c r="G40" s="1079"/>
      <c r="H40" s="178"/>
      <c r="I40" s="178"/>
      <c r="J40" s="177" t="e">
        <f>+H40/I40</f>
        <v>#DIV/0!</v>
      </c>
      <c r="K40" s="1093"/>
      <c r="L40" s="1094"/>
      <c r="M40" s="1094"/>
      <c r="N40" s="1094"/>
      <c r="O40" s="1094"/>
      <c r="P40" s="1094"/>
      <c r="Q40" s="1094"/>
      <c r="R40" s="1094"/>
      <c r="S40" s="1094"/>
      <c r="T40" s="1094"/>
      <c r="U40" s="1094"/>
      <c r="V40" s="1094"/>
      <c r="W40" s="1094"/>
      <c r="X40" s="1094"/>
      <c r="Y40" s="1094"/>
      <c r="Z40" s="1094"/>
      <c r="AA40" s="1095"/>
      <c r="AB40" s="168"/>
    </row>
    <row r="41" spans="1:28" ht="15.75" customHeight="1" thickBot="1" x14ac:dyDescent="0.25">
      <c r="A41" s="171"/>
      <c r="B41" s="170"/>
      <c r="C41" s="1117" t="s">
        <v>35</v>
      </c>
      <c r="D41" s="1118"/>
      <c r="E41" s="1118"/>
      <c r="F41" s="1118"/>
      <c r="G41" s="1119"/>
      <c r="H41" s="176"/>
      <c r="I41" s="176"/>
      <c r="J41" s="175"/>
      <c r="K41" s="1120"/>
      <c r="L41" s="1118"/>
      <c r="M41" s="1118"/>
      <c r="N41" s="1118"/>
      <c r="O41" s="1118"/>
      <c r="P41" s="1118"/>
      <c r="Q41" s="1118"/>
      <c r="R41" s="1118"/>
      <c r="S41" s="1118"/>
      <c r="T41" s="1118"/>
      <c r="U41" s="1118"/>
      <c r="V41" s="1118"/>
      <c r="W41" s="1118"/>
      <c r="X41" s="1118"/>
      <c r="Y41" s="1118"/>
      <c r="Z41" s="1118"/>
      <c r="AA41" s="1119"/>
      <c r="AB41" s="168"/>
    </row>
    <row r="42" spans="1:28" ht="5.25" customHeight="1" x14ac:dyDescent="0.2">
      <c r="A42" s="171"/>
      <c r="B42" s="170"/>
      <c r="C42" s="172"/>
      <c r="D42" s="172"/>
      <c r="E42" s="172"/>
      <c r="F42" s="172"/>
      <c r="G42" s="172"/>
      <c r="H42" s="174"/>
      <c r="I42" s="174"/>
      <c r="J42" s="173"/>
      <c r="K42" s="172"/>
      <c r="L42" s="172"/>
      <c r="M42" s="172"/>
      <c r="N42" s="172"/>
      <c r="O42" s="172"/>
      <c r="P42" s="172"/>
      <c r="Q42" s="172"/>
      <c r="R42" s="172"/>
      <c r="S42" s="172"/>
      <c r="T42" s="172"/>
      <c r="U42" s="172"/>
      <c r="V42" s="172"/>
      <c r="W42" s="172"/>
      <c r="X42" s="172"/>
      <c r="Y42" s="172"/>
      <c r="Z42" s="172"/>
      <c r="AA42" s="172"/>
      <c r="AB42" s="168"/>
    </row>
    <row r="43" spans="1:28" ht="7.9" customHeight="1" thickBot="1" x14ac:dyDescent="0.25">
      <c r="A43" s="171"/>
      <c r="B43" s="170"/>
      <c r="C43" s="172"/>
      <c r="D43" s="172"/>
      <c r="E43" s="172"/>
      <c r="F43" s="172"/>
      <c r="G43" s="172"/>
      <c r="H43" s="174"/>
      <c r="I43" s="174"/>
      <c r="J43" s="173"/>
      <c r="K43" s="172"/>
      <c r="L43" s="172"/>
      <c r="M43" s="172"/>
      <c r="N43" s="172"/>
      <c r="O43" s="172"/>
      <c r="P43" s="172"/>
      <c r="Q43" s="172"/>
      <c r="R43" s="172"/>
      <c r="S43" s="172"/>
      <c r="T43" s="172"/>
      <c r="U43" s="172"/>
      <c r="V43" s="172"/>
      <c r="W43" s="172"/>
      <c r="X43" s="172"/>
      <c r="Y43" s="172"/>
      <c r="Z43" s="172"/>
      <c r="AA43" s="172"/>
      <c r="AB43" s="168"/>
    </row>
    <row r="44" spans="1:28" ht="14.25" customHeight="1" x14ac:dyDescent="0.2">
      <c r="A44" s="171"/>
      <c r="B44" s="170"/>
      <c r="C44" s="1068" t="s">
        <v>36</v>
      </c>
      <c r="D44" s="1069"/>
      <c r="E44" s="1069"/>
      <c r="F44" s="1069"/>
      <c r="G44" s="1069"/>
      <c r="H44" s="1069"/>
      <c r="I44" s="1069"/>
      <c r="J44" s="1069"/>
      <c r="K44" s="1069"/>
      <c r="L44" s="1069"/>
      <c r="M44" s="1069"/>
      <c r="N44" s="1069"/>
      <c r="O44" s="1069"/>
      <c r="P44" s="1069"/>
      <c r="Q44" s="1069"/>
      <c r="R44" s="1069"/>
      <c r="S44" s="1069"/>
      <c r="T44" s="1069"/>
      <c r="U44" s="1069"/>
      <c r="V44" s="1069"/>
      <c r="W44" s="1069"/>
      <c r="X44" s="1069"/>
      <c r="Y44" s="1069"/>
      <c r="Z44" s="1069"/>
      <c r="AA44" s="1070"/>
      <c r="AB44" s="168"/>
    </row>
    <row r="45" spans="1:28" ht="3" customHeight="1" thickBot="1" x14ac:dyDescent="0.25">
      <c r="A45" s="154"/>
      <c r="B45" s="169"/>
      <c r="C45" s="1098"/>
      <c r="D45" s="1099"/>
      <c r="E45" s="1099"/>
      <c r="F45" s="1099"/>
      <c r="G45" s="1099"/>
      <c r="H45" s="1099"/>
      <c r="I45" s="1099"/>
      <c r="J45" s="1099"/>
      <c r="K45" s="1099"/>
      <c r="L45" s="1099"/>
      <c r="M45" s="1099"/>
      <c r="N45" s="1099"/>
      <c r="O45" s="1099"/>
      <c r="P45" s="1099"/>
      <c r="Q45" s="1099"/>
      <c r="R45" s="1099"/>
      <c r="S45" s="1099"/>
      <c r="T45" s="1099"/>
      <c r="U45" s="1099"/>
      <c r="V45" s="1099"/>
      <c r="W45" s="1099"/>
      <c r="X45" s="1099"/>
      <c r="Y45" s="1099"/>
      <c r="Z45" s="1099"/>
      <c r="AA45" s="1100"/>
      <c r="AB45" s="168"/>
    </row>
    <row r="46" spans="1:28" ht="14.25" customHeight="1" x14ac:dyDescent="0.2">
      <c r="A46" s="154"/>
      <c r="B46" s="169"/>
      <c r="C46" s="1101" t="s">
        <v>546</v>
      </c>
      <c r="D46" s="1069"/>
      <c r="E46" s="1069"/>
      <c r="F46" s="1069"/>
      <c r="G46" s="1069"/>
      <c r="H46" s="1069"/>
      <c r="I46" s="1069"/>
      <c r="J46" s="1069"/>
      <c r="K46" s="1069"/>
      <c r="L46" s="1069"/>
      <c r="M46" s="1069"/>
      <c r="N46" s="1069"/>
      <c r="O46" s="1069"/>
      <c r="P46" s="1069"/>
      <c r="Q46" s="1069"/>
      <c r="R46" s="1069"/>
      <c r="S46" s="1069"/>
      <c r="T46" s="1069"/>
      <c r="U46" s="1069"/>
      <c r="V46" s="1069"/>
      <c r="W46" s="1069"/>
      <c r="X46" s="1069"/>
      <c r="Y46" s="1069"/>
      <c r="Z46" s="1069"/>
      <c r="AA46" s="1070"/>
      <c r="AB46" s="168"/>
    </row>
    <row r="47" spans="1:28" ht="14.25" customHeight="1" x14ac:dyDescent="0.2">
      <c r="A47" s="154"/>
      <c r="B47" s="169"/>
      <c r="C47" s="1098"/>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0"/>
      <c r="AB47" s="168"/>
    </row>
    <row r="48" spans="1:28" ht="14.25" customHeight="1" x14ac:dyDescent="0.2">
      <c r="A48" s="154"/>
      <c r="B48" s="169"/>
      <c r="C48" s="1098"/>
      <c r="D48" s="1102"/>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0"/>
      <c r="AB48" s="168"/>
    </row>
    <row r="49" spans="1:28" ht="14.25" customHeight="1" x14ac:dyDescent="0.2">
      <c r="A49" s="154"/>
      <c r="B49" s="169"/>
      <c r="C49" s="1098"/>
      <c r="D49" s="1102"/>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0"/>
      <c r="AB49" s="168"/>
    </row>
    <row r="50" spans="1:28" ht="14.25" customHeight="1" x14ac:dyDescent="0.2">
      <c r="A50" s="154"/>
      <c r="B50" s="169"/>
      <c r="C50" s="1098"/>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0"/>
      <c r="AB50" s="168"/>
    </row>
    <row r="51" spans="1:28" ht="14.25" customHeight="1" x14ac:dyDescent="0.2">
      <c r="A51" s="154"/>
      <c r="B51" s="169"/>
      <c r="C51" s="1098"/>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0"/>
      <c r="AB51" s="168"/>
    </row>
    <row r="52" spans="1:28" ht="105" customHeight="1" thickBot="1" x14ac:dyDescent="0.25">
      <c r="A52" s="154"/>
      <c r="B52" s="169"/>
      <c r="C52" s="1071"/>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3"/>
      <c r="AB52" s="168"/>
    </row>
    <row r="53" spans="1:28" ht="7.9" customHeight="1" x14ac:dyDescent="0.2">
      <c r="A53" s="154"/>
      <c r="B53" s="167"/>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5"/>
    </row>
    <row r="54" spans="1:28" ht="14.25" customHeight="1" thickBot="1" x14ac:dyDescent="0.25">
      <c r="A54" s="154"/>
      <c r="B54" s="164"/>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2"/>
    </row>
    <row r="55" spans="1:28" ht="14.25" customHeight="1" x14ac:dyDescent="0.2">
      <c r="A55" s="154"/>
      <c r="B55" s="159"/>
      <c r="C55" s="1103" t="s">
        <v>30</v>
      </c>
      <c r="D55" s="1069"/>
      <c r="E55" s="1069"/>
      <c r="F55" s="1069"/>
      <c r="G55" s="1070"/>
      <c r="H55" s="1103" t="s">
        <v>37</v>
      </c>
      <c r="I55" s="1070"/>
      <c r="J55" s="1103" t="s">
        <v>38</v>
      </c>
      <c r="K55" s="1069"/>
      <c r="L55" s="1069"/>
      <c r="M55" s="1070"/>
      <c r="N55" s="1103" t="s">
        <v>39</v>
      </c>
      <c r="O55" s="1069"/>
      <c r="P55" s="1069"/>
      <c r="Q55" s="1069"/>
      <c r="R55" s="1069"/>
      <c r="S55" s="1069"/>
      <c r="T55" s="1069"/>
      <c r="U55" s="1070"/>
      <c r="V55" s="1104" t="s">
        <v>40</v>
      </c>
      <c r="W55" s="1069"/>
      <c r="X55" s="1069"/>
      <c r="Y55" s="1069"/>
      <c r="Z55" s="1069"/>
      <c r="AA55" s="1070"/>
      <c r="AB55" s="160"/>
    </row>
    <row r="56" spans="1:28" ht="9.6" customHeight="1" x14ac:dyDescent="0.2">
      <c r="A56" s="154"/>
      <c r="B56" s="161"/>
      <c r="C56" s="1098"/>
      <c r="D56" s="1102"/>
      <c r="E56" s="1102"/>
      <c r="F56" s="1102"/>
      <c r="G56" s="1100"/>
      <c r="H56" s="1098"/>
      <c r="I56" s="1100"/>
      <c r="J56" s="1098"/>
      <c r="K56" s="1102"/>
      <c r="L56" s="1102"/>
      <c r="M56" s="1100"/>
      <c r="N56" s="1098"/>
      <c r="O56" s="1102"/>
      <c r="P56" s="1102"/>
      <c r="Q56" s="1102"/>
      <c r="R56" s="1102"/>
      <c r="S56" s="1102"/>
      <c r="T56" s="1102"/>
      <c r="U56" s="1100"/>
      <c r="V56" s="1099"/>
      <c r="W56" s="1102"/>
      <c r="X56" s="1102"/>
      <c r="Y56" s="1102"/>
      <c r="Z56" s="1102"/>
      <c r="AA56" s="1100"/>
      <c r="AB56" s="160"/>
    </row>
    <row r="57" spans="1:28" ht="13.9" hidden="1" customHeight="1" x14ac:dyDescent="0.2">
      <c r="A57" s="154"/>
      <c r="B57" s="161"/>
      <c r="C57" s="1098"/>
      <c r="D57" s="1099"/>
      <c r="E57" s="1099"/>
      <c r="F57" s="1099"/>
      <c r="G57" s="1100"/>
      <c r="H57" s="1098"/>
      <c r="I57" s="1100"/>
      <c r="J57" s="1098"/>
      <c r="K57" s="1099"/>
      <c r="L57" s="1099"/>
      <c r="M57" s="1100"/>
      <c r="N57" s="1071"/>
      <c r="O57" s="1072"/>
      <c r="P57" s="1072"/>
      <c r="Q57" s="1072"/>
      <c r="R57" s="1072"/>
      <c r="S57" s="1072"/>
      <c r="T57" s="1072"/>
      <c r="U57" s="1073"/>
      <c r="V57" s="1072"/>
      <c r="W57" s="1072"/>
      <c r="X57" s="1072"/>
      <c r="Y57" s="1072"/>
      <c r="Z57" s="1072"/>
      <c r="AA57" s="1073"/>
      <c r="AB57" s="160"/>
    </row>
    <row r="58" spans="1:28" ht="22.5" customHeight="1" x14ac:dyDescent="0.2">
      <c r="A58" s="154"/>
      <c r="B58" s="159"/>
      <c r="C58" s="1106" t="s">
        <v>410</v>
      </c>
      <c r="D58" s="1078"/>
      <c r="E58" s="1078"/>
      <c r="F58" s="1078"/>
      <c r="G58" s="1084"/>
      <c r="H58" s="1083" t="s">
        <v>528</v>
      </c>
      <c r="I58" s="1084"/>
      <c r="J58" s="1083">
        <f>J37</f>
        <v>1.2</v>
      </c>
      <c r="K58" s="1078"/>
      <c r="L58" s="1078"/>
      <c r="M58" s="1084"/>
      <c r="N58" s="1096" t="s">
        <v>528</v>
      </c>
      <c r="O58" s="1078"/>
      <c r="P58" s="1078"/>
      <c r="Q58" s="1078"/>
      <c r="R58" s="1078"/>
      <c r="S58" s="1078"/>
      <c r="T58" s="1078"/>
      <c r="U58" s="1084"/>
      <c r="V58" s="1096" t="s">
        <v>528</v>
      </c>
      <c r="W58" s="1078"/>
      <c r="X58" s="1078"/>
      <c r="Y58" s="1078"/>
      <c r="Z58" s="1078"/>
      <c r="AA58" s="1079"/>
      <c r="AB58" s="158"/>
    </row>
    <row r="59" spans="1:28" ht="14.25" customHeight="1" x14ac:dyDescent="0.2">
      <c r="A59" s="154"/>
      <c r="B59" s="159"/>
      <c r="C59" s="1107" t="s">
        <v>408</v>
      </c>
      <c r="D59" s="1094"/>
      <c r="E59" s="1094"/>
      <c r="F59" s="1094"/>
      <c r="G59" s="1105"/>
      <c r="H59" s="1083" t="s">
        <v>528</v>
      </c>
      <c r="I59" s="1084"/>
      <c r="J59" s="1083">
        <f>J38</f>
        <v>1.2062499999999998</v>
      </c>
      <c r="K59" s="1078"/>
      <c r="L59" s="1078"/>
      <c r="M59" s="1084"/>
      <c r="N59" s="1097"/>
      <c r="O59" s="1094"/>
      <c r="P59" s="1094"/>
      <c r="Q59" s="1094"/>
      <c r="R59" s="1094"/>
      <c r="S59" s="1094"/>
      <c r="T59" s="1094"/>
      <c r="U59" s="1105"/>
      <c r="V59" s="1097"/>
      <c r="W59" s="1094"/>
      <c r="X59" s="1094"/>
      <c r="Y59" s="1094"/>
      <c r="Z59" s="1094"/>
      <c r="AA59" s="1095"/>
      <c r="AB59" s="158"/>
    </row>
    <row r="60" spans="1:28" ht="14.25" customHeight="1" x14ac:dyDescent="0.2">
      <c r="A60" s="154"/>
      <c r="B60" s="159"/>
      <c r="C60" s="1107" t="s">
        <v>406</v>
      </c>
      <c r="D60" s="1094"/>
      <c r="E60" s="1094"/>
      <c r="F60" s="1094"/>
      <c r="G60" s="1105"/>
      <c r="H60" s="1083" t="s">
        <v>528</v>
      </c>
      <c r="I60" s="1084"/>
      <c r="J60" s="1083" t="e">
        <f>J39</f>
        <v>#DIV/0!</v>
      </c>
      <c r="K60" s="1078"/>
      <c r="L60" s="1078"/>
      <c r="M60" s="1084"/>
      <c r="N60" s="1097"/>
      <c r="O60" s="1094"/>
      <c r="P60" s="1094"/>
      <c r="Q60" s="1094"/>
      <c r="R60" s="1094"/>
      <c r="S60" s="1094"/>
      <c r="T60" s="1094"/>
      <c r="U60" s="1105"/>
      <c r="V60" s="1097"/>
      <c r="W60" s="1094"/>
      <c r="X60" s="1094"/>
      <c r="Y60" s="1094"/>
      <c r="Z60" s="1094"/>
      <c r="AA60" s="1095"/>
      <c r="AB60" s="158"/>
    </row>
    <row r="61" spans="1:28" ht="14.25" customHeight="1" x14ac:dyDescent="0.2">
      <c r="A61" s="154"/>
      <c r="B61" s="159"/>
      <c r="C61" s="1107" t="s">
        <v>405</v>
      </c>
      <c r="D61" s="1094"/>
      <c r="E61" s="1094"/>
      <c r="F61" s="1094"/>
      <c r="G61" s="1105"/>
      <c r="H61" s="1083" t="s">
        <v>528</v>
      </c>
      <c r="I61" s="1084"/>
      <c r="J61" s="1083" t="e">
        <f>J40</f>
        <v>#DIV/0!</v>
      </c>
      <c r="K61" s="1078"/>
      <c r="L61" s="1078"/>
      <c r="M61" s="1084"/>
      <c r="N61" s="1097"/>
      <c r="O61" s="1094"/>
      <c r="P61" s="1094"/>
      <c r="Q61" s="1094"/>
      <c r="R61" s="1094"/>
      <c r="S61" s="1094"/>
      <c r="T61" s="1094"/>
      <c r="U61" s="1105"/>
      <c r="V61" s="1097"/>
      <c r="W61" s="1094"/>
      <c r="X61" s="1094"/>
      <c r="Y61" s="1094"/>
      <c r="Z61" s="1094"/>
      <c r="AA61" s="1095"/>
      <c r="AB61" s="158"/>
    </row>
    <row r="62" spans="1:28" ht="15.75" customHeight="1" thickBot="1" x14ac:dyDescent="0.25">
      <c r="A62" s="154"/>
      <c r="B62" s="159"/>
      <c r="C62" s="1080"/>
      <c r="D62" s="1081"/>
      <c r="E62" s="1081"/>
      <c r="F62" s="1081"/>
      <c r="G62" s="1082"/>
      <c r="H62" s="1083"/>
      <c r="I62" s="1084"/>
      <c r="J62" s="1085"/>
      <c r="K62" s="1081"/>
      <c r="L62" s="1081"/>
      <c r="M62" s="1082"/>
      <c r="N62" s="1085"/>
      <c r="O62" s="1081"/>
      <c r="P62" s="1081"/>
      <c r="Q62" s="1081"/>
      <c r="R62" s="1081"/>
      <c r="S62" s="1081"/>
      <c r="T62" s="1081"/>
      <c r="U62" s="1082"/>
      <c r="V62" s="1085"/>
      <c r="W62" s="1081"/>
      <c r="X62" s="1081"/>
      <c r="Y62" s="1081"/>
      <c r="Z62" s="1081"/>
      <c r="AA62" s="1086"/>
      <c r="AB62" s="158"/>
    </row>
    <row r="63" spans="1:28" ht="14.25" customHeight="1" x14ac:dyDescent="0.2">
      <c r="A63" s="154"/>
      <c r="B63" s="157"/>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55"/>
    </row>
    <row r="64" spans="1:28" ht="14.25" customHeight="1" x14ac:dyDescent="0.2">
      <c r="A64" s="154"/>
      <c r="B64" s="154"/>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54"/>
    </row>
    <row r="65" spans="1:28" ht="14.25" customHeight="1" x14ac:dyDescent="0.2">
      <c r="A65" s="154"/>
      <c r="B65" s="154"/>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54"/>
    </row>
    <row r="66" spans="1:28" ht="14.25" customHeight="1" x14ac:dyDescent="0.2">
      <c r="A66" s="154"/>
      <c r="B66" s="154"/>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54"/>
    </row>
    <row r="67" spans="1:28" ht="14.25" customHeight="1" x14ac:dyDescent="0.2">
      <c r="A67" s="154"/>
      <c r="B67" s="154"/>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54"/>
    </row>
    <row r="68" spans="1:28" ht="14.25" customHeight="1" x14ac:dyDescent="0.2">
      <c r="A68" s="154"/>
      <c r="B68" s="154"/>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54"/>
    </row>
    <row r="69" spans="1:28" ht="14.25" customHeight="1" x14ac:dyDescent="0.2">
      <c r="A69" s="154"/>
      <c r="B69" s="154"/>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54"/>
    </row>
    <row r="70" spans="1:28" ht="14.25" customHeight="1" x14ac:dyDescent="0.2">
      <c r="A70" s="154"/>
      <c r="B70" s="154"/>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54"/>
    </row>
    <row r="71" spans="1:28" ht="14.25" customHeight="1" x14ac:dyDescent="0.2">
      <c r="A71" s="154"/>
      <c r="B71" s="154"/>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54"/>
    </row>
    <row r="72" spans="1:28" ht="14.25" customHeight="1" x14ac:dyDescent="0.2">
      <c r="A72" s="154"/>
      <c r="B72" s="154"/>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54"/>
    </row>
    <row r="73" spans="1:28" ht="14.25" customHeight="1" x14ac:dyDescent="0.2">
      <c r="A73" s="154"/>
      <c r="B73" s="154"/>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54"/>
    </row>
    <row r="74" spans="1:28" ht="14.25" customHeight="1" x14ac:dyDescent="0.2">
      <c r="A74" s="154"/>
      <c r="B74" s="154"/>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54"/>
    </row>
    <row r="75" spans="1:28" ht="14.25" customHeight="1" x14ac:dyDescent="0.2">
      <c r="A75" s="154"/>
      <c r="B75" s="154"/>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54"/>
    </row>
    <row r="76" spans="1:28" ht="14.25" customHeight="1" x14ac:dyDescent="0.2">
      <c r="A76" s="154"/>
      <c r="B76" s="154"/>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54"/>
    </row>
    <row r="77" spans="1:28" ht="14.25" customHeight="1" x14ac:dyDescent="0.2">
      <c r="A77" s="154"/>
      <c r="B77" s="154"/>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54"/>
    </row>
    <row r="78" spans="1:28" ht="14.25" customHeight="1" x14ac:dyDescent="0.2">
      <c r="A78" s="154"/>
      <c r="B78" s="154"/>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54"/>
    </row>
    <row r="79" spans="1:28" ht="14.25" customHeight="1" x14ac:dyDescent="0.2">
      <c r="A79" s="154"/>
      <c r="B79" s="154"/>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54"/>
    </row>
    <row r="80" spans="1:28" ht="14.25" customHeight="1" x14ac:dyDescent="0.2">
      <c r="A80" s="154"/>
      <c r="B80" s="154"/>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54"/>
    </row>
    <row r="81" spans="1:28" ht="14.25" customHeight="1" x14ac:dyDescent="0.2">
      <c r="A81" s="154"/>
      <c r="B81" s="154"/>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54"/>
    </row>
    <row r="82" spans="1:28" ht="14.25" customHeight="1" x14ac:dyDescent="0.2">
      <c r="A82" s="154"/>
      <c r="B82" s="154"/>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54"/>
    </row>
    <row r="83" spans="1:28" ht="14.25" customHeight="1" x14ac:dyDescent="0.2">
      <c r="A83" s="154"/>
      <c r="B83" s="154"/>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54"/>
    </row>
    <row r="84" spans="1:28" ht="14.25" customHeight="1" x14ac:dyDescent="0.2">
      <c r="A84" s="154"/>
      <c r="B84" s="154"/>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c r="AA84" s="195"/>
      <c r="AB84" s="154"/>
    </row>
    <row r="85" spans="1:28" ht="14.25" customHeight="1" x14ac:dyDescent="0.2">
      <c r="A85" s="154"/>
      <c r="B85" s="154"/>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c r="AA85" s="195"/>
      <c r="AB85" s="154"/>
    </row>
    <row r="86" spans="1:28" ht="14.25" customHeight="1" x14ac:dyDescent="0.2">
      <c r="A86" s="154"/>
      <c r="B86" s="154"/>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c r="AA86" s="195"/>
      <c r="AB86" s="154"/>
    </row>
    <row r="87" spans="1:28" ht="14.25" customHeight="1" x14ac:dyDescent="0.2">
      <c r="A87" s="154"/>
      <c r="B87" s="154"/>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54"/>
    </row>
    <row r="88" spans="1:28" ht="14.25" customHeight="1" x14ac:dyDescent="0.2">
      <c r="A88" s="154"/>
      <c r="B88" s="154"/>
      <c r="C88" s="195"/>
      <c r="D88" s="195"/>
      <c r="E88" s="195"/>
      <c r="F88" s="195"/>
      <c r="G88" s="195"/>
      <c r="H88" s="195"/>
      <c r="I88" s="195"/>
      <c r="J88" s="195"/>
      <c r="K88" s="195"/>
      <c r="L88" s="195"/>
      <c r="M88" s="195"/>
      <c r="N88" s="195"/>
      <c r="O88" s="195"/>
      <c r="P88" s="195"/>
      <c r="Q88" s="195"/>
      <c r="R88" s="195"/>
      <c r="S88" s="195"/>
      <c r="T88" s="195"/>
      <c r="U88" s="195"/>
      <c r="V88" s="195"/>
      <c r="W88" s="195"/>
      <c r="X88" s="195"/>
      <c r="Y88" s="195"/>
      <c r="Z88" s="195"/>
      <c r="AA88" s="195"/>
      <c r="AB88" s="154"/>
    </row>
    <row r="89" spans="1:28" ht="14.25" customHeight="1" x14ac:dyDescent="0.2">
      <c r="A89" s="154"/>
      <c r="B89" s="154"/>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c r="AA89" s="195"/>
      <c r="AB89" s="154"/>
    </row>
    <row r="90" spans="1:28" ht="14.25" customHeight="1" x14ac:dyDescent="0.2">
      <c r="A90" s="154"/>
      <c r="B90" s="154"/>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c r="AA90" s="195"/>
      <c r="AB90" s="154"/>
    </row>
    <row r="91" spans="1:28" ht="14.25" customHeight="1" x14ac:dyDescent="0.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row>
    <row r="92" spans="1:28" ht="14.25" customHeight="1" x14ac:dyDescent="0.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row>
    <row r="93" spans="1:28" ht="14.25" customHeight="1" x14ac:dyDescent="0.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row>
    <row r="94" spans="1:28" ht="14.25" customHeight="1" x14ac:dyDescent="0.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row>
    <row r="95" spans="1:28" ht="14.25" customHeight="1" x14ac:dyDescent="0.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row>
    <row r="96" spans="1:28" ht="14.25" customHeight="1" x14ac:dyDescent="0.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row>
    <row r="97" spans="1:28" ht="14.25" customHeight="1" x14ac:dyDescent="0.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spans="1:28" ht="14.25" customHeight="1" x14ac:dyDescent="0.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row>
    <row r="99" spans="1:28" ht="14.25" customHeight="1" x14ac:dyDescent="0.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row>
    <row r="100" spans="1:28" ht="14.25" customHeight="1" x14ac:dyDescent="0.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14.25" customHeight="1" x14ac:dyDescent="0.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6" customHeight="1" x14ac:dyDescent="0.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14.25" customHeight="1" x14ac:dyDescent="0.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14.25" customHeight="1" x14ac:dyDescent="0.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14.25" customHeight="1" x14ac:dyDescent="0.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14.25" customHeight="1" x14ac:dyDescent="0.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14.25" customHeight="1" x14ac:dyDescent="0.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14.25"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14.25" customHeight="1" x14ac:dyDescent="0.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14.25" customHeight="1" x14ac:dyDescent="0.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14.25" customHeight="1" x14ac:dyDescent="0.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14.25" customHeight="1" x14ac:dyDescent="0.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14.25" customHeight="1" x14ac:dyDescent="0.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14.25" customHeight="1" x14ac:dyDescent="0.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ht="14.25" customHeight="1" x14ac:dyDescent="0.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ht="14.25" customHeight="1" x14ac:dyDescent="0.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spans="1:28" ht="14.25" customHeight="1" x14ac:dyDescent="0.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14.25" customHeight="1" x14ac:dyDescent="0.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14.25" customHeight="1" x14ac:dyDescent="0.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14.25" customHeight="1" x14ac:dyDescent="0.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14.25" customHeight="1" x14ac:dyDescent="0.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14.25" customHeight="1" x14ac:dyDescent="0.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14.25" customHeight="1" x14ac:dyDescent="0.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14.25" customHeight="1" x14ac:dyDescent="0.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14.25" customHeight="1" x14ac:dyDescent="0.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14.25" customHeight="1" x14ac:dyDescent="0.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14.25" customHeight="1" x14ac:dyDescent="0.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14.25" customHeight="1" x14ac:dyDescent="0.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14.25" customHeight="1" x14ac:dyDescent="0.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14.25" customHeight="1" x14ac:dyDescent="0.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ht="14.25" customHeight="1" x14ac:dyDescent="0.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ht="14.25" customHeight="1" x14ac:dyDescent="0.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spans="1:28" ht="14.25" customHeight="1" x14ac:dyDescent="0.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spans="1:28" ht="14.25" customHeight="1" x14ac:dyDescent="0.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spans="1:28" ht="14.25" customHeight="1" x14ac:dyDescent="0.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spans="1:28" ht="14.25" customHeight="1" x14ac:dyDescent="0.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spans="1:28" ht="14.25" customHeight="1" x14ac:dyDescent="0.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spans="1:28" ht="14.25" customHeight="1" x14ac:dyDescent="0.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spans="1:28" ht="14.25" customHeight="1" x14ac:dyDescent="0.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spans="1:28" ht="14.25" customHeight="1" x14ac:dyDescent="0.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spans="1:28" ht="14.25" customHeight="1" x14ac:dyDescent="0.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spans="1:28" ht="14.25" customHeight="1" x14ac:dyDescent="0.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spans="1:28" ht="14.25" customHeight="1" x14ac:dyDescent="0.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spans="1:28" ht="14.25" customHeight="1" x14ac:dyDescent="0.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spans="1:28" ht="14.25" customHeight="1" x14ac:dyDescent="0.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spans="1:28" ht="14.25" customHeight="1" x14ac:dyDescent="0.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spans="1:28" ht="14.25" customHeight="1" x14ac:dyDescent="0.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spans="1:28" ht="14.25" customHeight="1" x14ac:dyDescent="0.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spans="1:28" ht="14.25" customHeight="1" x14ac:dyDescent="0.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spans="1:28" ht="14.25" customHeight="1" x14ac:dyDescent="0.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spans="1:28" ht="14.25" customHeight="1" x14ac:dyDescent="0.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spans="1:28" ht="14.25" customHeight="1" x14ac:dyDescent="0.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spans="1:28" ht="14.2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spans="1:28" ht="14.2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spans="1:28" ht="14.2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spans="1:28" ht="14.2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spans="1:28" ht="14.2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spans="1:28" ht="14.2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spans="1:28" ht="14.2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spans="1:28" ht="14.2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spans="1:28" ht="14.2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spans="1:28" ht="14.2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spans="1:28" ht="14.2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spans="1:28" ht="14.2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spans="1:28" ht="14.2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14.2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14.2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14.2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14.2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14.2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14.2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14.2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14.2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14.2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14.2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14.2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14.2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14.2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14.2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14.2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14.2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14.2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14.2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14.2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14.2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14.2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14.2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14.2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14.2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14.2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14.2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14.2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14.2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14.2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14.2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14.2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14.2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14.2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14.2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14.2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14.2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14.2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14.2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14.2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14.2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14.2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14.2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14.2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spans="1:28" ht="14.2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spans="1:28" ht="14.2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spans="1:28" ht="14.2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spans="1:28" ht="14.2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spans="1:28" ht="14.2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spans="1:28" ht="14.2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spans="1:28" ht="14.2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spans="1:28" ht="14.2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spans="1:28" ht="14.2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spans="1:28" ht="14.2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spans="1:28" ht="14.2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spans="1:28" ht="14.2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spans="1:28" ht="14.2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spans="1:28" ht="14.2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spans="1:28" ht="14.2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spans="1:28" ht="14.2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spans="1:28" ht="14.2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spans="1:28" ht="14.2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spans="1:28" ht="14.2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spans="1:28" ht="14.2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spans="1:28" ht="14.2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spans="1:28" ht="14.2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spans="1:28" ht="14.2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spans="1:28" ht="14.2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spans="1:28" ht="14.2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spans="1:28" ht="14.2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spans="1:28" ht="14.2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spans="1:28" ht="14.2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spans="1:28" ht="14.2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spans="1:28" ht="14.2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spans="1:28" ht="14.2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spans="1:28" ht="14.2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spans="1:28" ht="14.2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spans="1:28" ht="14.2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spans="1:28" ht="14.2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spans="1:28" ht="14.2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spans="1:28" ht="14.2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spans="1:28" ht="14.2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spans="1:28" ht="14.2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spans="1:28" ht="14.2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spans="1:28" ht="14.2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spans="1:28" ht="14.2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spans="1:28" ht="14.2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spans="1:28" ht="14.2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spans="1:28" ht="14.2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spans="1:28" ht="14.2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spans="1:28" ht="14.2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spans="1:28" ht="14.2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spans="1:28" ht="14.2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spans="1:28" ht="14.2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spans="1:28" ht="14.2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spans="1:28" ht="14.2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spans="1:28" ht="14.2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spans="1:28" ht="14.2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row>
    <row r="263" spans="1:28" ht="14.2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row>
    <row r="264" spans="1:28" ht="14.2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row>
    <row r="265" spans="1:28" ht="14.2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row>
    <row r="266" spans="1:28" ht="14.2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row>
    <row r="267" spans="1:28" ht="14.2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row>
    <row r="268" spans="1:28" ht="14.2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row>
    <row r="269" spans="1:28" ht="14.2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row>
    <row r="270" spans="1:28" ht="14.2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row>
    <row r="271" spans="1:28" ht="14.2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row>
    <row r="272" spans="1:28" ht="14.2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row>
    <row r="273" spans="1:28" ht="14.2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row>
    <row r="274" spans="1:28" ht="14.2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row>
    <row r="275" spans="1:28" ht="14.2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row>
    <row r="276" spans="1:28" ht="14.2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row>
    <row r="277" spans="1:28" ht="14.2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row>
    <row r="278" spans="1:28" ht="14.2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row>
    <row r="279" spans="1:28" ht="14.2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row>
    <row r="280" spans="1:28" ht="14.2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row>
    <row r="281" spans="1:28" ht="14.2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row>
    <row r="282" spans="1:28" ht="14.2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row>
    <row r="283" spans="1:28" ht="14.2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row>
    <row r="284" spans="1:28" ht="14.2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row>
    <row r="285" spans="1:28" ht="14.2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row>
    <row r="286" spans="1:28" ht="14.2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row>
    <row r="287" spans="1:28" ht="14.2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row>
    <row r="288" spans="1:28" ht="14.2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row>
    <row r="289" spans="1:28" ht="14.2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row>
    <row r="290" spans="1:28" ht="14.2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row>
    <row r="291" spans="1:28" ht="14.2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row>
    <row r="292" spans="1:28" ht="14.2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row>
    <row r="293" spans="1:28" ht="14.2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row>
    <row r="294" spans="1:28" ht="14.2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row>
    <row r="295" spans="1:28" ht="14.2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row>
    <row r="296" spans="1:28" ht="14.2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row>
    <row r="297" spans="1:28" ht="14.2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row>
    <row r="298" spans="1:28" ht="14.2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row>
    <row r="299" spans="1:28" ht="14.2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row>
    <row r="300" spans="1:28" ht="14.2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row>
    <row r="301" spans="1:28" ht="14.2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row>
    <row r="302" spans="1:28" ht="14.2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row>
    <row r="303" spans="1:28" ht="14.2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row>
    <row r="304" spans="1:28" ht="14.2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row>
    <row r="305" spans="1:28" ht="14.2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row>
    <row r="306" spans="1:28" ht="14.2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row>
    <row r="307" spans="1:28" ht="14.2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row>
    <row r="308" spans="1:28" ht="14.2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row>
    <row r="309" spans="1:28" ht="14.2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row>
    <row r="310" spans="1:28" ht="14.2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row>
    <row r="311" spans="1:28" ht="14.2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row>
    <row r="312" spans="1:28" ht="14.2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row>
    <row r="313" spans="1:28" ht="14.2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row>
    <row r="314" spans="1:28" ht="14.2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row>
    <row r="315" spans="1:28" ht="14.2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row>
    <row r="316" spans="1:28" ht="14.2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row>
    <row r="317" spans="1:28" ht="14.2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row>
    <row r="318" spans="1:28" ht="14.2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row>
    <row r="319" spans="1:28" ht="14.2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row>
    <row r="320" spans="1:28" ht="14.2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row>
    <row r="321" spans="1:28" ht="14.2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row>
    <row r="322" spans="1:28" ht="14.2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row>
    <row r="323" spans="1:28" ht="14.2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row>
    <row r="324" spans="1:28" ht="14.2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row>
    <row r="325" spans="1:28" ht="14.2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row>
    <row r="326" spans="1:28" ht="14.2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row>
    <row r="327" spans="1:28" ht="14.2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row>
    <row r="328" spans="1:28" ht="14.2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row>
    <row r="329" spans="1:28" ht="14.2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row>
    <row r="330" spans="1:28" ht="14.2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row>
    <row r="331" spans="1:28" ht="14.2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row>
    <row r="332" spans="1:28" ht="14.2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row>
    <row r="333" spans="1:28" ht="14.2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row>
    <row r="334" spans="1:28" ht="14.2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row>
    <row r="335" spans="1:28" ht="14.2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row>
    <row r="336" spans="1:28" ht="14.2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row>
    <row r="337" spans="1:28" ht="14.2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row>
    <row r="338" spans="1:28" ht="14.2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row>
    <row r="339" spans="1:28" ht="14.2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row>
    <row r="340" spans="1:28" ht="14.2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row>
    <row r="341" spans="1:28" ht="14.2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row>
    <row r="342" spans="1:28" ht="14.2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row>
    <row r="343" spans="1:28" ht="14.2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row>
    <row r="344" spans="1:28" ht="14.2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row>
    <row r="345" spans="1:28" ht="14.2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row>
    <row r="346" spans="1:28" ht="14.2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row>
    <row r="347" spans="1:28" ht="14.2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row>
    <row r="348" spans="1:28" ht="14.2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row>
    <row r="349" spans="1:28" ht="14.2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row>
    <row r="350" spans="1:28" ht="14.2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row>
    <row r="351" spans="1:28" ht="14.2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row>
    <row r="352" spans="1:28" ht="14.2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row>
    <row r="353" spans="1:28" ht="14.2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row>
    <row r="354" spans="1:28" ht="14.2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row>
    <row r="355" spans="1:28" ht="14.2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row>
    <row r="356" spans="1:28" ht="14.2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row>
    <row r="357" spans="1:28" ht="14.2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row>
    <row r="358" spans="1:28" ht="14.2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row>
    <row r="359" spans="1:28" ht="14.2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row>
    <row r="360" spans="1:28" ht="14.2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row>
    <row r="361" spans="1:28" ht="14.2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row>
    <row r="362" spans="1:28" ht="14.2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row>
    <row r="363" spans="1:28" ht="14.2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row>
    <row r="364" spans="1:28" ht="14.2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row>
    <row r="365" spans="1:28" ht="14.2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row>
    <row r="366" spans="1:28" ht="14.2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row>
    <row r="367" spans="1:28" ht="14.2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row>
    <row r="368" spans="1:28" ht="14.2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row>
    <row r="369" spans="1:28" ht="14.2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row>
    <row r="370" spans="1:28" ht="14.2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row>
    <row r="371" spans="1:28" ht="14.2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row>
    <row r="372" spans="1:28" ht="14.2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row>
    <row r="373" spans="1:28" ht="14.2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row>
    <row r="374" spans="1:28" ht="14.2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row>
    <row r="375" spans="1:28" ht="14.2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row>
    <row r="376" spans="1:28" ht="14.2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row>
    <row r="377" spans="1:28" ht="14.2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row>
    <row r="378" spans="1:28" ht="14.2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row>
    <row r="379" spans="1:28" ht="14.2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row>
    <row r="380" spans="1:28" ht="14.2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row>
    <row r="381" spans="1:28" ht="14.2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row>
    <row r="382" spans="1:28" ht="14.2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row>
    <row r="383" spans="1:28" ht="14.2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row>
    <row r="384" spans="1:28" ht="14.2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row>
    <row r="385" spans="1:28" ht="14.2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row>
    <row r="386" spans="1:28" ht="14.2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row>
    <row r="387" spans="1:28" ht="14.2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row>
    <row r="388" spans="1:28" ht="14.2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row>
    <row r="389" spans="1:28" ht="14.2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row>
    <row r="390" spans="1:28" ht="14.2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row>
    <row r="391" spans="1:28" ht="14.2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row>
    <row r="392" spans="1:28" ht="14.2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row>
    <row r="393" spans="1:28" ht="14.2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row>
    <row r="394" spans="1:28" ht="14.2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row>
    <row r="395" spans="1:28" ht="14.2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row>
    <row r="396" spans="1:28" ht="14.2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row>
    <row r="397" spans="1:28" ht="14.2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row>
    <row r="398" spans="1:28" ht="14.2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row>
    <row r="399" spans="1:28" ht="14.2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row>
    <row r="400" spans="1:28" ht="14.2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row>
    <row r="401" spans="1:28" ht="14.2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row>
    <row r="402" spans="1:28" ht="14.2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row>
    <row r="403" spans="1:28" ht="14.2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row>
    <row r="404" spans="1:28" ht="14.2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row>
    <row r="405" spans="1:28" ht="14.2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row>
    <row r="406" spans="1:28" ht="14.2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row>
    <row r="407" spans="1:28" ht="14.2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row>
    <row r="408" spans="1:28" ht="14.2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row>
    <row r="409" spans="1:28" ht="14.2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row>
    <row r="410" spans="1:28" ht="14.2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row>
    <row r="411" spans="1:28" ht="14.2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row>
    <row r="412" spans="1:28" ht="14.2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row>
    <row r="413" spans="1:28" ht="14.2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row>
    <row r="414" spans="1:28" ht="14.2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row>
    <row r="415" spans="1:28" ht="14.2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row>
    <row r="416" spans="1:28" ht="14.2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row>
    <row r="417" spans="1:28" ht="14.2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row>
    <row r="418" spans="1:28" ht="14.2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row>
    <row r="419" spans="1:28" ht="14.2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row>
    <row r="420" spans="1:28" ht="14.2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row>
    <row r="421" spans="1:28" ht="14.2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row>
    <row r="422" spans="1:28" ht="14.2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row>
    <row r="423" spans="1:28" ht="14.2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row>
    <row r="424" spans="1:28" ht="14.2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row>
    <row r="425" spans="1:28" ht="14.2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row>
    <row r="426" spans="1:28" ht="14.2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row>
    <row r="427" spans="1:28" ht="14.2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row>
    <row r="428" spans="1:28" ht="14.2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row>
    <row r="429" spans="1:28" ht="14.2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row>
    <row r="430" spans="1:28" ht="14.2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row>
    <row r="431" spans="1:28" ht="14.2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row>
    <row r="432" spans="1:28" ht="14.2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row>
    <row r="433" spans="1:28" ht="14.2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row>
    <row r="434" spans="1:28" ht="14.2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row>
    <row r="435" spans="1:28" ht="14.2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row>
    <row r="436" spans="1:28" ht="14.2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row>
    <row r="437" spans="1:28" ht="14.2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row>
    <row r="438" spans="1:28" ht="14.2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row>
    <row r="439" spans="1:28" ht="14.2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row>
    <row r="440" spans="1:28" ht="14.2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row>
    <row r="441" spans="1:28" ht="14.2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row>
    <row r="442" spans="1:28" ht="14.2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row>
    <row r="443" spans="1:28" ht="14.2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row>
    <row r="444" spans="1:28" ht="14.2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row>
    <row r="445" spans="1:28" ht="14.2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row>
    <row r="446" spans="1:28" ht="14.2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row>
    <row r="447" spans="1:28" ht="14.2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row>
    <row r="448" spans="1:28" ht="14.2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row>
    <row r="449" spans="1:28" ht="14.2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row>
    <row r="450" spans="1:28" ht="14.2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row>
    <row r="451" spans="1:28" ht="14.2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row>
    <row r="452" spans="1:28" ht="14.2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row>
    <row r="453" spans="1:28" ht="14.2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row>
    <row r="454" spans="1:28" ht="14.2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row>
    <row r="455" spans="1:28" ht="14.2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row>
    <row r="456" spans="1:28" ht="14.2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row>
    <row r="457" spans="1:28" ht="14.2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row>
    <row r="458" spans="1:28" ht="14.2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row>
    <row r="459" spans="1:28" ht="14.2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row>
    <row r="460" spans="1:28" ht="14.2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row>
    <row r="461" spans="1:28" ht="14.2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row>
    <row r="462" spans="1:28" ht="14.2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row>
    <row r="463" spans="1:28" ht="14.2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row>
    <row r="464" spans="1:28" ht="14.2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row>
    <row r="465" spans="1:28" ht="14.2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row>
    <row r="466" spans="1:28" ht="14.2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row>
    <row r="467" spans="1:28" ht="14.2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row>
    <row r="468" spans="1:28" ht="14.2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row>
    <row r="469" spans="1:28" ht="14.2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row>
    <row r="470" spans="1:28" ht="14.2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row>
    <row r="471" spans="1:28" ht="14.2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row>
    <row r="472" spans="1:28" ht="14.2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row>
    <row r="473" spans="1:28" ht="14.2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row>
    <row r="474" spans="1:28" ht="14.2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row>
    <row r="475" spans="1:28" ht="14.2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row>
    <row r="476" spans="1:28" ht="14.2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row>
    <row r="477" spans="1:28" ht="14.2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row>
    <row r="478" spans="1:28" ht="14.2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row>
    <row r="479" spans="1:28" ht="14.2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row>
    <row r="480" spans="1:28" ht="14.2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row>
    <row r="481" spans="1:28" ht="14.2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row>
    <row r="482" spans="1:28" ht="14.2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row>
    <row r="483" spans="1:28" ht="14.2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row>
    <row r="484" spans="1:28" ht="14.2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row>
    <row r="485" spans="1:28" ht="14.2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row>
    <row r="486" spans="1:28" ht="14.2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row>
    <row r="487" spans="1:28" ht="14.2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row>
    <row r="488" spans="1:28" ht="14.2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row>
    <row r="489" spans="1:28" ht="14.2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row>
    <row r="490" spans="1:28" ht="14.2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row>
    <row r="491" spans="1:28" ht="14.2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row>
    <row r="492" spans="1:28" ht="14.2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row>
    <row r="493" spans="1:28" ht="14.2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row>
    <row r="494" spans="1:28" ht="14.2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row>
    <row r="495" spans="1:28" ht="14.2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row>
    <row r="496" spans="1:28" ht="14.2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row>
    <row r="497" spans="1:28" ht="14.2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row>
    <row r="498" spans="1:28" ht="14.2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row>
    <row r="499" spans="1:28" ht="14.2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row>
    <row r="500" spans="1:28" ht="14.2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row>
    <row r="501" spans="1:28" ht="14.2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row>
    <row r="502" spans="1:28" ht="14.2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row>
    <row r="503" spans="1:28" ht="14.2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row>
    <row r="504" spans="1:28" ht="14.2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row>
    <row r="505" spans="1:28" ht="14.2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row>
    <row r="506" spans="1:28" ht="14.2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row>
    <row r="507" spans="1:28" ht="14.2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row>
    <row r="508" spans="1:28" ht="14.2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row>
    <row r="509" spans="1:28" ht="14.2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row>
    <row r="510" spans="1:28" ht="14.2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row>
    <row r="511" spans="1:28" ht="14.2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row>
    <row r="512" spans="1:28" ht="14.2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row>
    <row r="513" spans="1:28" ht="14.2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row>
    <row r="514" spans="1:28" ht="14.2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row>
    <row r="515" spans="1:28" ht="14.2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row>
    <row r="516" spans="1:28" ht="14.2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row>
    <row r="517" spans="1:28" ht="14.2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row>
    <row r="518" spans="1:28" ht="14.2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row>
    <row r="519" spans="1:28" ht="14.2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row>
    <row r="520" spans="1:28" ht="14.2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row>
    <row r="521" spans="1:28" ht="14.2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row>
    <row r="522" spans="1:28" ht="14.2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row>
    <row r="523" spans="1:28" ht="14.2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row>
    <row r="524" spans="1:28" ht="14.2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row>
    <row r="525" spans="1:28" ht="14.2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row>
    <row r="526" spans="1:28" ht="14.2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row>
    <row r="527" spans="1:28" ht="14.2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row>
    <row r="528" spans="1:28" ht="14.2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row>
    <row r="529" spans="1:28" ht="14.2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row>
    <row r="530" spans="1:28" ht="14.2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row>
    <row r="531" spans="1:28" ht="14.2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row>
    <row r="532" spans="1:28" ht="14.2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row>
    <row r="533" spans="1:28" ht="14.2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row>
    <row r="534" spans="1:28" ht="14.2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row>
    <row r="535" spans="1:28" ht="14.2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row>
    <row r="536" spans="1:28" ht="14.2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row>
    <row r="537" spans="1:28" ht="14.2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row>
    <row r="538" spans="1:28" ht="14.2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row>
    <row r="539" spans="1:28" ht="14.2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row>
    <row r="540" spans="1:28" ht="14.2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row>
    <row r="541" spans="1:28" ht="14.2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row>
    <row r="542" spans="1:28" ht="14.2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row>
    <row r="543" spans="1:28" ht="14.2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row>
    <row r="544" spans="1:28" ht="14.2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row>
    <row r="545" spans="1:28" ht="14.2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row>
    <row r="546" spans="1:28" ht="14.2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row>
    <row r="547" spans="1:28" ht="14.2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row>
    <row r="548" spans="1:28" ht="14.2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row>
    <row r="549" spans="1:28" ht="14.2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row>
    <row r="550" spans="1:28" ht="14.2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row>
    <row r="551" spans="1:28" ht="14.2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row>
    <row r="552" spans="1:28" ht="14.2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row>
    <row r="553" spans="1:28" ht="14.2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row>
    <row r="554" spans="1:28" ht="14.2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row>
    <row r="555" spans="1:28" ht="14.2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row>
    <row r="556" spans="1:28" ht="14.2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row>
    <row r="557" spans="1:28" ht="14.2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row>
    <row r="558" spans="1:28" ht="14.2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row>
    <row r="559" spans="1:28" ht="14.2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row>
    <row r="560" spans="1:28" ht="14.2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row>
    <row r="561" spans="1:28" ht="14.2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row>
    <row r="562" spans="1:28" ht="14.2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row>
    <row r="563" spans="1:28" ht="14.2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row>
    <row r="564" spans="1:28" ht="14.2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row>
    <row r="565" spans="1:28" ht="14.2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row>
    <row r="566" spans="1:28" ht="14.2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row>
    <row r="567" spans="1:28" ht="14.2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row>
    <row r="568" spans="1:28" ht="14.2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row>
    <row r="569" spans="1:28" ht="14.2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row>
    <row r="570" spans="1:28" ht="14.2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row>
    <row r="571" spans="1:28" ht="14.2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row>
    <row r="572" spans="1:28" ht="14.2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row>
    <row r="573" spans="1:28" ht="14.2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row>
    <row r="574" spans="1:28" ht="14.2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row>
    <row r="575" spans="1:28" ht="14.2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row>
    <row r="576" spans="1:28" ht="14.2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row>
    <row r="577" spans="1:28" ht="14.2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row>
    <row r="578" spans="1:28" ht="14.2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row>
    <row r="579" spans="1:28" ht="14.2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row>
    <row r="580" spans="1:28" ht="14.2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row>
    <row r="581" spans="1:28" ht="14.2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row>
    <row r="582" spans="1:28" ht="14.2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row>
    <row r="583" spans="1:28" ht="14.2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row>
    <row r="584" spans="1:28" ht="14.2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row>
    <row r="585" spans="1:28" ht="14.2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row>
    <row r="586" spans="1:28" ht="14.2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row>
    <row r="587" spans="1:28" ht="14.2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row>
    <row r="588" spans="1:28" ht="14.2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row>
    <row r="589" spans="1:28" ht="14.2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row>
    <row r="590" spans="1:28" ht="14.2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row>
    <row r="591" spans="1:28" ht="14.2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row>
    <row r="592" spans="1:28" ht="14.2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row>
    <row r="593" spans="1:28" ht="14.2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row>
    <row r="594" spans="1:28" ht="14.2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row>
    <row r="595" spans="1:28" ht="14.2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row>
    <row r="596" spans="1:28" ht="14.2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row>
    <row r="597" spans="1:28" ht="14.2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row>
    <row r="598" spans="1:28" ht="14.2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row>
    <row r="599" spans="1:28" ht="14.2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row>
    <row r="600" spans="1:28" ht="14.2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row>
    <row r="601" spans="1:28" ht="14.2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row>
    <row r="602" spans="1:28" ht="14.2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row>
    <row r="603" spans="1:28" ht="14.2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row>
    <row r="604" spans="1:28" ht="14.2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row>
    <row r="605" spans="1:28" ht="14.2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row>
    <row r="606" spans="1:28" ht="14.2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row>
    <row r="607" spans="1:28" ht="14.2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row>
    <row r="608" spans="1:28" ht="14.2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row>
    <row r="609" spans="1:28" ht="14.2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row>
    <row r="610" spans="1:28" ht="14.2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row>
    <row r="611" spans="1:28" ht="14.2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row>
    <row r="612" spans="1:28" ht="14.2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row>
    <row r="613" spans="1:28" ht="14.2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row>
    <row r="614" spans="1:28" ht="14.2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row>
    <row r="615" spans="1:28" ht="14.2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row>
    <row r="616" spans="1:28" ht="14.2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row>
    <row r="617" spans="1:28" ht="14.2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row>
    <row r="618" spans="1:28" ht="14.2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row>
    <row r="619" spans="1:28" ht="14.2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row>
    <row r="620" spans="1:28" ht="14.2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row>
    <row r="621" spans="1:28" ht="14.2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row>
    <row r="622" spans="1:28" ht="14.2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row>
    <row r="623" spans="1:28" ht="14.2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row>
    <row r="624" spans="1:28" ht="14.2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row>
    <row r="625" spans="1:28" ht="14.2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row>
    <row r="626" spans="1:28" ht="14.2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row>
    <row r="627" spans="1:28" ht="14.2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row>
    <row r="628" spans="1:28" ht="14.2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row>
    <row r="629" spans="1:28" ht="14.2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row>
    <row r="630" spans="1:28" ht="14.2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row>
    <row r="631" spans="1:28" ht="14.2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row>
    <row r="632" spans="1:28" ht="14.2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row>
    <row r="633" spans="1:28" ht="14.2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row>
    <row r="634" spans="1:28" ht="14.2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row>
    <row r="635" spans="1:28" ht="14.2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row>
    <row r="636" spans="1:28" ht="14.2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row>
    <row r="637" spans="1:28" ht="14.2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row>
    <row r="638" spans="1:28" ht="14.2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row>
    <row r="639" spans="1:28" ht="14.2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row>
    <row r="640" spans="1:28" ht="14.2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row>
    <row r="641" spans="1:28" ht="14.2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row>
    <row r="642" spans="1:28" ht="14.2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row>
    <row r="643" spans="1:28" ht="14.2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row>
    <row r="644" spans="1:28" ht="14.2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row>
    <row r="645" spans="1:28" ht="14.2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row>
    <row r="646" spans="1:28" ht="14.2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row>
    <row r="647" spans="1:28" ht="14.2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row>
    <row r="648" spans="1:28" ht="14.2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row>
    <row r="649" spans="1:28" ht="14.2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row>
    <row r="650" spans="1:28" ht="14.2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row>
    <row r="651" spans="1:28" ht="14.2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row>
    <row r="652" spans="1:28" ht="14.2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row>
    <row r="653" spans="1:28" ht="14.2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row>
    <row r="654" spans="1:28" ht="14.2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row>
    <row r="655" spans="1:28" ht="14.2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row>
    <row r="656" spans="1:28" ht="14.2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row>
    <row r="657" spans="1:28" ht="14.2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row>
    <row r="658" spans="1:28" ht="14.2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row>
    <row r="659" spans="1:28" ht="14.2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row>
    <row r="660" spans="1:28" ht="14.2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row>
    <row r="661" spans="1:28" ht="14.2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row>
    <row r="662" spans="1:28" ht="14.2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row>
    <row r="663" spans="1:28" ht="14.2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row>
    <row r="664" spans="1:28" ht="14.2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row>
    <row r="665" spans="1:28" ht="14.2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row>
    <row r="666" spans="1:28" ht="14.2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row>
    <row r="667" spans="1:28" ht="14.2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row>
    <row r="668" spans="1:28" ht="14.2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row>
    <row r="669" spans="1:28" ht="14.2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row>
    <row r="670" spans="1:28" ht="14.2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row>
    <row r="671" spans="1:28" ht="14.2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row>
    <row r="672" spans="1:28" ht="14.2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row>
    <row r="673" spans="1:28" ht="14.2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row>
    <row r="674" spans="1:28" ht="14.2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row>
    <row r="675" spans="1:28" ht="14.2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row>
    <row r="676" spans="1:28" ht="14.2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row>
    <row r="677" spans="1:28" ht="14.2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row>
    <row r="678" spans="1:28" ht="14.2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row>
    <row r="679" spans="1:28" ht="14.2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row>
    <row r="680" spans="1:28" ht="14.2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row>
    <row r="681" spans="1:28" ht="14.2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row>
    <row r="682" spans="1:28" ht="14.2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row>
    <row r="683" spans="1:28" ht="14.2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row>
    <row r="684" spans="1:28" ht="14.2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row>
    <row r="685" spans="1:28" ht="14.2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row>
    <row r="686" spans="1:28" ht="14.2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row>
    <row r="687" spans="1:28" ht="14.2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row>
    <row r="688" spans="1:28" ht="14.2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row>
    <row r="689" spans="1:28" ht="14.2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row>
    <row r="690" spans="1:28" ht="14.2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row>
    <row r="691" spans="1:28" ht="14.2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row>
    <row r="692" spans="1:28" ht="14.2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row>
    <row r="693" spans="1:28" ht="14.2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row>
    <row r="694" spans="1:28" ht="14.2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row>
    <row r="695" spans="1:28" ht="14.2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row>
    <row r="696" spans="1:28" ht="14.2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row>
    <row r="697" spans="1:28" ht="14.2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row>
    <row r="698" spans="1:28" ht="14.2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row>
    <row r="699" spans="1:28" ht="14.2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row>
    <row r="700" spans="1:28" ht="14.2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row>
    <row r="701" spans="1:28" ht="14.2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row>
    <row r="702" spans="1:28" ht="14.2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row>
    <row r="703" spans="1:28" ht="14.2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row>
    <row r="704" spans="1:28" ht="14.2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row>
    <row r="705" spans="1:28" ht="14.2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row>
    <row r="706" spans="1:28" ht="14.2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row>
    <row r="707" spans="1:28" ht="14.2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row>
    <row r="708" spans="1:28" ht="14.2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row>
    <row r="709" spans="1:28" ht="14.2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row>
    <row r="710" spans="1:28" ht="14.2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row>
    <row r="711" spans="1:28" ht="14.2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row>
    <row r="712" spans="1:28" ht="14.2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row>
    <row r="713" spans="1:28" ht="14.2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row>
    <row r="714" spans="1:28" ht="14.2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row>
    <row r="715" spans="1:28" ht="14.2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row>
    <row r="716" spans="1:28" ht="14.2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row>
    <row r="717" spans="1:28" ht="14.2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row>
    <row r="718" spans="1:28" ht="14.2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row>
    <row r="719" spans="1:28" ht="14.2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row>
    <row r="720" spans="1:28" ht="14.2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row>
    <row r="721" spans="1:28" ht="14.2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row>
    <row r="722" spans="1:28" ht="14.2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row>
    <row r="723" spans="1:28" ht="14.2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row>
    <row r="724" spans="1:28" ht="14.2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row>
    <row r="725" spans="1:28" ht="14.2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row>
    <row r="726" spans="1:28" ht="14.2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row>
    <row r="727" spans="1:28" ht="14.2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row>
    <row r="728" spans="1:28" ht="14.2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row>
    <row r="729" spans="1:28" ht="14.2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row>
    <row r="730" spans="1:28" ht="14.2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row>
    <row r="731" spans="1:28" ht="14.2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row>
    <row r="732" spans="1:28" ht="14.2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row>
    <row r="733" spans="1:28" ht="14.2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row>
    <row r="734" spans="1:28" ht="14.2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row>
    <row r="735" spans="1:28" ht="14.2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row>
    <row r="736" spans="1:28" ht="14.2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row>
    <row r="737" spans="1:28" ht="14.2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row>
    <row r="738" spans="1:28" ht="14.2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row>
    <row r="739" spans="1:28" ht="14.2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row>
    <row r="740" spans="1:28" ht="14.2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row>
    <row r="741" spans="1:28" ht="14.2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row>
    <row r="742" spans="1:28" ht="14.2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row>
    <row r="743" spans="1:28" ht="14.2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row>
    <row r="744" spans="1:28" ht="14.2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row>
    <row r="745" spans="1:28" ht="14.2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row>
    <row r="746" spans="1:28" ht="14.2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row>
    <row r="747" spans="1:28" ht="14.2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row>
    <row r="748" spans="1:28" ht="14.2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row>
    <row r="749" spans="1:28" ht="14.2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row>
    <row r="750" spans="1:28" ht="14.2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row>
    <row r="751" spans="1:28" ht="14.2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row>
    <row r="752" spans="1:28" ht="14.2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row>
    <row r="753" spans="1:28" ht="14.2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row>
    <row r="754" spans="1:28" ht="14.2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row>
    <row r="755" spans="1:28" ht="14.2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row>
    <row r="756" spans="1:28" ht="14.2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row>
    <row r="757" spans="1:28" ht="14.2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row>
    <row r="758" spans="1:28" ht="14.2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row>
    <row r="759" spans="1:28" ht="14.2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row>
    <row r="760" spans="1:28" ht="14.2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row>
    <row r="761" spans="1:28" ht="14.2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row>
    <row r="762" spans="1:28" ht="14.2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row>
    <row r="763" spans="1:28" ht="14.2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row>
    <row r="764" spans="1:28" ht="14.2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row>
    <row r="765" spans="1:28" ht="14.2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row>
    <row r="766" spans="1:28" ht="14.2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row>
    <row r="767" spans="1:28" ht="14.2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row>
    <row r="768" spans="1:28" ht="14.2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row>
    <row r="769" spans="1:28" ht="14.2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row>
    <row r="770" spans="1:28" ht="14.2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row>
    <row r="771" spans="1:28" ht="14.2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row>
    <row r="772" spans="1:28" ht="14.2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row>
    <row r="773" spans="1:28" ht="14.2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row>
    <row r="774" spans="1:28" ht="14.2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row>
    <row r="775" spans="1:28" ht="14.2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row>
    <row r="776" spans="1:28" ht="14.2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row>
    <row r="777" spans="1:28" ht="14.2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row>
    <row r="778" spans="1:28" ht="14.2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row>
    <row r="779" spans="1:28" ht="14.2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row>
    <row r="780" spans="1:28" ht="14.2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row>
    <row r="781" spans="1:28" ht="14.2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row>
    <row r="782" spans="1:28" ht="14.2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row>
    <row r="783" spans="1:28" ht="14.2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row>
    <row r="784" spans="1:28" ht="14.2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row>
    <row r="785" spans="1:28" ht="14.2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row>
    <row r="786" spans="1:28" ht="14.2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row>
    <row r="787" spans="1:28" ht="14.2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row>
    <row r="788" spans="1:28" ht="14.2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row>
    <row r="789" spans="1:28" ht="14.2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row>
    <row r="790" spans="1:28" ht="14.2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row>
    <row r="791" spans="1:28" ht="14.2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row>
    <row r="792" spans="1:28" ht="14.2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row>
    <row r="793" spans="1:28" ht="14.2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row>
    <row r="794" spans="1:28" ht="14.2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row>
    <row r="795" spans="1:28" ht="14.2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row>
    <row r="796" spans="1:28" ht="14.2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row>
    <row r="797" spans="1:28" ht="14.2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row>
    <row r="798" spans="1:28" ht="14.2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row>
    <row r="799" spans="1:28" ht="14.2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row>
    <row r="800" spans="1:28" ht="14.2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row>
    <row r="801" spans="1:28" ht="14.2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row>
    <row r="802" spans="1:28" ht="14.2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row>
    <row r="803" spans="1:28" ht="14.2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row>
    <row r="804" spans="1:28" ht="14.2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row>
    <row r="805" spans="1:28" ht="14.2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row>
    <row r="806" spans="1:28" ht="14.2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row>
    <row r="807" spans="1:28" ht="14.2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row>
    <row r="808" spans="1:28" ht="14.2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row>
    <row r="809" spans="1:28" ht="14.2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row>
    <row r="810" spans="1:28" ht="14.2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row>
    <row r="811" spans="1:28" ht="14.2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row>
    <row r="812" spans="1:28" ht="14.2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row>
    <row r="813" spans="1:28" ht="14.2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row>
    <row r="814" spans="1:28" ht="14.2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row>
    <row r="815" spans="1:28" ht="14.2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row>
    <row r="816" spans="1:28" ht="14.2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row>
    <row r="817" spans="1:28" ht="14.2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row>
    <row r="818" spans="1:28" ht="14.2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row>
    <row r="819" spans="1:28" ht="14.2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row>
    <row r="820" spans="1:28" ht="14.2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row>
    <row r="821" spans="1:28" ht="14.2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row>
    <row r="822" spans="1:28" ht="14.2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row>
    <row r="823" spans="1:28" ht="14.2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row>
    <row r="824" spans="1:28" ht="14.2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row>
    <row r="825" spans="1:28" ht="14.2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row>
    <row r="826" spans="1:28" ht="14.2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row>
    <row r="827" spans="1:28" ht="14.2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row>
    <row r="828" spans="1:28" ht="14.2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row>
    <row r="829" spans="1:28" ht="14.2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row>
    <row r="830" spans="1:28" ht="14.2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row>
    <row r="831" spans="1:28" ht="14.2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row>
    <row r="832" spans="1:28" ht="14.2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row>
    <row r="833" spans="1:28" ht="14.2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row>
    <row r="834" spans="1:28" ht="14.2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row>
    <row r="835" spans="1:28" ht="14.2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row>
    <row r="836" spans="1:28" ht="14.2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row>
    <row r="837" spans="1:28" ht="14.2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row>
    <row r="838" spans="1:28" ht="14.2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row>
    <row r="839" spans="1:28" ht="14.2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row>
    <row r="840" spans="1:28" ht="14.2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row>
    <row r="841" spans="1:28" ht="14.2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row>
    <row r="842" spans="1:28" ht="14.2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row>
    <row r="843" spans="1:28" ht="14.2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row>
    <row r="844" spans="1:28" ht="14.2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row>
    <row r="845" spans="1:28" ht="14.2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row>
    <row r="846" spans="1:28" ht="14.2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row>
    <row r="847" spans="1:28" ht="14.2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row>
    <row r="848" spans="1:28" ht="14.2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row>
    <row r="849" spans="1:28" ht="14.2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row>
    <row r="850" spans="1:28" ht="14.2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row>
    <row r="851" spans="1:28" ht="14.2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row>
    <row r="852" spans="1:28" ht="14.2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row>
    <row r="853" spans="1:28" ht="14.2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row>
    <row r="854" spans="1:28" ht="14.2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row>
    <row r="855" spans="1:28" ht="14.2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row>
    <row r="856" spans="1:28" ht="14.2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row>
    <row r="857" spans="1:28" ht="14.2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row>
    <row r="858" spans="1:28" ht="14.2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row>
    <row r="859" spans="1:28" ht="14.2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row>
    <row r="860" spans="1:28" ht="14.2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row>
    <row r="861" spans="1:28" ht="14.2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row>
    <row r="862" spans="1:28" ht="14.2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row>
    <row r="863" spans="1:28" ht="14.2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row>
    <row r="864" spans="1:28" ht="14.2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row>
    <row r="865" spans="1:28" ht="14.2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row>
    <row r="866" spans="1:28" ht="14.2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row>
    <row r="867" spans="1:28" ht="14.2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row>
    <row r="868" spans="1:28" ht="14.2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row>
    <row r="869" spans="1:28" ht="14.2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row>
    <row r="870" spans="1:28" ht="14.2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row>
    <row r="871" spans="1:28" ht="14.2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row>
    <row r="872" spans="1:28" ht="14.2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row>
    <row r="873" spans="1:28" ht="14.2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row>
    <row r="874" spans="1:28" ht="14.2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row>
    <row r="875" spans="1:28" ht="14.2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row>
    <row r="876" spans="1:28" ht="14.2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row>
    <row r="877" spans="1:28" ht="14.2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row>
    <row r="878" spans="1:28" ht="14.2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row>
    <row r="879" spans="1:28" ht="14.2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row>
    <row r="880" spans="1:28" ht="14.2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row>
    <row r="881" spans="1:28" ht="14.2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row>
    <row r="882" spans="1:28" ht="14.2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row>
    <row r="883" spans="1:28" ht="14.2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row>
    <row r="884" spans="1:28" ht="14.2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row>
    <row r="885" spans="1:28" ht="14.2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row>
    <row r="886" spans="1:28" ht="14.2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row>
    <row r="887" spans="1:28" ht="14.2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row>
    <row r="888" spans="1:28" ht="14.2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row>
    <row r="889" spans="1:28" ht="14.2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row>
    <row r="890" spans="1:28" ht="14.2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row>
    <row r="891" spans="1:28" ht="14.2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row>
    <row r="892" spans="1:28" ht="14.2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row>
    <row r="893" spans="1:28" ht="14.2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row>
    <row r="894" spans="1:28" ht="14.2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row>
    <row r="895" spans="1:28" ht="14.2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row>
    <row r="896" spans="1:28" ht="14.2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row>
    <row r="897" spans="1:28" ht="14.2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row>
    <row r="898" spans="1:28" ht="14.2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row>
    <row r="899" spans="1:28" ht="14.2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row>
    <row r="900" spans="1:28" ht="14.2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row>
    <row r="901" spans="1:28" ht="14.2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row>
    <row r="902" spans="1:28" ht="14.2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row>
    <row r="903" spans="1:28" ht="14.2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row>
    <row r="904" spans="1:28" ht="14.2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row>
    <row r="905" spans="1:28" ht="14.2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row>
    <row r="906" spans="1:28" ht="14.2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row>
    <row r="907" spans="1:28" ht="14.2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row>
    <row r="908" spans="1:28" ht="14.2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row>
    <row r="909" spans="1:28" ht="14.2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row>
    <row r="910" spans="1:28" ht="14.2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row>
    <row r="911" spans="1:28" ht="14.2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row>
    <row r="912" spans="1:28" ht="14.2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row>
    <row r="913" spans="1:28" ht="14.2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row>
    <row r="914" spans="1:28" ht="14.2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row>
    <row r="915" spans="1:28" ht="14.2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row>
    <row r="916" spans="1:28" ht="14.2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row>
    <row r="917" spans="1:28" ht="14.2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row>
    <row r="918" spans="1:28" ht="14.2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row>
    <row r="919" spans="1:28" ht="14.2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row>
    <row r="920" spans="1:28" ht="14.2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row>
    <row r="921" spans="1:28" ht="14.2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row>
    <row r="922" spans="1:28" ht="14.2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row>
    <row r="923" spans="1:28" ht="14.2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row>
    <row r="924" spans="1:28" ht="14.2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row>
    <row r="925" spans="1:28" ht="14.2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row>
    <row r="926" spans="1:28" ht="14.2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row>
    <row r="927" spans="1:28" ht="14.2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row>
    <row r="928" spans="1:28" ht="14.2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row>
    <row r="929" spans="1:28" ht="14.2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row>
    <row r="930" spans="1:28" ht="14.2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row>
    <row r="931" spans="1:28" ht="14.2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row>
    <row r="932" spans="1:28" ht="14.2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row>
    <row r="933" spans="1:28" ht="14.2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row>
    <row r="934" spans="1:28" ht="14.2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row>
    <row r="935" spans="1:28" ht="14.2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row>
    <row r="936" spans="1:28" ht="14.2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row>
    <row r="937" spans="1:28" ht="14.2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row>
    <row r="938" spans="1:28" ht="14.2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row>
    <row r="939" spans="1:28" ht="14.2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row>
    <row r="940" spans="1:28" ht="14.2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row>
    <row r="941" spans="1:28" ht="14.2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row>
    <row r="942" spans="1:28" ht="14.2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row>
    <row r="943" spans="1:28" ht="14.2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row>
    <row r="944" spans="1:28" ht="14.2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row>
    <row r="945" spans="1:28" ht="14.2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row>
    <row r="946" spans="1:28" ht="14.2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row>
    <row r="947" spans="1:28" ht="14.2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row>
    <row r="948" spans="1:28" ht="14.2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row>
    <row r="949" spans="1:28" ht="14.2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row>
    <row r="950" spans="1:28" ht="14.2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row>
    <row r="951" spans="1:28" ht="14.2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row>
    <row r="952" spans="1:28" ht="14.2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row>
    <row r="953" spans="1:28" ht="14.2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row>
    <row r="954" spans="1:28" ht="14.2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row>
    <row r="955" spans="1:28" ht="14.2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row>
    <row r="956" spans="1:28" ht="14.2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row>
    <row r="957" spans="1:28" ht="14.2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row>
    <row r="958" spans="1:28" ht="14.2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row>
    <row r="959" spans="1:28" ht="14.2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row>
    <row r="960" spans="1:28" ht="14.2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row>
    <row r="961" spans="1:28" ht="14.2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row>
    <row r="962" spans="1:28" ht="14.2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row>
    <row r="963" spans="1:28" ht="14.2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row>
    <row r="964" spans="1:28" ht="14.2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row>
    <row r="965" spans="1:28" ht="14.2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row>
    <row r="966" spans="1:28" ht="14.2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row>
    <row r="967" spans="1:28" ht="14.2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row>
    <row r="968" spans="1:28" ht="14.2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row>
    <row r="969" spans="1:28" ht="14.2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row>
    <row r="970" spans="1:28" ht="14.2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row>
    <row r="971" spans="1:28" ht="14.2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row>
    <row r="972" spans="1:28" ht="14.2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row>
    <row r="973" spans="1:28" ht="14.2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row>
    <row r="974" spans="1:28" ht="14.2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row>
    <row r="975" spans="1:28" ht="14.2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row>
    <row r="976" spans="1:28" ht="14.2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row>
    <row r="977" spans="1:28" ht="14.2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row>
    <row r="978" spans="1:28" ht="14.2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row>
    <row r="979" spans="1:28" ht="14.2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row>
    <row r="980" spans="1:28" ht="14.2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row>
  </sheetData>
  <mergeCells count="105">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C18:H18"/>
    <mergeCell ref="I18:AA18"/>
    <mergeCell ref="I20:L21"/>
    <mergeCell ref="T20:AA20"/>
    <mergeCell ref="T21:AA21"/>
    <mergeCell ref="M20:S20"/>
    <mergeCell ref="M21:S21"/>
    <mergeCell ref="J23:P23"/>
    <mergeCell ref="Q23:AA23"/>
    <mergeCell ref="J24:P24"/>
    <mergeCell ref="Q24:AA24"/>
    <mergeCell ref="C20:H21"/>
    <mergeCell ref="C23:I23"/>
    <mergeCell ref="C24:I24"/>
    <mergeCell ref="C26:H26"/>
    <mergeCell ref="C28:H28"/>
    <mergeCell ref="I28:J28"/>
    <mergeCell ref="I26:AA26"/>
    <mergeCell ref="O28:R28"/>
    <mergeCell ref="T28:V28"/>
    <mergeCell ref="X28:Z28"/>
    <mergeCell ref="K30:R30"/>
    <mergeCell ref="S30:W30"/>
    <mergeCell ref="X30:AA30"/>
    <mergeCell ref="K28:N28"/>
    <mergeCell ref="C39:G39"/>
    <mergeCell ref="C40:G40"/>
    <mergeCell ref="C41:G41"/>
    <mergeCell ref="C55:G57"/>
    <mergeCell ref="H55:I57"/>
    <mergeCell ref="J55:M57"/>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61:G61"/>
    <mergeCell ref="H61:I61"/>
    <mergeCell ref="Z32:AA32"/>
    <mergeCell ref="C30:J32"/>
    <mergeCell ref="C35:G36"/>
    <mergeCell ref="H35:H36"/>
    <mergeCell ref="I35:I36"/>
    <mergeCell ref="J35:J36"/>
    <mergeCell ref="C37:G37"/>
    <mergeCell ref="C62:G62"/>
    <mergeCell ref="H62:I62"/>
    <mergeCell ref="J62:M62"/>
    <mergeCell ref="N62:U62"/>
    <mergeCell ref="V62:AA62"/>
    <mergeCell ref="C34:AA34"/>
    <mergeCell ref="C38:G38"/>
    <mergeCell ref="K35:AA36"/>
    <mergeCell ref="K37:AA37"/>
    <mergeCell ref="K38:AA38"/>
    <mergeCell ref="V58:AA58"/>
    <mergeCell ref="H59:I59"/>
    <mergeCell ref="V59:AA59"/>
    <mergeCell ref="C44:AA45"/>
    <mergeCell ref="C46:AA52"/>
    <mergeCell ref="N55:U57"/>
    <mergeCell ref="V55:AA57"/>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986"/>
  <sheetViews>
    <sheetView showGridLines="0" view="pageBreakPreview" zoomScale="80" zoomScaleNormal="100" zoomScaleSheetLayoutView="80" workbookViewId="0">
      <selection activeCell="AD18" sqref="AD18"/>
    </sheetView>
  </sheetViews>
  <sheetFormatPr baseColWidth="10" defaultColWidth="14" defaultRowHeight="15" customHeight="1" x14ac:dyDescent="0.2"/>
  <cols>
    <col min="1" max="1" width="3.5703125" style="153" customWidth="1"/>
    <col min="2" max="6" width="2.7109375" style="153" customWidth="1"/>
    <col min="7" max="7" width="4.140625" style="153" customWidth="1"/>
    <col min="8" max="8" width="27.28515625" style="153" customWidth="1"/>
    <col min="9" max="10" width="14.5703125" style="153" customWidth="1"/>
    <col min="11" max="12" width="3.28515625" style="153" customWidth="1"/>
    <col min="13" max="15" width="2.7109375" style="153" customWidth="1"/>
    <col min="16" max="16" width="3.28515625" style="153" customWidth="1"/>
    <col min="17" max="17" width="3.42578125" style="153" customWidth="1"/>
    <col min="18" max="18" width="3.5703125" style="153" customWidth="1"/>
    <col min="19" max="19" width="3.28515625" style="153" customWidth="1"/>
    <col min="20" max="20" width="7.28515625" style="153" customWidth="1"/>
    <col min="21" max="21" width="3.42578125" style="153" customWidth="1"/>
    <col min="22" max="22" width="3.5703125" style="153" customWidth="1"/>
    <col min="23" max="25" width="4.85546875" style="153" customWidth="1"/>
    <col min="26" max="26" width="6.5703125" style="153" customWidth="1"/>
    <col min="27" max="27" width="4" style="153" customWidth="1"/>
    <col min="28" max="28" width="1.85546875" style="153" customWidth="1"/>
    <col min="29" max="16384" width="14" style="153"/>
  </cols>
  <sheetData>
    <row r="1" spans="1:28" ht="14.25" customHeight="1" thickBot="1" x14ac:dyDescent="0.25">
      <c r="A1" s="154"/>
      <c r="B1" s="171"/>
      <c r="C1" s="171"/>
      <c r="D1" s="171"/>
      <c r="E1" s="171"/>
      <c r="F1" s="171"/>
      <c r="G1" s="154"/>
      <c r="H1" s="154"/>
      <c r="I1" s="154"/>
      <c r="J1" s="154"/>
      <c r="K1" s="154"/>
      <c r="L1" s="154"/>
      <c r="M1" s="154"/>
      <c r="N1" s="154"/>
      <c r="O1" s="154"/>
      <c r="P1" s="154"/>
      <c r="Q1" s="154"/>
      <c r="R1" s="154"/>
      <c r="S1" s="154"/>
      <c r="T1" s="154"/>
      <c r="U1" s="154"/>
      <c r="V1" s="154"/>
      <c r="W1" s="154"/>
      <c r="X1" s="154"/>
      <c r="Y1" s="154"/>
      <c r="Z1" s="154"/>
      <c r="AA1" s="154"/>
      <c r="AB1" s="154"/>
    </row>
    <row r="2" spans="1:28" ht="45.75" customHeight="1" x14ac:dyDescent="0.2">
      <c r="A2" s="154"/>
      <c r="B2" s="1144"/>
      <c r="C2" s="1060"/>
      <c r="D2" s="1060"/>
      <c r="E2" s="1060"/>
      <c r="F2" s="1060"/>
      <c r="G2" s="1145"/>
      <c r="H2" s="1148" t="s">
        <v>0</v>
      </c>
      <c r="I2" s="1109"/>
      <c r="J2" s="1109"/>
      <c r="K2" s="1109"/>
      <c r="L2" s="1109"/>
      <c r="M2" s="1109"/>
      <c r="N2" s="1109"/>
      <c r="O2" s="1109"/>
      <c r="P2" s="1109"/>
      <c r="Q2" s="1109"/>
      <c r="R2" s="1109"/>
      <c r="S2" s="1109"/>
      <c r="T2" s="1109"/>
      <c r="U2" s="1109"/>
      <c r="V2" s="1109"/>
      <c r="W2" s="1109"/>
      <c r="X2" s="1109"/>
      <c r="Y2" s="1109"/>
      <c r="Z2" s="1109"/>
      <c r="AA2" s="1109"/>
      <c r="AB2" s="1113"/>
    </row>
    <row r="3" spans="1:28" ht="14.25" customHeight="1" x14ac:dyDescent="0.2">
      <c r="A3" s="154"/>
      <c r="B3" s="1062"/>
      <c r="C3" s="1063"/>
      <c r="D3" s="1063"/>
      <c r="E3" s="1063"/>
      <c r="F3" s="1063"/>
      <c r="G3" s="1146"/>
      <c r="H3" s="1149" t="s">
        <v>1</v>
      </c>
      <c r="I3" s="1122"/>
      <c r="J3" s="1122"/>
      <c r="K3" s="1122"/>
      <c r="L3" s="1122"/>
      <c r="M3" s="1122"/>
      <c r="N3" s="1122"/>
      <c r="O3" s="1123"/>
      <c r="P3" s="1149" t="s">
        <v>137</v>
      </c>
      <c r="Q3" s="1122"/>
      <c r="R3" s="1122"/>
      <c r="S3" s="1122"/>
      <c r="T3" s="1122"/>
      <c r="U3" s="1122"/>
      <c r="V3" s="1122"/>
      <c r="W3" s="1122"/>
      <c r="X3" s="1122"/>
      <c r="Y3" s="1122"/>
      <c r="Z3" s="1122"/>
      <c r="AA3" s="1122"/>
      <c r="AB3" s="1125"/>
    </row>
    <row r="4" spans="1:28" ht="20.25" customHeight="1" thickBot="1" x14ac:dyDescent="0.25">
      <c r="A4" s="154"/>
      <c r="B4" s="1065"/>
      <c r="C4" s="1066"/>
      <c r="D4" s="1066"/>
      <c r="E4" s="1066"/>
      <c r="F4" s="1066"/>
      <c r="G4" s="1147"/>
      <c r="H4" s="1150" t="s">
        <v>326</v>
      </c>
      <c r="I4" s="1127"/>
      <c r="J4" s="1127"/>
      <c r="K4" s="1127"/>
      <c r="L4" s="1127"/>
      <c r="M4" s="1127"/>
      <c r="N4" s="1127"/>
      <c r="O4" s="1127"/>
      <c r="P4" s="1127"/>
      <c r="Q4" s="1127"/>
      <c r="R4" s="1127"/>
      <c r="S4" s="1127"/>
      <c r="T4" s="1127"/>
      <c r="U4" s="1127"/>
      <c r="V4" s="1127"/>
      <c r="W4" s="1127"/>
      <c r="X4" s="1127"/>
      <c r="Y4" s="1127"/>
      <c r="Z4" s="1127"/>
      <c r="AA4" s="1127"/>
      <c r="AB4" s="1058"/>
    </row>
    <row r="5" spans="1:28" ht="14.25" customHeight="1" x14ac:dyDescent="0.2">
      <c r="A5" s="154"/>
      <c r="B5" s="154"/>
      <c r="C5" s="154"/>
      <c r="D5" s="154"/>
      <c r="E5" s="154"/>
      <c r="F5" s="154"/>
      <c r="G5" s="154"/>
      <c r="H5" s="194"/>
      <c r="I5" s="194"/>
      <c r="J5" s="194"/>
      <c r="K5" s="194"/>
      <c r="L5" s="194"/>
      <c r="M5" s="194"/>
      <c r="N5" s="194"/>
      <c r="O5" s="194"/>
      <c r="P5" s="194"/>
      <c r="Q5" s="194"/>
      <c r="R5" s="194"/>
      <c r="S5" s="194"/>
      <c r="T5" s="194"/>
      <c r="U5" s="194"/>
      <c r="V5" s="194"/>
      <c r="W5" s="194"/>
      <c r="X5" s="194"/>
      <c r="Y5" s="194"/>
      <c r="Z5" s="194"/>
      <c r="AA5" s="194"/>
      <c r="AB5" s="194"/>
    </row>
    <row r="6" spans="1:28" ht="14.25" customHeight="1" thickBot="1" x14ac:dyDescent="0.25">
      <c r="A6" s="154"/>
      <c r="B6" s="193"/>
      <c r="C6" s="191"/>
      <c r="D6" s="191"/>
      <c r="E6" s="191"/>
      <c r="F6" s="191"/>
      <c r="G6" s="191"/>
      <c r="H6" s="191"/>
      <c r="I6" s="192"/>
      <c r="J6" s="192"/>
      <c r="K6" s="192"/>
      <c r="L6" s="192"/>
      <c r="M6" s="192"/>
      <c r="N6" s="192"/>
      <c r="O6" s="192"/>
      <c r="P6" s="192"/>
      <c r="Q6" s="192"/>
      <c r="R6" s="192"/>
      <c r="S6" s="192"/>
      <c r="T6" s="192"/>
      <c r="U6" s="192"/>
      <c r="V6" s="192"/>
      <c r="W6" s="191"/>
      <c r="X6" s="191"/>
      <c r="Y6" s="191"/>
      <c r="Z6" s="191"/>
      <c r="AA6" s="191"/>
      <c r="AB6" s="190"/>
    </row>
    <row r="7" spans="1:28" ht="15" customHeight="1" x14ac:dyDescent="0.2">
      <c r="A7" s="154"/>
      <c r="B7" s="188"/>
      <c r="C7" s="1151" t="s">
        <v>2</v>
      </c>
      <c r="D7" s="1060"/>
      <c r="E7" s="1060"/>
      <c r="F7" s="1060"/>
      <c r="G7" s="1060"/>
      <c r="H7" s="1061"/>
      <c r="I7" s="1152" t="s">
        <v>544</v>
      </c>
      <c r="J7" s="1060"/>
      <c r="K7" s="1060"/>
      <c r="L7" s="1060"/>
      <c r="M7" s="1060"/>
      <c r="N7" s="1060"/>
      <c r="O7" s="1060"/>
      <c r="P7" s="1060"/>
      <c r="Q7" s="1060"/>
      <c r="R7" s="1060"/>
      <c r="S7" s="1060"/>
      <c r="T7" s="1060"/>
      <c r="U7" s="1060"/>
      <c r="V7" s="1060"/>
      <c r="W7" s="1060"/>
      <c r="X7" s="1060"/>
      <c r="Y7" s="1060"/>
      <c r="Z7" s="1060"/>
      <c r="AA7" s="1061"/>
      <c r="AB7" s="187"/>
    </row>
    <row r="8" spans="1:28" ht="10.9" customHeight="1" thickBot="1" x14ac:dyDescent="0.25">
      <c r="A8" s="154"/>
      <c r="B8" s="188"/>
      <c r="C8" s="1065"/>
      <c r="D8" s="1066"/>
      <c r="E8" s="1066"/>
      <c r="F8" s="1066"/>
      <c r="G8" s="1066"/>
      <c r="H8" s="1067"/>
      <c r="I8" s="1065"/>
      <c r="J8" s="1066"/>
      <c r="K8" s="1066"/>
      <c r="L8" s="1066"/>
      <c r="M8" s="1066"/>
      <c r="N8" s="1066"/>
      <c r="O8" s="1066"/>
      <c r="P8" s="1066"/>
      <c r="Q8" s="1066"/>
      <c r="R8" s="1066"/>
      <c r="S8" s="1066"/>
      <c r="T8" s="1066"/>
      <c r="U8" s="1066"/>
      <c r="V8" s="1066"/>
      <c r="W8" s="1066"/>
      <c r="X8" s="1066"/>
      <c r="Y8" s="1066"/>
      <c r="Z8" s="1066"/>
      <c r="AA8" s="1067"/>
      <c r="AB8" s="187"/>
    </row>
    <row r="9" spans="1:28" ht="14.25" customHeight="1" thickBot="1" x14ac:dyDescent="0.25">
      <c r="A9" s="154"/>
      <c r="B9" s="188"/>
      <c r="C9" s="189"/>
      <c r="D9" s="189"/>
      <c r="E9" s="189"/>
      <c r="F9" s="189"/>
      <c r="G9" s="189"/>
      <c r="H9" s="189"/>
      <c r="I9" s="186"/>
      <c r="J9" s="186"/>
      <c r="K9" s="186"/>
      <c r="L9" s="186"/>
      <c r="M9" s="186"/>
      <c r="N9" s="186"/>
      <c r="O9" s="186"/>
      <c r="P9" s="186"/>
      <c r="Q9" s="186"/>
      <c r="R9" s="186"/>
      <c r="S9" s="186"/>
      <c r="T9" s="186"/>
      <c r="U9" s="186"/>
      <c r="V9" s="186"/>
      <c r="W9" s="189"/>
      <c r="X9" s="189"/>
      <c r="Y9" s="189"/>
      <c r="Z9" s="189"/>
      <c r="AA9" s="189"/>
      <c r="AB9" s="187"/>
    </row>
    <row r="10" spans="1:28" ht="15" customHeight="1" thickBot="1" x14ac:dyDescent="0.25">
      <c r="A10" s="154"/>
      <c r="B10" s="188"/>
      <c r="C10" s="1151" t="s">
        <v>3</v>
      </c>
      <c r="D10" s="1060"/>
      <c r="E10" s="1060"/>
      <c r="F10" s="1060"/>
      <c r="G10" s="1060"/>
      <c r="H10" s="1061"/>
      <c r="I10" s="1219" t="s">
        <v>579</v>
      </c>
      <c r="J10" s="1215"/>
      <c r="K10" s="1215"/>
      <c r="L10" s="1215"/>
      <c r="M10" s="1215"/>
      <c r="N10" s="1215"/>
      <c r="O10" s="1215"/>
      <c r="P10" s="1215"/>
      <c r="Q10" s="1220"/>
      <c r="R10" s="1160" t="s">
        <v>4</v>
      </c>
      <c r="S10" s="1115"/>
      <c r="T10" s="1115"/>
      <c r="U10" s="1116"/>
      <c r="V10" s="1132" t="s">
        <v>5</v>
      </c>
      <c r="W10" s="1109"/>
      <c r="X10" s="1109"/>
      <c r="Y10" s="1109"/>
      <c r="Z10" s="1109"/>
      <c r="AA10" s="1113"/>
      <c r="AB10" s="187"/>
    </row>
    <row r="11" spans="1:28" ht="18.600000000000001" customHeight="1" thickBot="1" x14ac:dyDescent="0.25">
      <c r="A11" s="154"/>
      <c r="B11" s="188"/>
      <c r="C11" s="1065"/>
      <c r="D11" s="1066"/>
      <c r="E11" s="1066"/>
      <c r="F11" s="1066"/>
      <c r="G11" s="1066"/>
      <c r="H11" s="1067"/>
      <c r="I11" s="1221"/>
      <c r="J11" s="1217"/>
      <c r="K11" s="1217"/>
      <c r="L11" s="1217"/>
      <c r="M11" s="1217"/>
      <c r="N11" s="1217"/>
      <c r="O11" s="1217"/>
      <c r="P11" s="1217"/>
      <c r="Q11" s="1222"/>
      <c r="R11" s="1161" t="s">
        <v>105</v>
      </c>
      <c r="S11" s="1115"/>
      <c r="T11" s="1115"/>
      <c r="U11" s="1116"/>
      <c r="V11" s="1133" t="s">
        <v>542</v>
      </c>
      <c r="W11" s="1127"/>
      <c r="X11" s="1127"/>
      <c r="Y11" s="1127"/>
      <c r="Z11" s="1127"/>
      <c r="AA11" s="1058"/>
      <c r="AB11" s="187"/>
    </row>
    <row r="12" spans="1:28" ht="14.25" customHeight="1" thickBot="1" x14ac:dyDescent="0.25">
      <c r="A12" s="154"/>
      <c r="B12" s="169"/>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8"/>
    </row>
    <row r="13" spans="1:28" ht="49.9" customHeight="1" x14ac:dyDescent="0.2">
      <c r="A13" s="154"/>
      <c r="B13" s="169"/>
      <c r="C13" s="1151" t="s">
        <v>7</v>
      </c>
      <c r="D13" s="1060"/>
      <c r="E13" s="1060"/>
      <c r="F13" s="1060"/>
      <c r="G13" s="1060"/>
      <c r="H13" s="1061"/>
      <c r="I13" s="1214" t="s">
        <v>578</v>
      </c>
      <c r="J13" s="1215"/>
      <c r="K13" s="1215"/>
      <c r="L13" s="1215"/>
      <c r="M13" s="1215"/>
      <c r="N13" s="1215"/>
      <c r="O13" s="1215"/>
      <c r="P13" s="1215"/>
      <c r="Q13" s="1215"/>
      <c r="R13" s="1215"/>
      <c r="S13" s="1216"/>
      <c r="T13" s="1132" t="s">
        <v>1138</v>
      </c>
      <c r="U13" s="1109"/>
      <c r="V13" s="1109"/>
      <c r="W13" s="1109"/>
      <c r="X13" s="1109"/>
      <c r="Y13" s="1109"/>
      <c r="Z13" s="1109"/>
      <c r="AA13" s="1113"/>
      <c r="AB13" s="168"/>
    </row>
    <row r="14" spans="1:28" ht="25.9" customHeight="1" thickBot="1" x14ac:dyDescent="0.25">
      <c r="A14" s="154"/>
      <c r="B14" s="169"/>
      <c r="C14" s="1065"/>
      <c r="D14" s="1066"/>
      <c r="E14" s="1066"/>
      <c r="F14" s="1066"/>
      <c r="G14" s="1066"/>
      <c r="H14" s="1067"/>
      <c r="I14" s="1217"/>
      <c r="J14" s="1217"/>
      <c r="K14" s="1217"/>
      <c r="L14" s="1217"/>
      <c r="M14" s="1217"/>
      <c r="N14" s="1217"/>
      <c r="O14" s="1217"/>
      <c r="P14" s="1217"/>
      <c r="Q14" s="1217"/>
      <c r="R14" s="1217"/>
      <c r="S14" s="1218"/>
      <c r="T14" s="1133" t="s">
        <v>50</v>
      </c>
      <c r="U14" s="1127"/>
      <c r="V14" s="1127"/>
      <c r="W14" s="1127"/>
      <c r="X14" s="1127"/>
      <c r="Y14" s="1127"/>
      <c r="Z14" s="1127"/>
      <c r="AA14" s="1058"/>
      <c r="AB14" s="168"/>
    </row>
    <row r="15" spans="1:28" ht="14.25" customHeight="1" thickBot="1" x14ac:dyDescent="0.25">
      <c r="A15" s="154"/>
      <c r="B15" s="169"/>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8"/>
    </row>
    <row r="16" spans="1:28" ht="40.9" customHeight="1" thickBot="1" x14ac:dyDescent="0.25">
      <c r="A16" s="154"/>
      <c r="B16" s="169"/>
      <c r="C16" s="1134" t="s">
        <v>11</v>
      </c>
      <c r="D16" s="1115"/>
      <c r="E16" s="1115"/>
      <c r="F16" s="1115"/>
      <c r="G16" s="1115"/>
      <c r="H16" s="1116"/>
      <c r="I16" s="1223" t="s">
        <v>577</v>
      </c>
      <c r="J16" s="1224"/>
      <c r="K16" s="1224"/>
      <c r="L16" s="1224"/>
      <c r="M16" s="1224"/>
      <c r="N16" s="1224"/>
      <c r="O16" s="1224"/>
      <c r="P16" s="1224"/>
      <c r="Q16" s="1224"/>
      <c r="R16" s="1224"/>
      <c r="S16" s="1224"/>
      <c r="T16" s="1224"/>
      <c r="U16" s="1224"/>
      <c r="V16" s="1224"/>
      <c r="W16" s="1224"/>
      <c r="X16" s="1224"/>
      <c r="Y16" s="1224"/>
      <c r="Z16" s="1224"/>
      <c r="AA16" s="1225"/>
      <c r="AB16" s="168"/>
    </row>
    <row r="17" spans="1:28" ht="16.5" customHeight="1" thickBot="1" x14ac:dyDescent="0.25">
      <c r="A17" s="154"/>
      <c r="B17" s="169"/>
      <c r="C17" s="186"/>
      <c r="D17" s="186"/>
      <c r="E17" s="186"/>
      <c r="F17" s="186"/>
      <c r="G17" s="186"/>
      <c r="H17" s="186"/>
      <c r="I17" s="185"/>
      <c r="J17" s="185"/>
      <c r="K17" s="185"/>
      <c r="L17" s="185"/>
      <c r="M17" s="185"/>
      <c r="N17" s="185"/>
      <c r="O17" s="185"/>
      <c r="P17" s="185"/>
      <c r="Q17" s="185"/>
      <c r="R17" s="185"/>
      <c r="S17" s="185"/>
      <c r="T17" s="185"/>
      <c r="U17" s="185"/>
      <c r="V17" s="185"/>
      <c r="W17" s="185"/>
      <c r="X17" s="185"/>
      <c r="Y17" s="185"/>
      <c r="Z17" s="185"/>
      <c r="AA17" s="185"/>
      <c r="AB17" s="168"/>
    </row>
    <row r="18" spans="1:28" ht="52.5" customHeight="1" thickBot="1" x14ac:dyDescent="0.25">
      <c r="A18" s="154"/>
      <c r="B18" s="169"/>
      <c r="C18" s="1134" t="s">
        <v>490</v>
      </c>
      <c r="D18" s="1115"/>
      <c r="E18" s="1115"/>
      <c r="F18" s="1115"/>
      <c r="G18" s="1115"/>
      <c r="H18" s="1116"/>
      <c r="I18" s="1223" t="s">
        <v>576</v>
      </c>
      <c r="J18" s="1224"/>
      <c r="K18" s="1224"/>
      <c r="L18" s="1224"/>
      <c r="M18" s="1224"/>
      <c r="N18" s="1224"/>
      <c r="O18" s="1224"/>
      <c r="P18" s="1224"/>
      <c r="Q18" s="1224"/>
      <c r="R18" s="1224"/>
      <c r="S18" s="1224"/>
      <c r="T18" s="1224"/>
      <c r="U18" s="1224"/>
      <c r="V18" s="1224"/>
      <c r="W18" s="1224"/>
      <c r="X18" s="1224"/>
      <c r="Y18" s="1224"/>
      <c r="Z18" s="1224"/>
      <c r="AA18" s="1225"/>
      <c r="AB18" s="168"/>
    </row>
    <row r="19" spans="1:28" ht="16.5" customHeight="1" thickBot="1" x14ac:dyDescent="0.25">
      <c r="A19" s="154"/>
      <c r="B19" s="169"/>
      <c r="C19" s="186"/>
      <c r="D19" s="186"/>
      <c r="E19" s="186"/>
      <c r="F19" s="186"/>
      <c r="G19" s="186"/>
      <c r="H19" s="186"/>
      <c r="I19" s="185"/>
      <c r="J19" s="185"/>
      <c r="K19" s="185"/>
      <c r="L19" s="185"/>
      <c r="M19" s="185"/>
      <c r="N19" s="185"/>
      <c r="O19" s="185"/>
      <c r="P19" s="185"/>
      <c r="Q19" s="185"/>
      <c r="R19" s="185"/>
      <c r="S19" s="185"/>
      <c r="T19" s="185"/>
      <c r="U19" s="185"/>
      <c r="V19" s="185"/>
      <c r="W19" s="185"/>
      <c r="X19" s="185"/>
      <c r="Y19" s="185"/>
      <c r="Z19" s="185"/>
      <c r="AA19" s="185"/>
      <c r="AB19" s="168"/>
    </row>
    <row r="20" spans="1:28" ht="16.149999999999999" customHeight="1" x14ac:dyDescent="0.2">
      <c r="A20" s="154"/>
      <c r="B20" s="169"/>
      <c r="C20" s="1131" t="s">
        <v>13</v>
      </c>
      <c r="D20" s="1060"/>
      <c r="E20" s="1060"/>
      <c r="F20" s="1060"/>
      <c r="G20" s="1060"/>
      <c r="H20" s="1061"/>
      <c r="I20" s="1141" t="s">
        <v>528</v>
      </c>
      <c r="J20" s="1060"/>
      <c r="K20" s="1060"/>
      <c r="L20" s="1061"/>
      <c r="M20" s="1132" t="s">
        <v>14</v>
      </c>
      <c r="N20" s="1109"/>
      <c r="O20" s="1109"/>
      <c r="P20" s="1109"/>
      <c r="Q20" s="1109"/>
      <c r="R20" s="1109"/>
      <c r="S20" s="1113"/>
      <c r="T20" s="1132" t="s">
        <v>15</v>
      </c>
      <c r="U20" s="1109"/>
      <c r="V20" s="1109"/>
      <c r="W20" s="1109"/>
      <c r="X20" s="1109"/>
      <c r="Y20" s="1109"/>
      <c r="Z20" s="1109"/>
      <c r="AA20" s="1113"/>
      <c r="AB20" s="168"/>
    </row>
    <row r="21" spans="1:28" ht="13.9" customHeight="1" thickBot="1" x14ac:dyDescent="0.25">
      <c r="A21" s="154"/>
      <c r="B21" s="169"/>
      <c r="C21" s="1065"/>
      <c r="D21" s="1066"/>
      <c r="E21" s="1066"/>
      <c r="F21" s="1066"/>
      <c r="G21" s="1066"/>
      <c r="H21" s="1067"/>
      <c r="I21" s="1065"/>
      <c r="J21" s="1066"/>
      <c r="K21" s="1066"/>
      <c r="L21" s="1067"/>
      <c r="M21" s="1142" t="s">
        <v>352</v>
      </c>
      <c r="N21" s="1127"/>
      <c r="O21" s="1127"/>
      <c r="P21" s="1127"/>
      <c r="Q21" s="1127"/>
      <c r="R21" s="1127"/>
      <c r="S21" s="1058"/>
      <c r="T21" s="1142" t="s">
        <v>17</v>
      </c>
      <c r="U21" s="1127"/>
      <c r="V21" s="1127"/>
      <c r="W21" s="1127"/>
      <c r="X21" s="1127"/>
      <c r="Y21" s="1127"/>
      <c r="Z21" s="1127"/>
      <c r="AA21" s="1127"/>
      <c r="AB21" s="168"/>
    </row>
    <row r="22" spans="1:28" ht="14.25" customHeight="1" thickBot="1" x14ac:dyDescent="0.25">
      <c r="A22" s="154"/>
      <c r="B22" s="169"/>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68"/>
    </row>
    <row r="23" spans="1:28" ht="31.5" customHeight="1" x14ac:dyDescent="0.2">
      <c r="A23" s="154"/>
      <c r="B23" s="169"/>
      <c r="C23" s="1132" t="s">
        <v>18</v>
      </c>
      <c r="D23" s="1109"/>
      <c r="E23" s="1109"/>
      <c r="F23" s="1109"/>
      <c r="G23" s="1109"/>
      <c r="H23" s="1109"/>
      <c r="I23" s="1113"/>
      <c r="J23" s="1132" t="s">
        <v>19</v>
      </c>
      <c r="K23" s="1109"/>
      <c r="L23" s="1109"/>
      <c r="M23" s="1109"/>
      <c r="N23" s="1109"/>
      <c r="O23" s="1109"/>
      <c r="P23" s="1113"/>
      <c r="Q23" s="1132" t="s">
        <v>20</v>
      </c>
      <c r="R23" s="1109"/>
      <c r="S23" s="1109"/>
      <c r="T23" s="1109"/>
      <c r="U23" s="1109"/>
      <c r="V23" s="1109"/>
      <c r="W23" s="1109"/>
      <c r="X23" s="1109"/>
      <c r="Y23" s="1109"/>
      <c r="Z23" s="1109"/>
      <c r="AA23" s="1113"/>
      <c r="AB23" s="168"/>
    </row>
    <row r="24" spans="1:28" ht="22.15" customHeight="1" thickBot="1" x14ac:dyDescent="0.25">
      <c r="A24" s="154"/>
      <c r="B24" s="169"/>
      <c r="C24" s="1133" t="s">
        <v>575</v>
      </c>
      <c r="D24" s="1127"/>
      <c r="E24" s="1127"/>
      <c r="F24" s="1127"/>
      <c r="G24" s="1127"/>
      <c r="H24" s="1127"/>
      <c r="I24" s="1058"/>
      <c r="J24" s="1129" t="s">
        <v>574</v>
      </c>
      <c r="K24" s="1127"/>
      <c r="L24" s="1127"/>
      <c r="M24" s="1127"/>
      <c r="N24" s="1127"/>
      <c r="O24" s="1127"/>
      <c r="P24" s="1058"/>
      <c r="Q24" s="1130" t="s">
        <v>535</v>
      </c>
      <c r="R24" s="1127"/>
      <c r="S24" s="1127"/>
      <c r="T24" s="1127"/>
      <c r="U24" s="1127"/>
      <c r="V24" s="1127"/>
      <c r="W24" s="1127"/>
      <c r="X24" s="1127"/>
      <c r="Y24" s="1127"/>
      <c r="Z24" s="1127"/>
      <c r="AA24" s="1058"/>
      <c r="AB24" s="168"/>
    </row>
    <row r="25" spans="1:28" ht="14.25" customHeight="1" thickBot="1" x14ac:dyDescent="0.25">
      <c r="A25" s="154"/>
      <c r="B25" s="169"/>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68"/>
    </row>
    <row r="26" spans="1:28" ht="70.900000000000006" customHeight="1" thickBot="1" x14ac:dyDescent="0.25">
      <c r="A26" s="154"/>
      <c r="B26" s="169"/>
      <c r="C26" s="1134" t="s">
        <v>21</v>
      </c>
      <c r="D26" s="1115"/>
      <c r="E26" s="1115"/>
      <c r="F26" s="1115"/>
      <c r="G26" s="1115"/>
      <c r="H26" s="1116"/>
      <c r="I26" s="1226" t="s">
        <v>573</v>
      </c>
      <c r="J26" s="1224"/>
      <c r="K26" s="1224"/>
      <c r="L26" s="1224"/>
      <c r="M26" s="1224"/>
      <c r="N26" s="1224"/>
      <c r="O26" s="1224"/>
      <c r="P26" s="1224"/>
      <c r="Q26" s="1224"/>
      <c r="R26" s="1224"/>
      <c r="S26" s="1224"/>
      <c r="T26" s="1224"/>
      <c r="U26" s="1224"/>
      <c r="V26" s="1224"/>
      <c r="W26" s="1224"/>
      <c r="X26" s="1224"/>
      <c r="Y26" s="1224"/>
      <c r="Z26" s="1224"/>
      <c r="AA26" s="1225"/>
      <c r="AB26" s="168"/>
    </row>
    <row r="27" spans="1:28" ht="14.25" customHeight="1" thickBot="1" x14ac:dyDescent="0.25">
      <c r="A27" s="154"/>
      <c r="B27" s="169"/>
      <c r="C27" s="186"/>
      <c r="D27" s="186"/>
      <c r="E27" s="186"/>
      <c r="F27" s="186"/>
      <c r="G27" s="186"/>
      <c r="H27" s="186"/>
      <c r="I27" s="185"/>
      <c r="J27" s="185"/>
      <c r="K27" s="185"/>
      <c r="L27" s="185"/>
      <c r="M27" s="185"/>
      <c r="N27" s="185"/>
      <c r="O27" s="185"/>
      <c r="P27" s="185"/>
      <c r="Q27" s="185"/>
      <c r="R27" s="185"/>
      <c r="S27" s="185"/>
      <c r="T27" s="185"/>
      <c r="U27" s="185"/>
      <c r="V27" s="185"/>
      <c r="W27" s="185"/>
      <c r="X27" s="185"/>
      <c r="Y27" s="185"/>
      <c r="Z27" s="185"/>
      <c r="AA27" s="185"/>
      <c r="AB27" s="168"/>
    </row>
    <row r="28" spans="1:28" ht="39" customHeight="1" thickBot="1" x14ac:dyDescent="0.25">
      <c r="A28" s="154"/>
      <c r="B28" s="169"/>
      <c r="C28" s="1227" t="s">
        <v>23</v>
      </c>
      <c r="D28" s="1115"/>
      <c r="E28" s="1115"/>
      <c r="F28" s="1115"/>
      <c r="G28" s="1115"/>
      <c r="H28" s="1116"/>
      <c r="I28" s="1135" t="s">
        <v>572</v>
      </c>
      <c r="J28" s="1136"/>
      <c r="K28" s="1114" t="s">
        <v>24</v>
      </c>
      <c r="L28" s="1115"/>
      <c r="M28" s="1115"/>
      <c r="N28" s="1116"/>
      <c r="O28" s="1138" t="s">
        <v>25</v>
      </c>
      <c r="P28" s="1115"/>
      <c r="Q28" s="1115"/>
      <c r="R28" s="1116"/>
      <c r="S28" s="184"/>
      <c r="T28" s="1139" t="s">
        <v>26</v>
      </c>
      <c r="U28" s="1115"/>
      <c r="V28" s="1116"/>
      <c r="W28" s="197" t="s">
        <v>520</v>
      </c>
      <c r="X28" s="1140" t="s">
        <v>27</v>
      </c>
      <c r="Y28" s="1115"/>
      <c r="Z28" s="1116"/>
      <c r="AA28" s="182"/>
      <c r="AB28" s="168"/>
    </row>
    <row r="29" spans="1:28" ht="14.25" customHeight="1" thickBot="1" x14ac:dyDescent="0.25">
      <c r="A29" s="154"/>
      <c r="B29" s="169"/>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68"/>
    </row>
    <row r="30" spans="1:28" ht="15" customHeight="1" x14ac:dyDescent="0.25">
      <c r="A30" s="154"/>
      <c r="B30" s="169"/>
      <c r="C30" s="1059" t="s">
        <v>323</v>
      </c>
      <c r="D30" s="1060"/>
      <c r="E30" s="1060"/>
      <c r="F30" s="1060"/>
      <c r="G30" s="1060"/>
      <c r="H30" s="1060"/>
      <c r="I30" s="1060"/>
      <c r="J30" s="1061"/>
      <c r="K30" s="1108" t="s">
        <v>322</v>
      </c>
      <c r="L30" s="1109"/>
      <c r="M30" s="1109"/>
      <c r="N30" s="1109"/>
      <c r="O30" s="1109"/>
      <c r="P30" s="1109"/>
      <c r="Q30" s="1109"/>
      <c r="R30" s="1110"/>
      <c r="S30" s="1190" t="s">
        <v>321</v>
      </c>
      <c r="T30" s="1109"/>
      <c r="U30" s="1109"/>
      <c r="V30" s="1109"/>
      <c r="W30" s="1110"/>
      <c r="X30" s="1112" t="s">
        <v>320</v>
      </c>
      <c r="Y30" s="1109"/>
      <c r="Z30" s="1109"/>
      <c r="AA30" s="1113"/>
      <c r="AB30" s="168"/>
    </row>
    <row r="31" spans="1:28" ht="14.25" customHeight="1" x14ac:dyDescent="0.2">
      <c r="A31" s="154"/>
      <c r="B31" s="169"/>
      <c r="C31" s="1062"/>
      <c r="D31" s="1063"/>
      <c r="E31" s="1063"/>
      <c r="F31" s="1063"/>
      <c r="G31" s="1063"/>
      <c r="H31" s="1063"/>
      <c r="I31" s="1063"/>
      <c r="J31" s="1064"/>
      <c r="K31" s="1121" t="s">
        <v>319</v>
      </c>
      <c r="L31" s="1122"/>
      <c r="M31" s="1122"/>
      <c r="N31" s="1123"/>
      <c r="O31" s="1124" t="s">
        <v>318</v>
      </c>
      <c r="P31" s="1122"/>
      <c r="Q31" s="1122"/>
      <c r="R31" s="1123"/>
      <c r="S31" s="1124" t="s">
        <v>319</v>
      </c>
      <c r="T31" s="1123"/>
      <c r="U31" s="1124" t="s">
        <v>318</v>
      </c>
      <c r="V31" s="1122"/>
      <c r="W31" s="1123"/>
      <c r="X31" s="1124" t="s">
        <v>319</v>
      </c>
      <c r="Y31" s="1123"/>
      <c r="Z31" s="1124" t="s">
        <v>318</v>
      </c>
      <c r="AA31" s="1125"/>
      <c r="AB31" s="168"/>
    </row>
    <row r="32" spans="1:28" ht="15.6" customHeight="1" thickBot="1" x14ac:dyDescent="0.25">
      <c r="A32" s="154"/>
      <c r="B32" s="169"/>
      <c r="C32" s="1065"/>
      <c r="D32" s="1066"/>
      <c r="E32" s="1066"/>
      <c r="F32" s="1066"/>
      <c r="G32" s="1066"/>
      <c r="H32" s="1066"/>
      <c r="I32" s="1066"/>
      <c r="J32" s="1067"/>
      <c r="K32" s="1126">
        <v>0</v>
      </c>
      <c r="L32" s="1127"/>
      <c r="M32" s="1127"/>
      <c r="N32" s="1128"/>
      <c r="O32" s="1057">
        <v>0.69</v>
      </c>
      <c r="P32" s="1127"/>
      <c r="Q32" s="1127"/>
      <c r="R32" s="1128"/>
      <c r="S32" s="1057">
        <v>0.7</v>
      </c>
      <c r="T32" s="1128"/>
      <c r="U32" s="1057">
        <v>0.79</v>
      </c>
      <c r="V32" s="1127"/>
      <c r="W32" s="1128"/>
      <c r="X32" s="1057">
        <v>0.8</v>
      </c>
      <c r="Y32" s="1128"/>
      <c r="Z32" s="1057">
        <v>1</v>
      </c>
      <c r="AA32" s="1058"/>
      <c r="AB32" s="168"/>
    </row>
    <row r="33" spans="1:28" ht="14.25" customHeight="1" thickBot="1" x14ac:dyDescent="0.25">
      <c r="A33" s="154"/>
      <c r="B33" s="169"/>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68"/>
    </row>
    <row r="34" spans="1:28" ht="14.25" customHeight="1" thickBot="1" x14ac:dyDescent="0.25">
      <c r="A34" s="171"/>
      <c r="B34" s="170"/>
      <c r="C34" s="1087" t="s">
        <v>29</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9"/>
      <c r="AB34" s="168"/>
    </row>
    <row r="35" spans="1:28" ht="39" customHeight="1" thickBot="1" x14ac:dyDescent="0.25">
      <c r="A35" s="171"/>
      <c r="B35" s="170"/>
      <c r="C35" s="1068" t="s">
        <v>30</v>
      </c>
      <c r="D35" s="1069"/>
      <c r="E35" s="1069"/>
      <c r="F35" s="1069"/>
      <c r="G35" s="1070"/>
      <c r="H35" s="1076" t="s">
        <v>571</v>
      </c>
      <c r="I35" s="1076" t="s">
        <v>570</v>
      </c>
      <c r="J35" s="1076" t="s">
        <v>33</v>
      </c>
      <c r="K35" s="1068" t="s">
        <v>34</v>
      </c>
      <c r="L35" s="1069"/>
      <c r="M35" s="1069"/>
      <c r="N35" s="1069"/>
      <c r="O35" s="1069"/>
      <c r="P35" s="1069"/>
      <c r="Q35" s="1069"/>
      <c r="R35" s="1069"/>
      <c r="S35" s="1069"/>
      <c r="T35" s="1069"/>
      <c r="U35" s="1069"/>
      <c r="V35" s="1069"/>
      <c r="W35" s="1069"/>
      <c r="X35" s="1069"/>
      <c r="Y35" s="1069"/>
      <c r="Z35" s="1069"/>
      <c r="AA35" s="1070"/>
      <c r="AB35" s="168"/>
    </row>
    <row r="36" spans="1:28" ht="28.15" hidden="1" customHeight="1" x14ac:dyDescent="0.2">
      <c r="A36" s="171"/>
      <c r="B36" s="170"/>
      <c r="C36" s="1071"/>
      <c r="D36" s="1072"/>
      <c r="E36" s="1072"/>
      <c r="F36" s="1072"/>
      <c r="G36" s="1073"/>
      <c r="H36" s="1075"/>
      <c r="I36" s="1075"/>
      <c r="J36" s="1075"/>
      <c r="K36" s="1071"/>
      <c r="L36" s="1072"/>
      <c r="M36" s="1072"/>
      <c r="N36" s="1072"/>
      <c r="O36" s="1072"/>
      <c r="P36" s="1072"/>
      <c r="Q36" s="1072"/>
      <c r="R36" s="1072"/>
      <c r="S36" s="1072"/>
      <c r="T36" s="1072"/>
      <c r="U36" s="1072"/>
      <c r="V36" s="1072"/>
      <c r="W36" s="1072"/>
      <c r="X36" s="1072"/>
      <c r="Y36" s="1072"/>
      <c r="Z36" s="1072"/>
      <c r="AA36" s="1073"/>
      <c r="AB36" s="168"/>
    </row>
    <row r="37" spans="1:28" ht="19.5" customHeight="1" x14ac:dyDescent="0.2">
      <c r="A37" s="171"/>
      <c r="B37" s="170"/>
      <c r="C37" s="1200" t="s">
        <v>410</v>
      </c>
      <c r="D37" s="1201"/>
      <c r="E37" s="1201"/>
      <c r="F37" s="1201"/>
      <c r="G37" s="1202"/>
      <c r="H37" s="1191" t="s">
        <v>528</v>
      </c>
      <c r="I37" s="1191" t="s">
        <v>528</v>
      </c>
      <c r="J37" s="1192" t="s">
        <v>528</v>
      </c>
      <c r="K37" s="1194" t="s">
        <v>528</v>
      </c>
      <c r="L37" s="1195"/>
      <c r="M37" s="1195"/>
      <c r="N37" s="1195"/>
      <c r="O37" s="1195"/>
      <c r="P37" s="1195"/>
      <c r="Q37" s="1195"/>
      <c r="R37" s="1195"/>
      <c r="S37" s="1195"/>
      <c r="T37" s="1195"/>
      <c r="U37" s="1195"/>
      <c r="V37" s="1195"/>
      <c r="W37" s="1195"/>
      <c r="X37" s="1195"/>
      <c r="Y37" s="1195"/>
      <c r="Z37" s="1195"/>
      <c r="AA37" s="1196"/>
      <c r="AB37" s="168"/>
    </row>
    <row r="38" spans="1:28" ht="19.5" customHeight="1" x14ac:dyDescent="0.2">
      <c r="A38" s="171"/>
      <c r="B38" s="170"/>
      <c r="C38" s="1106"/>
      <c r="D38" s="1203"/>
      <c r="E38" s="1203"/>
      <c r="F38" s="1203"/>
      <c r="G38" s="1204"/>
      <c r="H38" s="1186"/>
      <c r="I38" s="1186"/>
      <c r="J38" s="1193"/>
      <c r="K38" s="1197"/>
      <c r="L38" s="1198"/>
      <c r="M38" s="1198"/>
      <c r="N38" s="1198"/>
      <c r="O38" s="1198"/>
      <c r="P38" s="1198"/>
      <c r="Q38" s="1198"/>
      <c r="R38" s="1198"/>
      <c r="S38" s="1198"/>
      <c r="T38" s="1198"/>
      <c r="U38" s="1198"/>
      <c r="V38" s="1198"/>
      <c r="W38" s="1198"/>
      <c r="X38" s="1198"/>
      <c r="Y38" s="1198"/>
      <c r="Z38" s="1198"/>
      <c r="AA38" s="1199"/>
      <c r="AB38" s="168"/>
    </row>
    <row r="39" spans="1:28" ht="405" customHeight="1" x14ac:dyDescent="0.2">
      <c r="A39" s="171"/>
      <c r="B39" s="170"/>
      <c r="C39" s="1177" t="s">
        <v>408</v>
      </c>
      <c r="D39" s="1178"/>
      <c r="E39" s="1178"/>
      <c r="F39" s="1178"/>
      <c r="G39" s="1179"/>
      <c r="H39" s="1212">
        <v>81.77</v>
      </c>
      <c r="I39" s="1185">
        <v>80</v>
      </c>
      <c r="J39" s="1211">
        <f>+H39/I39</f>
        <v>1.022125</v>
      </c>
      <c r="K39" s="1205" t="s">
        <v>569</v>
      </c>
      <c r="L39" s="1206"/>
      <c r="M39" s="1206"/>
      <c r="N39" s="1206"/>
      <c r="O39" s="1206"/>
      <c r="P39" s="1206"/>
      <c r="Q39" s="1206"/>
      <c r="R39" s="1206"/>
      <c r="S39" s="1206"/>
      <c r="T39" s="1206"/>
      <c r="U39" s="1206"/>
      <c r="V39" s="1206"/>
      <c r="W39" s="1206"/>
      <c r="X39" s="1206"/>
      <c r="Y39" s="1206"/>
      <c r="Z39" s="1206"/>
      <c r="AA39" s="1207"/>
      <c r="AB39" s="168"/>
    </row>
    <row r="40" spans="1:28" ht="162" customHeight="1" x14ac:dyDescent="0.2">
      <c r="A40" s="171"/>
      <c r="B40" s="170"/>
      <c r="C40" s="1077"/>
      <c r="D40" s="1180"/>
      <c r="E40" s="1180"/>
      <c r="F40" s="1180"/>
      <c r="G40" s="1181"/>
      <c r="H40" s="1213"/>
      <c r="I40" s="1186"/>
      <c r="J40" s="1193"/>
      <c r="K40" s="1208"/>
      <c r="L40" s="1209"/>
      <c r="M40" s="1209"/>
      <c r="N40" s="1209"/>
      <c r="O40" s="1209"/>
      <c r="P40" s="1209"/>
      <c r="Q40" s="1209"/>
      <c r="R40" s="1209"/>
      <c r="S40" s="1209"/>
      <c r="T40" s="1209"/>
      <c r="U40" s="1209"/>
      <c r="V40" s="1209"/>
      <c r="W40" s="1209"/>
      <c r="X40" s="1209"/>
      <c r="Y40" s="1209"/>
      <c r="Z40" s="1209"/>
      <c r="AA40" s="1210"/>
      <c r="AB40" s="168"/>
    </row>
    <row r="41" spans="1:28" ht="14.25" customHeight="1" x14ac:dyDescent="0.2">
      <c r="A41" s="171"/>
      <c r="B41" s="170"/>
      <c r="C41" s="1177" t="s">
        <v>406</v>
      </c>
      <c r="D41" s="1178"/>
      <c r="E41" s="1178"/>
      <c r="F41" s="1178"/>
      <c r="G41" s="1179"/>
      <c r="H41" s="1185"/>
      <c r="I41" s="1185"/>
      <c r="J41" s="1188" t="e">
        <f>+H41/I41</f>
        <v>#DIV/0!</v>
      </c>
      <c r="K41" s="1162"/>
      <c r="L41" s="1163"/>
      <c r="M41" s="1163"/>
      <c r="N41" s="1163"/>
      <c r="O41" s="1163"/>
      <c r="P41" s="1163"/>
      <c r="Q41" s="1163"/>
      <c r="R41" s="1163"/>
      <c r="S41" s="1163"/>
      <c r="T41" s="1163"/>
      <c r="U41" s="1163"/>
      <c r="V41" s="1163"/>
      <c r="W41" s="1163"/>
      <c r="X41" s="1163"/>
      <c r="Y41" s="1163"/>
      <c r="Z41" s="1163"/>
      <c r="AA41" s="1164"/>
      <c r="AB41" s="168"/>
    </row>
    <row r="42" spans="1:28" ht="14.25" customHeight="1" x14ac:dyDescent="0.2">
      <c r="A42" s="171"/>
      <c r="B42" s="170"/>
      <c r="C42" s="1077"/>
      <c r="D42" s="1180"/>
      <c r="E42" s="1180"/>
      <c r="F42" s="1180"/>
      <c r="G42" s="1181"/>
      <c r="H42" s="1186"/>
      <c r="I42" s="1186"/>
      <c r="J42" s="1189"/>
      <c r="K42" s="1165"/>
      <c r="L42" s="1166"/>
      <c r="M42" s="1166"/>
      <c r="N42" s="1166"/>
      <c r="O42" s="1166"/>
      <c r="P42" s="1166"/>
      <c r="Q42" s="1166"/>
      <c r="R42" s="1166"/>
      <c r="S42" s="1166"/>
      <c r="T42" s="1166"/>
      <c r="U42" s="1166"/>
      <c r="V42" s="1166"/>
      <c r="W42" s="1166"/>
      <c r="X42" s="1166"/>
      <c r="Y42" s="1166"/>
      <c r="Z42" s="1166"/>
      <c r="AA42" s="1167"/>
      <c r="AB42" s="168"/>
    </row>
    <row r="43" spans="1:28" ht="14.25" customHeight="1" x14ac:dyDescent="0.2">
      <c r="A43" s="171"/>
      <c r="B43" s="170"/>
      <c r="C43" s="1177" t="s">
        <v>405</v>
      </c>
      <c r="D43" s="1178"/>
      <c r="E43" s="1178"/>
      <c r="F43" s="1178"/>
      <c r="G43" s="1179"/>
      <c r="H43" s="1185"/>
      <c r="I43" s="1185"/>
      <c r="J43" s="1188" t="e">
        <f>+H43/I43</f>
        <v>#DIV/0!</v>
      </c>
      <c r="K43" s="1162"/>
      <c r="L43" s="1163"/>
      <c r="M43" s="1163"/>
      <c r="N43" s="1163"/>
      <c r="O43" s="1163"/>
      <c r="P43" s="1163"/>
      <c r="Q43" s="1163"/>
      <c r="R43" s="1163"/>
      <c r="S43" s="1163"/>
      <c r="T43" s="1163"/>
      <c r="U43" s="1163"/>
      <c r="V43" s="1163"/>
      <c r="W43" s="1163"/>
      <c r="X43" s="1163"/>
      <c r="Y43" s="1163"/>
      <c r="Z43" s="1163"/>
      <c r="AA43" s="1164"/>
      <c r="AB43" s="168"/>
    </row>
    <row r="44" spans="1:28" ht="14.25" customHeight="1" thickBot="1" x14ac:dyDescent="0.25">
      <c r="A44" s="171"/>
      <c r="B44" s="170"/>
      <c r="C44" s="1182"/>
      <c r="D44" s="1183"/>
      <c r="E44" s="1183"/>
      <c r="F44" s="1183"/>
      <c r="G44" s="1184"/>
      <c r="H44" s="1186"/>
      <c r="I44" s="1186"/>
      <c r="J44" s="1189"/>
      <c r="K44" s="1168"/>
      <c r="L44" s="1169"/>
      <c r="M44" s="1169"/>
      <c r="N44" s="1169"/>
      <c r="O44" s="1169"/>
      <c r="P44" s="1169"/>
      <c r="Q44" s="1169"/>
      <c r="R44" s="1169"/>
      <c r="S44" s="1169"/>
      <c r="T44" s="1169"/>
      <c r="U44" s="1169"/>
      <c r="V44" s="1169"/>
      <c r="W44" s="1169"/>
      <c r="X44" s="1169"/>
      <c r="Y44" s="1169"/>
      <c r="Z44" s="1169"/>
      <c r="AA44" s="1170"/>
      <c r="AB44" s="168"/>
    </row>
    <row r="45" spans="1:28" ht="12" customHeight="1" thickBot="1" x14ac:dyDescent="0.25">
      <c r="A45" s="171"/>
      <c r="B45" s="170"/>
      <c r="C45" s="1117" t="s">
        <v>35</v>
      </c>
      <c r="D45" s="1118"/>
      <c r="E45" s="1118"/>
      <c r="F45" s="1118"/>
      <c r="G45" s="1119"/>
      <c r="H45" s="176">
        <f>SUM(H37:H43)</f>
        <v>81.77</v>
      </c>
      <c r="I45" s="176">
        <f>SUM(I37:I43)</f>
        <v>80</v>
      </c>
      <c r="J45" s="176" t="e">
        <f>SUM(J37:J43)</f>
        <v>#DIV/0!</v>
      </c>
      <c r="K45" s="1120"/>
      <c r="L45" s="1118"/>
      <c r="M45" s="1118"/>
      <c r="N45" s="1118"/>
      <c r="O45" s="1118"/>
      <c r="P45" s="1118"/>
      <c r="Q45" s="1118"/>
      <c r="R45" s="1118"/>
      <c r="S45" s="1118"/>
      <c r="T45" s="1118"/>
      <c r="U45" s="1118"/>
      <c r="V45" s="1118"/>
      <c r="W45" s="1118"/>
      <c r="X45" s="1118"/>
      <c r="Y45" s="1118"/>
      <c r="Z45" s="1118"/>
      <c r="AA45" s="1119"/>
      <c r="AB45" s="168"/>
    </row>
    <row r="46" spans="1:28" ht="5.25" customHeight="1" x14ac:dyDescent="0.2">
      <c r="A46" s="171"/>
      <c r="B46" s="170"/>
      <c r="C46" s="172"/>
      <c r="D46" s="172"/>
      <c r="E46" s="172"/>
      <c r="F46" s="172"/>
      <c r="G46" s="172"/>
      <c r="H46" s="174"/>
      <c r="I46" s="174"/>
      <c r="J46" s="173"/>
      <c r="K46" s="172"/>
      <c r="L46" s="172"/>
      <c r="M46" s="172"/>
      <c r="N46" s="172"/>
      <c r="O46" s="172"/>
      <c r="P46" s="172"/>
      <c r="Q46" s="172"/>
      <c r="R46" s="172"/>
      <c r="S46" s="172"/>
      <c r="T46" s="172"/>
      <c r="U46" s="172"/>
      <c r="V46" s="172"/>
      <c r="W46" s="172"/>
      <c r="X46" s="172"/>
      <c r="Y46" s="172"/>
      <c r="Z46" s="172"/>
      <c r="AA46" s="172"/>
      <c r="AB46" s="168"/>
    </row>
    <row r="47" spans="1:28" ht="14.25" customHeight="1" thickBot="1" x14ac:dyDescent="0.25">
      <c r="A47" s="171"/>
      <c r="B47" s="170"/>
      <c r="C47" s="172"/>
      <c r="D47" s="172"/>
      <c r="E47" s="172"/>
      <c r="F47" s="172"/>
      <c r="G47" s="172"/>
      <c r="H47" s="174"/>
      <c r="I47" s="174"/>
      <c r="J47" s="173"/>
      <c r="K47" s="172"/>
      <c r="L47" s="172"/>
      <c r="M47" s="172"/>
      <c r="N47" s="172"/>
      <c r="O47" s="172"/>
      <c r="P47" s="172"/>
      <c r="Q47" s="172"/>
      <c r="R47" s="172"/>
      <c r="S47" s="172"/>
      <c r="T47" s="172"/>
      <c r="U47" s="172"/>
      <c r="V47" s="172"/>
      <c r="W47" s="172"/>
      <c r="X47" s="172"/>
      <c r="Y47" s="172"/>
      <c r="Z47" s="172"/>
      <c r="AA47" s="172"/>
      <c r="AB47" s="168"/>
    </row>
    <row r="48" spans="1:28" ht="14.25" customHeight="1" x14ac:dyDescent="0.2">
      <c r="A48" s="171"/>
      <c r="B48" s="170"/>
      <c r="C48" s="1068" t="s">
        <v>36</v>
      </c>
      <c r="D48" s="1069"/>
      <c r="E48" s="1069"/>
      <c r="F48" s="1069"/>
      <c r="G48" s="1069"/>
      <c r="H48" s="1069"/>
      <c r="I48" s="1069"/>
      <c r="J48" s="1069"/>
      <c r="K48" s="1069"/>
      <c r="L48" s="1069"/>
      <c r="M48" s="1069"/>
      <c r="N48" s="1069"/>
      <c r="O48" s="1069"/>
      <c r="P48" s="1069"/>
      <c r="Q48" s="1069"/>
      <c r="R48" s="1069"/>
      <c r="S48" s="1069"/>
      <c r="T48" s="1069"/>
      <c r="U48" s="1069"/>
      <c r="V48" s="1069"/>
      <c r="W48" s="1069"/>
      <c r="X48" s="1069"/>
      <c r="Y48" s="1069"/>
      <c r="Z48" s="1069"/>
      <c r="AA48" s="1070"/>
      <c r="AB48" s="168"/>
    </row>
    <row r="49" spans="1:28" ht="3" customHeight="1" thickBot="1" x14ac:dyDescent="0.25">
      <c r="A49" s="154"/>
      <c r="B49" s="169"/>
      <c r="C49" s="1098"/>
      <c r="D49" s="1099"/>
      <c r="E49" s="1099"/>
      <c r="F49" s="1099"/>
      <c r="G49" s="1099"/>
      <c r="H49" s="1099"/>
      <c r="I49" s="1099"/>
      <c r="J49" s="1099"/>
      <c r="K49" s="1099"/>
      <c r="L49" s="1099"/>
      <c r="M49" s="1099"/>
      <c r="N49" s="1099"/>
      <c r="O49" s="1099"/>
      <c r="P49" s="1099"/>
      <c r="Q49" s="1099"/>
      <c r="R49" s="1099"/>
      <c r="S49" s="1099"/>
      <c r="T49" s="1099"/>
      <c r="U49" s="1099"/>
      <c r="V49" s="1099"/>
      <c r="W49" s="1099"/>
      <c r="X49" s="1099"/>
      <c r="Y49" s="1099"/>
      <c r="Z49" s="1099"/>
      <c r="AA49" s="1100"/>
      <c r="AB49" s="168"/>
    </row>
    <row r="50" spans="1:28" ht="20.100000000000001" customHeight="1" x14ac:dyDescent="0.2">
      <c r="A50" s="154"/>
      <c r="B50" s="169"/>
      <c r="C50" s="1176"/>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069"/>
      <c r="AA50" s="1070"/>
      <c r="AB50" s="168"/>
    </row>
    <row r="51" spans="1:28" ht="20.100000000000001" customHeight="1" x14ac:dyDescent="0.2">
      <c r="A51" s="154"/>
      <c r="B51" s="169"/>
      <c r="C51" s="1098"/>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0"/>
      <c r="AB51" s="168"/>
    </row>
    <row r="52" spans="1:28" ht="20.100000000000001" customHeight="1" x14ac:dyDescent="0.2">
      <c r="A52" s="154"/>
      <c r="B52" s="169"/>
      <c r="C52" s="1098"/>
      <c r="D52" s="1102"/>
      <c r="E52" s="1102"/>
      <c r="F52" s="1102"/>
      <c r="G52" s="1102"/>
      <c r="H52" s="1102"/>
      <c r="I52" s="1102"/>
      <c r="J52" s="1102"/>
      <c r="K52" s="1102"/>
      <c r="L52" s="1102"/>
      <c r="M52" s="1102"/>
      <c r="N52" s="1102"/>
      <c r="O52" s="1102"/>
      <c r="P52" s="1102"/>
      <c r="Q52" s="1102"/>
      <c r="R52" s="1102"/>
      <c r="S52" s="1102"/>
      <c r="T52" s="1102"/>
      <c r="U52" s="1102"/>
      <c r="V52" s="1102"/>
      <c r="W52" s="1102"/>
      <c r="X52" s="1102"/>
      <c r="Y52" s="1102"/>
      <c r="Z52" s="1102"/>
      <c r="AA52" s="1100"/>
      <c r="AB52" s="168"/>
    </row>
    <row r="53" spans="1:28" ht="20.100000000000001" customHeight="1" x14ac:dyDescent="0.2">
      <c r="A53" s="154"/>
      <c r="B53" s="169"/>
      <c r="C53" s="1098"/>
      <c r="D53" s="1102"/>
      <c r="E53" s="1102"/>
      <c r="F53" s="1102"/>
      <c r="G53" s="1102"/>
      <c r="H53" s="1102"/>
      <c r="I53" s="1102"/>
      <c r="J53" s="1102"/>
      <c r="K53" s="1102"/>
      <c r="L53" s="1102"/>
      <c r="M53" s="1102"/>
      <c r="N53" s="1102"/>
      <c r="O53" s="1102"/>
      <c r="P53" s="1102"/>
      <c r="Q53" s="1102"/>
      <c r="R53" s="1102"/>
      <c r="S53" s="1102"/>
      <c r="T53" s="1102"/>
      <c r="U53" s="1102"/>
      <c r="V53" s="1102"/>
      <c r="W53" s="1102"/>
      <c r="X53" s="1102"/>
      <c r="Y53" s="1102"/>
      <c r="Z53" s="1102"/>
      <c r="AA53" s="1100"/>
      <c r="AB53" s="168"/>
    </row>
    <row r="54" spans="1:28" ht="20.100000000000001" customHeight="1" x14ac:dyDescent="0.2">
      <c r="A54" s="154"/>
      <c r="B54" s="169"/>
      <c r="C54" s="1098"/>
      <c r="D54" s="1102"/>
      <c r="E54" s="1102"/>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0"/>
      <c r="AB54" s="168"/>
    </row>
    <row r="55" spans="1:28" ht="20.100000000000001" customHeight="1" x14ac:dyDescent="0.2">
      <c r="A55" s="154"/>
      <c r="B55" s="169"/>
      <c r="C55" s="1098"/>
      <c r="D55" s="1102"/>
      <c r="E55" s="1102"/>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0"/>
      <c r="AB55" s="168"/>
    </row>
    <row r="56" spans="1:28" ht="20.100000000000001" customHeight="1" x14ac:dyDescent="0.2">
      <c r="A56" s="154"/>
      <c r="B56" s="169"/>
      <c r="C56" s="1098"/>
      <c r="D56" s="1102"/>
      <c r="E56" s="1102"/>
      <c r="F56" s="1102"/>
      <c r="G56" s="1102"/>
      <c r="H56" s="1102"/>
      <c r="I56" s="1102"/>
      <c r="J56" s="1102"/>
      <c r="K56" s="1102"/>
      <c r="L56" s="1102"/>
      <c r="M56" s="1102"/>
      <c r="N56" s="1102"/>
      <c r="O56" s="1102"/>
      <c r="P56" s="1102"/>
      <c r="Q56" s="1102"/>
      <c r="R56" s="1102"/>
      <c r="S56" s="1102"/>
      <c r="T56" s="1102"/>
      <c r="U56" s="1102"/>
      <c r="V56" s="1102"/>
      <c r="W56" s="1102"/>
      <c r="X56" s="1102"/>
      <c r="Y56" s="1102"/>
      <c r="Z56" s="1102"/>
      <c r="AA56" s="1100"/>
      <c r="AB56" s="168"/>
    </row>
    <row r="57" spans="1:28" ht="20.100000000000001" customHeight="1" x14ac:dyDescent="0.2">
      <c r="A57" s="154"/>
      <c r="B57" s="169"/>
      <c r="C57" s="1098"/>
      <c r="D57" s="1102"/>
      <c r="E57" s="1102"/>
      <c r="F57" s="1102"/>
      <c r="G57" s="1102"/>
      <c r="H57" s="1102"/>
      <c r="I57" s="1102"/>
      <c r="J57" s="1102"/>
      <c r="K57" s="1102"/>
      <c r="L57" s="1102"/>
      <c r="M57" s="1102"/>
      <c r="N57" s="1102"/>
      <c r="O57" s="1102"/>
      <c r="P57" s="1102"/>
      <c r="Q57" s="1102"/>
      <c r="R57" s="1102"/>
      <c r="S57" s="1102"/>
      <c r="T57" s="1102"/>
      <c r="U57" s="1102"/>
      <c r="V57" s="1102"/>
      <c r="W57" s="1102"/>
      <c r="X57" s="1102"/>
      <c r="Y57" s="1102"/>
      <c r="Z57" s="1102"/>
      <c r="AA57" s="1100"/>
      <c r="AB57" s="168"/>
    </row>
    <row r="58" spans="1:28" ht="20.100000000000001" customHeight="1" thickBot="1" x14ac:dyDescent="0.25">
      <c r="A58" s="154"/>
      <c r="B58" s="169"/>
      <c r="C58" s="1071"/>
      <c r="D58" s="1072"/>
      <c r="E58" s="1072"/>
      <c r="F58" s="1072"/>
      <c r="G58" s="1072"/>
      <c r="H58" s="1072"/>
      <c r="I58" s="1072"/>
      <c r="J58" s="1072"/>
      <c r="K58" s="1072"/>
      <c r="L58" s="1072"/>
      <c r="M58" s="1072"/>
      <c r="N58" s="1072"/>
      <c r="O58" s="1072"/>
      <c r="P58" s="1072"/>
      <c r="Q58" s="1072"/>
      <c r="R58" s="1072"/>
      <c r="S58" s="1072"/>
      <c r="T58" s="1072"/>
      <c r="U58" s="1072"/>
      <c r="V58" s="1072"/>
      <c r="W58" s="1072"/>
      <c r="X58" s="1072"/>
      <c r="Y58" s="1072"/>
      <c r="Z58" s="1072"/>
      <c r="AA58" s="1073"/>
      <c r="AB58" s="168"/>
    </row>
    <row r="59" spans="1:28" ht="50.1" customHeight="1" x14ac:dyDescent="0.2">
      <c r="A59" s="154"/>
      <c r="B59" s="167"/>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5"/>
    </row>
    <row r="60" spans="1:28" ht="6" customHeight="1" thickBot="1" x14ac:dyDescent="0.25">
      <c r="A60" s="154"/>
      <c r="B60" s="164"/>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2"/>
    </row>
    <row r="61" spans="1:28" ht="14.25" customHeight="1" x14ac:dyDescent="0.2">
      <c r="A61" s="154"/>
      <c r="B61" s="159"/>
      <c r="C61" s="1103" t="s">
        <v>30</v>
      </c>
      <c r="D61" s="1069"/>
      <c r="E61" s="1069"/>
      <c r="F61" s="1069"/>
      <c r="G61" s="1070"/>
      <c r="H61" s="1103" t="s">
        <v>37</v>
      </c>
      <c r="I61" s="1070"/>
      <c r="J61" s="1103" t="s">
        <v>38</v>
      </c>
      <c r="K61" s="1069"/>
      <c r="L61" s="1069"/>
      <c r="M61" s="1070"/>
      <c r="N61" s="1103" t="s">
        <v>39</v>
      </c>
      <c r="O61" s="1069"/>
      <c r="P61" s="1069"/>
      <c r="Q61" s="1069"/>
      <c r="R61" s="1069"/>
      <c r="S61" s="1069"/>
      <c r="T61" s="1069"/>
      <c r="U61" s="1070"/>
      <c r="V61" s="1104" t="s">
        <v>40</v>
      </c>
      <c r="W61" s="1069"/>
      <c r="X61" s="1069"/>
      <c r="Y61" s="1069"/>
      <c r="Z61" s="1069"/>
      <c r="AA61" s="1070"/>
      <c r="AB61" s="160"/>
    </row>
    <row r="62" spans="1:28" ht="9" customHeight="1" thickBot="1" x14ac:dyDescent="0.25">
      <c r="A62" s="154"/>
      <c r="B62" s="161"/>
      <c r="C62" s="1098"/>
      <c r="D62" s="1102"/>
      <c r="E62" s="1102"/>
      <c r="F62" s="1102"/>
      <c r="G62" s="1100"/>
      <c r="H62" s="1098"/>
      <c r="I62" s="1100"/>
      <c r="J62" s="1098"/>
      <c r="K62" s="1102"/>
      <c r="L62" s="1102"/>
      <c r="M62" s="1100"/>
      <c r="N62" s="1098"/>
      <c r="O62" s="1102"/>
      <c r="P62" s="1102"/>
      <c r="Q62" s="1102"/>
      <c r="R62" s="1102"/>
      <c r="S62" s="1102"/>
      <c r="T62" s="1102"/>
      <c r="U62" s="1100"/>
      <c r="V62" s="1099"/>
      <c r="W62" s="1102"/>
      <c r="X62" s="1102"/>
      <c r="Y62" s="1102"/>
      <c r="Z62" s="1102"/>
      <c r="AA62" s="1100"/>
      <c r="AB62" s="160"/>
    </row>
    <row r="63" spans="1:28" ht="13.9" hidden="1" customHeight="1" x14ac:dyDescent="0.2">
      <c r="A63" s="154"/>
      <c r="B63" s="161"/>
      <c r="C63" s="1098"/>
      <c r="D63" s="1099"/>
      <c r="E63" s="1099"/>
      <c r="F63" s="1099"/>
      <c r="G63" s="1100"/>
      <c r="H63" s="1098"/>
      <c r="I63" s="1100"/>
      <c r="J63" s="1098"/>
      <c r="K63" s="1099"/>
      <c r="L63" s="1099"/>
      <c r="M63" s="1100"/>
      <c r="N63" s="1071"/>
      <c r="O63" s="1072"/>
      <c r="P63" s="1072"/>
      <c r="Q63" s="1072"/>
      <c r="R63" s="1072"/>
      <c r="S63" s="1072"/>
      <c r="T63" s="1072"/>
      <c r="U63" s="1073"/>
      <c r="V63" s="1072"/>
      <c r="W63" s="1072"/>
      <c r="X63" s="1072"/>
      <c r="Y63" s="1072"/>
      <c r="Z63" s="1072"/>
      <c r="AA63" s="1073"/>
      <c r="AB63" s="160"/>
    </row>
    <row r="64" spans="1:28" ht="18.75" customHeight="1" thickBot="1" x14ac:dyDescent="0.25">
      <c r="A64" s="154"/>
      <c r="B64" s="159"/>
      <c r="C64" s="1106" t="s">
        <v>410</v>
      </c>
      <c r="D64" s="1078"/>
      <c r="E64" s="1078"/>
      <c r="F64" s="1078"/>
      <c r="G64" s="1084"/>
      <c r="H64" s="1187"/>
      <c r="I64" s="1173"/>
      <c r="J64" s="1172" t="str">
        <f>J37</f>
        <v>N/A</v>
      </c>
      <c r="K64" s="1088"/>
      <c r="L64" s="1088"/>
      <c r="M64" s="1173"/>
      <c r="N64" s="1175"/>
      <c r="O64" s="1088"/>
      <c r="P64" s="1088"/>
      <c r="Q64" s="1088"/>
      <c r="R64" s="1088"/>
      <c r="S64" s="1088"/>
      <c r="T64" s="1088"/>
      <c r="U64" s="1173"/>
      <c r="V64" s="1175"/>
      <c r="W64" s="1088"/>
      <c r="X64" s="1088"/>
      <c r="Y64" s="1088"/>
      <c r="Z64" s="1088"/>
      <c r="AA64" s="1089"/>
      <c r="AB64" s="158"/>
    </row>
    <row r="65" spans="1:30" ht="14.25" customHeight="1" thickBot="1" x14ac:dyDescent="0.25">
      <c r="A65" s="154"/>
      <c r="B65" s="159"/>
      <c r="C65" s="1107" t="s">
        <v>408</v>
      </c>
      <c r="D65" s="1094"/>
      <c r="E65" s="1094"/>
      <c r="F65" s="1094"/>
      <c r="G65" s="1105"/>
      <c r="H65" s="1174"/>
      <c r="I65" s="1105"/>
      <c r="J65" s="1172">
        <f>J39</f>
        <v>1.022125</v>
      </c>
      <c r="K65" s="1088"/>
      <c r="L65" s="1088"/>
      <c r="M65" s="1173"/>
      <c r="N65" s="1097"/>
      <c r="O65" s="1094"/>
      <c r="P65" s="1094"/>
      <c r="Q65" s="1094"/>
      <c r="R65" s="1094"/>
      <c r="S65" s="1094"/>
      <c r="T65" s="1094"/>
      <c r="U65" s="1105"/>
      <c r="V65" s="1097"/>
      <c r="W65" s="1094"/>
      <c r="X65" s="1094"/>
      <c r="Y65" s="1094"/>
      <c r="Z65" s="1094"/>
      <c r="AA65" s="1095"/>
      <c r="AB65" s="158"/>
      <c r="AD65" s="202"/>
    </row>
    <row r="66" spans="1:30" ht="14.25" customHeight="1" thickBot="1" x14ac:dyDescent="0.25">
      <c r="A66" s="154"/>
      <c r="B66" s="159"/>
      <c r="C66" s="1107" t="s">
        <v>406</v>
      </c>
      <c r="D66" s="1094"/>
      <c r="E66" s="1094"/>
      <c r="F66" s="1094"/>
      <c r="G66" s="1105"/>
      <c r="H66" s="1171"/>
      <c r="I66" s="1105"/>
      <c r="J66" s="1172" t="e">
        <f>J41</f>
        <v>#DIV/0!</v>
      </c>
      <c r="K66" s="1088"/>
      <c r="L66" s="1088"/>
      <c r="M66" s="1173"/>
      <c r="N66" s="1097"/>
      <c r="O66" s="1094"/>
      <c r="P66" s="1094"/>
      <c r="Q66" s="1094"/>
      <c r="R66" s="1094"/>
      <c r="S66" s="1094"/>
      <c r="T66" s="1094"/>
      <c r="U66" s="1105"/>
      <c r="V66" s="1097"/>
      <c r="W66" s="1094"/>
      <c r="X66" s="1094"/>
      <c r="Y66" s="1094"/>
      <c r="Z66" s="1094"/>
      <c r="AA66" s="1095"/>
      <c r="AB66" s="158"/>
      <c r="AD66" s="202"/>
    </row>
    <row r="67" spans="1:30" ht="14.25" customHeight="1" x14ac:dyDescent="0.2">
      <c r="A67" s="154"/>
      <c r="B67" s="159"/>
      <c r="C67" s="1107" t="s">
        <v>405</v>
      </c>
      <c r="D67" s="1094"/>
      <c r="E67" s="1094"/>
      <c r="F67" s="1094"/>
      <c r="G67" s="1105"/>
      <c r="H67" s="1174"/>
      <c r="I67" s="1105"/>
      <c r="J67" s="1172" t="e">
        <f>J43</f>
        <v>#DIV/0!</v>
      </c>
      <c r="K67" s="1088"/>
      <c r="L67" s="1088"/>
      <c r="M67" s="1173"/>
      <c r="N67" s="1097"/>
      <c r="O67" s="1094"/>
      <c r="P67" s="1094"/>
      <c r="Q67" s="1094"/>
      <c r="R67" s="1094"/>
      <c r="S67" s="1094"/>
      <c r="T67" s="1094"/>
      <c r="U67" s="1105"/>
      <c r="V67" s="1097"/>
      <c r="W67" s="1094"/>
      <c r="X67" s="1094"/>
      <c r="Y67" s="1094"/>
      <c r="Z67" s="1094"/>
      <c r="AA67" s="1095"/>
      <c r="AB67" s="158"/>
    </row>
    <row r="68" spans="1:30" ht="15.75" customHeight="1" thickBot="1" x14ac:dyDescent="0.25">
      <c r="A68" s="154"/>
      <c r="B68" s="159"/>
      <c r="C68" s="1080"/>
      <c r="D68" s="1081"/>
      <c r="E68" s="1081"/>
      <c r="F68" s="1081"/>
      <c r="G68" s="1082"/>
      <c r="H68" s="1085"/>
      <c r="I68" s="1082"/>
      <c r="J68" s="1085"/>
      <c r="K68" s="1081"/>
      <c r="L68" s="1081"/>
      <c r="M68" s="1082"/>
      <c r="N68" s="1085"/>
      <c r="O68" s="1081"/>
      <c r="P68" s="1081"/>
      <c r="Q68" s="1081"/>
      <c r="R68" s="1081"/>
      <c r="S68" s="1081"/>
      <c r="T68" s="1081"/>
      <c r="U68" s="1082"/>
      <c r="V68" s="1085"/>
      <c r="W68" s="1081"/>
      <c r="X68" s="1081"/>
      <c r="Y68" s="1081"/>
      <c r="Z68" s="1081"/>
      <c r="AA68" s="1086"/>
      <c r="AB68" s="158"/>
    </row>
    <row r="69" spans="1:30" ht="14.25" customHeight="1" x14ac:dyDescent="0.2">
      <c r="A69" s="154"/>
      <c r="B69" s="157"/>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55"/>
    </row>
    <row r="70" spans="1:30" ht="14.25" customHeight="1" x14ac:dyDescent="0.2">
      <c r="A70" s="154"/>
      <c r="B70" s="154"/>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54"/>
    </row>
    <row r="71" spans="1:30" ht="14.25" customHeight="1" x14ac:dyDescent="0.2">
      <c r="A71" s="154"/>
      <c r="B71" s="154"/>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54"/>
    </row>
    <row r="72" spans="1:30" ht="14.25" customHeight="1" x14ac:dyDescent="0.2">
      <c r="A72" s="154"/>
      <c r="B72" s="154"/>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54"/>
    </row>
    <row r="73" spans="1:30" ht="14.25" customHeight="1" x14ac:dyDescent="0.2">
      <c r="A73" s="154"/>
      <c r="B73" s="154"/>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54"/>
    </row>
    <row r="74" spans="1:30" ht="14.25" customHeight="1" x14ac:dyDescent="0.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row>
    <row r="75" spans="1:30" ht="14.25" customHeight="1" x14ac:dyDescent="0.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row>
    <row r="76" spans="1:30" ht="14.25" customHeight="1" x14ac:dyDescent="0.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row>
    <row r="77" spans="1:30" ht="14.25" customHeight="1" x14ac:dyDescent="0.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row>
    <row r="78" spans="1:30" ht="14.25" customHeight="1" x14ac:dyDescent="0.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row>
    <row r="79" spans="1:30" ht="14.25" customHeight="1" x14ac:dyDescent="0.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row>
    <row r="80" spans="1:30" ht="14.25" customHeight="1" x14ac:dyDescent="0.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row>
    <row r="81" spans="1:28" ht="14.25" customHeight="1" x14ac:dyDescent="0.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row>
    <row r="82" spans="1:28" ht="14.25" customHeight="1" x14ac:dyDescent="0.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row>
    <row r="83" spans="1:28" ht="14.25" customHeight="1" x14ac:dyDescent="0.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row>
    <row r="84" spans="1:28" ht="14.25" customHeight="1" x14ac:dyDescent="0.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row>
    <row r="85" spans="1:28" ht="14.25" customHeight="1" x14ac:dyDescent="0.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row>
    <row r="86" spans="1:28" ht="14.25" customHeight="1" x14ac:dyDescent="0.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row>
    <row r="87" spans="1:28" ht="14.25" customHeight="1" x14ac:dyDescent="0.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row>
    <row r="88" spans="1:28" ht="14.25" customHeight="1" x14ac:dyDescent="0.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row>
    <row r="89" spans="1:28" ht="14.25" customHeight="1" x14ac:dyDescent="0.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row>
    <row r="90" spans="1:28" ht="14.25" customHeight="1" x14ac:dyDescent="0.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row>
    <row r="91" spans="1:28" ht="14.25" customHeight="1" x14ac:dyDescent="0.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row>
    <row r="92" spans="1:28" ht="14.25" customHeight="1" x14ac:dyDescent="0.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row>
    <row r="93" spans="1:28" ht="14.25" customHeight="1" x14ac:dyDescent="0.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row>
    <row r="94" spans="1:28" ht="14.25" customHeight="1" x14ac:dyDescent="0.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row>
    <row r="95" spans="1:28" ht="14.25" customHeight="1" x14ac:dyDescent="0.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row>
    <row r="96" spans="1:28" ht="14.25" customHeight="1" x14ac:dyDescent="0.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row>
    <row r="97" spans="1:28" ht="14.25" customHeight="1" x14ac:dyDescent="0.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spans="1:28" ht="14.25" customHeight="1" x14ac:dyDescent="0.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row>
    <row r="99" spans="1:28" ht="14.25" customHeight="1" x14ac:dyDescent="0.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row>
    <row r="100" spans="1:28" ht="14.25" customHeight="1" x14ac:dyDescent="0.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14.25" customHeight="1" x14ac:dyDescent="0.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14.25" customHeight="1" x14ac:dyDescent="0.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14.25" customHeight="1" x14ac:dyDescent="0.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14.25" customHeight="1" x14ac:dyDescent="0.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14.25" customHeight="1" x14ac:dyDescent="0.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14.25" customHeight="1" x14ac:dyDescent="0.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14.25" customHeight="1" x14ac:dyDescent="0.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6"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14.25" customHeight="1" x14ac:dyDescent="0.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14.25" customHeight="1" x14ac:dyDescent="0.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14.25" customHeight="1" x14ac:dyDescent="0.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14.25" customHeight="1" x14ac:dyDescent="0.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14.25" customHeight="1" x14ac:dyDescent="0.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14.25" customHeight="1" x14ac:dyDescent="0.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ht="14.25" customHeight="1" x14ac:dyDescent="0.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ht="14.25" customHeight="1" x14ac:dyDescent="0.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spans="1:28" ht="14.25" customHeight="1" x14ac:dyDescent="0.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14.25" customHeight="1" x14ac:dyDescent="0.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14.25" customHeight="1" x14ac:dyDescent="0.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14.25" customHeight="1" x14ac:dyDescent="0.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14.25" customHeight="1" x14ac:dyDescent="0.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14.25" customHeight="1" x14ac:dyDescent="0.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14.25" customHeight="1" x14ac:dyDescent="0.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14.25" customHeight="1" x14ac:dyDescent="0.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14.25" customHeight="1" x14ac:dyDescent="0.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14.25" customHeight="1" x14ac:dyDescent="0.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14.25" customHeight="1" x14ac:dyDescent="0.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14.25" customHeight="1" x14ac:dyDescent="0.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14.25" customHeight="1" x14ac:dyDescent="0.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14.25" customHeight="1" x14ac:dyDescent="0.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ht="14.25" customHeight="1" x14ac:dyDescent="0.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ht="14.25" customHeight="1" x14ac:dyDescent="0.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spans="1:28" ht="14.25" customHeight="1" x14ac:dyDescent="0.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spans="1:28" ht="14.25" customHeight="1" x14ac:dyDescent="0.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spans="1:28" ht="14.25" customHeight="1" x14ac:dyDescent="0.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spans="1:28" ht="14.25" customHeight="1" x14ac:dyDescent="0.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spans="1:28" ht="14.25" customHeight="1" x14ac:dyDescent="0.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spans="1:28" ht="14.25" customHeight="1" x14ac:dyDescent="0.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spans="1:28" ht="14.25" customHeight="1" x14ac:dyDescent="0.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spans="1:28" ht="14.25" customHeight="1" x14ac:dyDescent="0.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spans="1:28" ht="14.25" customHeight="1" x14ac:dyDescent="0.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spans="1:28" ht="14.25" customHeight="1" x14ac:dyDescent="0.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spans="1:28" ht="14.25" customHeight="1" x14ac:dyDescent="0.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spans="1:28" ht="14.25" customHeight="1" x14ac:dyDescent="0.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spans="1:28" ht="14.25" customHeight="1" x14ac:dyDescent="0.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spans="1:28" ht="14.25" customHeight="1" x14ac:dyDescent="0.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spans="1:28" ht="14.25" customHeight="1" x14ac:dyDescent="0.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spans="1:28" ht="14.25" customHeight="1" x14ac:dyDescent="0.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spans="1:28" ht="14.25" customHeight="1" x14ac:dyDescent="0.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spans="1:28" ht="14.25" customHeight="1" x14ac:dyDescent="0.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spans="1:28" ht="14.25" customHeight="1" x14ac:dyDescent="0.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spans="1:28" ht="14.25" customHeight="1" x14ac:dyDescent="0.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spans="1:28" ht="14.2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spans="1:28" ht="14.2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spans="1:28" ht="14.2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spans="1:28" ht="14.2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spans="1:28" ht="14.2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spans="1:28" ht="14.2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spans="1:28" ht="14.2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spans="1:28" ht="14.2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spans="1:28" ht="14.2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spans="1:28" ht="14.2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spans="1:28" ht="14.2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spans="1:28" ht="14.2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spans="1:28" ht="14.2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14.2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14.2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14.2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14.2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14.2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14.2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14.2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14.2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14.2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14.2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14.2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14.2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14.2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14.2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14.2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14.2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14.2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14.2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14.2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14.2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14.2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14.2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14.2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14.2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14.2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14.2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14.2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14.2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14.2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14.2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14.2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14.2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14.2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14.2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14.2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14.2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14.2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14.2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14.2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14.2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14.2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14.2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14.2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spans="1:28" ht="14.2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spans="1:28" ht="14.2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spans="1:28" ht="14.2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spans="1:28" ht="14.2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spans="1:28" ht="14.2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spans="1:28" ht="14.2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spans="1:28" ht="14.2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spans="1:28" ht="14.2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spans="1:28" ht="14.2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spans="1:28" ht="14.2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spans="1:28" ht="14.2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spans="1:28" ht="14.2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spans="1:28" ht="14.2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spans="1:28" ht="14.2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spans="1:28" ht="14.2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spans="1:28" ht="14.2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spans="1:28" ht="14.2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spans="1:28" ht="14.2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spans="1:28" ht="14.2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spans="1:28" ht="14.2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spans="1:28" ht="14.2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spans="1:28" ht="14.2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spans="1:28" ht="14.2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spans="1:28" ht="14.2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spans="1:28" ht="14.2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spans="1:28" ht="14.2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spans="1:28" ht="14.2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spans="1:28" ht="14.2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spans="1:28" ht="14.2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spans="1:28" ht="14.2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spans="1:28" ht="14.2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spans="1:28" ht="14.2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spans="1:28" ht="14.2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spans="1:28" ht="14.2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spans="1:28" ht="14.2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spans="1:28" ht="14.2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spans="1:28" ht="14.2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spans="1:28" ht="14.2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spans="1:28" ht="14.2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spans="1:28" ht="14.2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spans="1:28" ht="14.2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spans="1:28" ht="14.2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spans="1:28" ht="14.2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spans="1:28" ht="14.2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spans="1:28" ht="14.2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spans="1:28" ht="14.2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spans="1:28" ht="14.2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spans="1:28" ht="14.2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spans="1:28" ht="14.2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spans="1:28" ht="14.2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spans="1:28" ht="14.2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spans="1:28" ht="14.2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spans="1:28" ht="14.2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spans="1:28" ht="14.2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row>
    <row r="263" spans="1:28" ht="14.2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row>
    <row r="264" spans="1:28" ht="14.2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row>
    <row r="265" spans="1:28" ht="14.2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row>
    <row r="266" spans="1:28" ht="14.2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row>
    <row r="267" spans="1:28" ht="14.2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row>
    <row r="268" spans="1:28" ht="14.2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row>
    <row r="269" spans="1:28" ht="14.2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row>
    <row r="270" spans="1:28" ht="14.2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row>
    <row r="271" spans="1:28" ht="14.2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row>
    <row r="272" spans="1:28" ht="14.2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row>
    <row r="273" spans="1:28" ht="14.2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row>
    <row r="274" spans="1:28" ht="14.2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row>
    <row r="275" spans="1:28" ht="14.2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row>
    <row r="276" spans="1:28" ht="14.2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row>
    <row r="277" spans="1:28" ht="14.2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row>
    <row r="278" spans="1:28" ht="14.2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row>
    <row r="279" spans="1:28" ht="14.2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row>
    <row r="280" spans="1:28" ht="14.2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row>
    <row r="281" spans="1:28" ht="14.2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row>
    <row r="282" spans="1:28" ht="14.2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row>
    <row r="283" spans="1:28" ht="14.2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row>
    <row r="284" spans="1:28" ht="14.2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row>
    <row r="285" spans="1:28" ht="14.2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row>
    <row r="286" spans="1:28" ht="14.2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row>
    <row r="287" spans="1:28" ht="14.2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row>
    <row r="288" spans="1:28" ht="14.2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row>
    <row r="289" spans="1:28" ht="14.2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row>
    <row r="290" spans="1:28" ht="14.2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row>
    <row r="291" spans="1:28" ht="14.2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row>
    <row r="292" spans="1:28" ht="14.2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row>
    <row r="293" spans="1:28" ht="14.2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row>
    <row r="294" spans="1:28" ht="14.2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row>
    <row r="295" spans="1:28" ht="14.2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row>
    <row r="296" spans="1:28" ht="14.2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row>
    <row r="297" spans="1:28" ht="14.2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row>
    <row r="298" spans="1:28" ht="14.2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row>
    <row r="299" spans="1:28" ht="14.2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row>
    <row r="300" spans="1:28" ht="14.2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row>
    <row r="301" spans="1:28" ht="14.2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row>
    <row r="302" spans="1:28" ht="14.2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row>
    <row r="303" spans="1:28" ht="14.2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row>
    <row r="304" spans="1:28" ht="14.2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row>
    <row r="305" spans="1:28" ht="14.2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row>
    <row r="306" spans="1:28" ht="14.2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row>
    <row r="307" spans="1:28" ht="14.2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row>
    <row r="308" spans="1:28" ht="14.2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row>
    <row r="309" spans="1:28" ht="14.2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row>
    <row r="310" spans="1:28" ht="14.2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row>
    <row r="311" spans="1:28" ht="14.2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row>
    <row r="312" spans="1:28" ht="14.2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row>
    <row r="313" spans="1:28" ht="14.2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row>
    <row r="314" spans="1:28" ht="14.2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row>
    <row r="315" spans="1:28" ht="14.2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row>
    <row r="316" spans="1:28" ht="14.2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row>
    <row r="317" spans="1:28" ht="14.2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row>
    <row r="318" spans="1:28" ht="14.2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row>
    <row r="319" spans="1:28" ht="14.2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row>
    <row r="320" spans="1:28" ht="14.2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row>
    <row r="321" spans="1:28" ht="14.2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row>
    <row r="322" spans="1:28" ht="14.2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row>
    <row r="323" spans="1:28" ht="14.2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row>
    <row r="324" spans="1:28" ht="14.2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row>
    <row r="325" spans="1:28" ht="14.2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row>
    <row r="326" spans="1:28" ht="14.2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row>
    <row r="327" spans="1:28" ht="14.2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row>
    <row r="328" spans="1:28" ht="14.2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row>
    <row r="329" spans="1:28" ht="14.2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row>
    <row r="330" spans="1:28" ht="14.2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row>
    <row r="331" spans="1:28" ht="14.2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row>
    <row r="332" spans="1:28" ht="14.2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row>
    <row r="333" spans="1:28" ht="14.2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row>
    <row r="334" spans="1:28" ht="14.2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row>
    <row r="335" spans="1:28" ht="14.2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row>
    <row r="336" spans="1:28" ht="14.2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row>
    <row r="337" spans="1:28" ht="14.2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row>
    <row r="338" spans="1:28" ht="14.2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row>
    <row r="339" spans="1:28" ht="14.2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row>
    <row r="340" spans="1:28" ht="14.2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row>
    <row r="341" spans="1:28" ht="14.2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row>
    <row r="342" spans="1:28" ht="14.2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row>
    <row r="343" spans="1:28" ht="14.2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row>
    <row r="344" spans="1:28" ht="14.2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row>
    <row r="345" spans="1:28" ht="14.2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row>
    <row r="346" spans="1:28" ht="14.2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row>
    <row r="347" spans="1:28" ht="14.2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row>
    <row r="348" spans="1:28" ht="14.2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row>
    <row r="349" spans="1:28" ht="14.2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row>
    <row r="350" spans="1:28" ht="14.2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row>
    <row r="351" spans="1:28" ht="14.2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row>
    <row r="352" spans="1:28" ht="14.2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row>
    <row r="353" spans="1:28" ht="14.2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row>
    <row r="354" spans="1:28" ht="14.2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row>
    <row r="355" spans="1:28" ht="14.2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row>
    <row r="356" spans="1:28" ht="14.2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row>
    <row r="357" spans="1:28" ht="14.2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row>
    <row r="358" spans="1:28" ht="14.2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row>
    <row r="359" spans="1:28" ht="14.2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row>
    <row r="360" spans="1:28" ht="14.2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row>
    <row r="361" spans="1:28" ht="14.2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row>
    <row r="362" spans="1:28" ht="14.2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row>
    <row r="363" spans="1:28" ht="14.2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row>
    <row r="364" spans="1:28" ht="14.2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row>
    <row r="365" spans="1:28" ht="14.2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row>
    <row r="366" spans="1:28" ht="14.2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row>
    <row r="367" spans="1:28" ht="14.2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row>
    <row r="368" spans="1:28" ht="14.2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row>
    <row r="369" spans="1:28" ht="14.2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row>
    <row r="370" spans="1:28" ht="14.2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row>
    <row r="371" spans="1:28" ht="14.2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row>
    <row r="372" spans="1:28" ht="14.2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row>
    <row r="373" spans="1:28" ht="14.2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row>
    <row r="374" spans="1:28" ht="14.2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row>
    <row r="375" spans="1:28" ht="14.2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row>
    <row r="376" spans="1:28" ht="14.2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row>
    <row r="377" spans="1:28" ht="14.2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row>
    <row r="378" spans="1:28" ht="14.2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row>
    <row r="379" spans="1:28" ht="14.2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row>
    <row r="380" spans="1:28" ht="14.2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row>
    <row r="381" spans="1:28" ht="14.2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row>
    <row r="382" spans="1:28" ht="14.2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row>
    <row r="383" spans="1:28" ht="14.2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row>
    <row r="384" spans="1:28" ht="14.2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row>
    <row r="385" spans="1:28" ht="14.2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row>
    <row r="386" spans="1:28" ht="14.2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row>
    <row r="387" spans="1:28" ht="14.2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row>
    <row r="388" spans="1:28" ht="14.2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row>
    <row r="389" spans="1:28" ht="14.2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row>
    <row r="390" spans="1:28" ht="14.2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row>
    <row r="391" spans="1:28" ht="14.2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row>
    <row r="392" spans="1:28" ht="14.2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row>
    <row r="393" spans="1:28" ht="14.2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row>
    <row r="394" spans="1:28" ht="14.2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row>
    <row r="395" spans="1:28" ht="14.2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row>
    <row r="396" spans="1:28" ht="14.2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row>
    <row r="397" spans="1:28" ht="14.2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row>
    <row r="398" spans="1:28" ht="14.2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row>
    <row r="399" spans="1:28" ht="14.2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row>
    <row r="400" spans="1:28" ht="14.2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row>
    <row r="401" spans="1:28" ht="14.2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row>
    <row r="402" spans="1:28" ht="14.2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row>
    <row r="403" spans="1:28" ht="14.2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row>
    <row r="404" spans="1:28" ht="14.2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row>
    <row r="405" spans="1:28" ht="14.2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row>
    <row r="406" spans="1:28" ht="14.2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row>
    <row r="407" spans="1:28" ht="14.2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row>
    <row r="408" spans="1:28" ht="14.2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row>
    <row r="409" spans="1:28" ht="14.2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row>
    <row r="410" spans="1:28" ht="14.2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row>
    <row r="411" spans="1:28" ht="14.2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row>
    <row r="412" spans="1:28" ht="14.2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row>
    <row r="413" spans="1:28" ht="14.2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row>
    <row r="414" spans="1:28" ht="14.2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row>
    <row r="415" spans="1:28" ht="14.2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row>
    <row r="416" spans="1:28" ht="14.2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row>
    <row r="417" spans="1:28" ht="14.2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row>
    <row r="418" spans="1:28" ht="14.2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row>
    <row r="419" spans="1:28" ht="14.2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row>
    <row r="420" spans="1:28" ht="14.2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row>
    <row r="421" spans="1:28" ht="14.2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row>
    <row r="422" spans="1:28" ht="14.2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row>
    <row r="423" spans="1:28" ht="14.2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row>
    <row r="424" spans="1:28" ht="14.2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row>
    <row r="425" spans="1:28" ht="14.2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row>
    <row r="426" spans="1:28" ht="14.2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row>
    <row r="427" spans="1:28" ht="14.2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row>
    <row r="428" spans="1:28" ht="14.2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row>
    <row r="429" spans="1:28" ht="14.2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row>
    <row r="430" spans="1:28" ht="14.2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row>
    <row r="431" spans="1:28" ht="14.2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row>
    <row r="432" spans="1:28" ht="14.2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row>
    <row r="433" spans="1:28" ht="14.2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row>
    <row r="434" spans="1:28" ht="14.2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row>
    <row r="435" spans="1:28" ht="14.2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row>
    <row r="436" spans="1:28" ht="14.2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row>
    <row r="437" spans="1:28" ht="14.2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row>
    <row r="438" spans="1:28" ht="14.2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row>
    <row r="439" spans="1:28" ht="14.2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row>
    <row r="440" spans="1:28" ht="14.2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row>
    <row r="441" spans="1:28" ht="14.2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row>
    <row r="442" spans="1:28" ht="14.2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row>
    <row r="443" spans="1:28" ht="14.2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row>
    <row r="444" spans="1:28" ht="14.2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row>
    <row r="445" spans="1:28" ht="14.2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row>
    <row r="446" spans="1:28" ht="14.2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row>
    <row r="447" spans="1:28" ht="14.2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row>
    <row r="448" spans="1:28" ht="14.2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row>
    <row r="449" spans="1:28" ht="14.2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row>
    <row r="450" spans="1:28" ht="14.2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row>
    <row r="451" spans="1:28" ht="14.2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row>
    <row r="452" spans="1:28" ht="14.2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row>
    <row r="453" spans="1:28" ht="14.2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row>
    <row r="454" spans="1:28" ht="14.2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row>
    <row r="455" spans="1:28" ht="14.2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row>
    <row r="456" spans="1:28" ht="14.2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row>
    <row r="457" spans="1:28" ht="14.2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row>
    <row r="458" spans="1:28" ht="14.2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row>
    <row r="459" spans="1:28" ht="14.2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row>
    <row r="460" spans="1:28" ht="14.2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row>
    <row r="461" spans="1:28" ht="14.2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row>
    <row r="462" spans="1:28" ht="14.2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row>
    <row r="463" spans="1:28" ht="14.2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row>
    <row r="464" spans="1:28" ht="14.2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row>
    <row r="465" spans="1:28" ht="14.2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row>
    <row r="466" spans="1:28" ht="14.2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row>
    <row r="467" spans="1:28" ht="14.2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row>
    <row r="468" spans="1:28" ht="14.2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row>
    <row r="469" spans="1:28" ht="14.2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row>
    <row r="470" spans="1:28" ht="14.2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row>
    <row r="471" spans="1:28" ht="14.2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row>
    <row r="472" spans="1:28" ht="14.2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row>
    <row r="473" spans="1:28" ht="14.2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row>
    <row r="474" spans="1:28" ht="14.2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row>
    <row r="475" spans="1:28" ht="14.2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row>
    <row r="476" spans="1:28" ht="14.2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row>
    <row r="477" spans="1:28" ht="14.2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row>
    <row r="478" spans="1:28" ht="14.2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row>
    <row r="479" spans="1:28" ht="14.2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row>
    <row r="480" spans="1:28" ht="14.2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row>
    <row r="481" spans="1:28" ht="14.2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row>
    <row r="482" spans="1:28" ht="14.2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row>
    <row r="483" spans="1:28" ht="14.2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row>
    <row r="484" spans="1:28" ht="14.2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row>
    <row r="485" spans="1:28" ht="14.2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row>
    <row r="486" spans="1:28" ht="14.2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row>
    <row r="487" spans="1:28" ht="14.2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row>
    <row r="488" spans="1:28" ht="14.2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row>
    <row r="489" spans="1:28" ht="14.2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row>
    <row r="490" spans="1:28" ht="14.2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row>
    <row r="491" spans="1:28" ht="14.2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row>
    <row r="492" spans="1:28" ht="14.2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row>
    <row r="493" spans="1:28" ht="14.2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row>
    <row r="494" spans="1:28" ht="14.2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row>
    <row r="495" spans="1:28" ht="14.2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row>
    <row r="496" spans="1:28" ht="14.2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row>
    <row r="497" spans="1:28" ht="14.2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row>
    <row r="498" spans="1:28" ht="14.2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row>
    <row r="499" spans="1:28" ht="14.2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row>
    <row r="500" spans="1:28" ht="14.2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row>
    <row r="501" spans="1:28" ht="14.2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row>
    <row r="502" spans="1:28" ht="14.2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row>
    <row r="503" spans="1:28" ht="14.2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row>
    <row r="504" spans="1:28" ht="14.2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row>
    <row r="505" spans="1:28" ht="14.2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row>
    <row r="506" spans="1:28" ht="14.2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row>
    <row r="507" spans="1:28" ht="14.2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row>
    <row r="508" spans="1:28" ht="14.2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row>
    <row r="509" spans="1:28" ht="14.2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row>
    <row r="510" spans="1:28" ht="14.2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row>
    <row r="511" spans="1:28" ht="14.2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row>
    <row r="512" spans="1:28" ht="14.2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row>
    <row r="513" spans="1:28" ht="14.2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row>
    <row r="514" spans="1:28" ht="14.2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row>
    <row r="515" spans="1:28" ht="14.2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row>
    <row r="516" spans="1:28" ht="14.2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row>
    <row r="517" spans="1:28" ht="14.2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row>
    <row r="518" spans="1:28" ht="14.2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row>
    <row r="519" spans="1:28" ht="14.2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row>
    <row r="520" spans="1:28" ht="14.2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row>
    <row r="521" spans="1:28" ht="14.2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row>
    <row r="522" spans="1:28" ht="14.2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row>
    <row r="523" spans="1:28" ht="14.2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row>
    <row r="524" spans="1:28" ht="14.2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row>
    <row r="525" spans="1:28" ht="14.2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row>
    <row r="526" spans="1:28" ht="14.2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row>
    <row r="527" spans="1:28" ht="14.2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row>
    <row r="528" spans="1:28" ht="14.2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row>
    <row r="529" spans="1:28" ht="14.2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row>
    <row r="530" spans="1:28" ht="14.2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row>
    <row r="531" spans="1:28" ht="14.2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row>
    <row r="532" spans="1:28" ht="14.2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row>
    <row r="533" spans="1:28" ht="14.2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row>
    <row r="534" spans="1:28" ht="14.2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row>
    <row r="535" spans="1:28" ht="14.2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row>
    <row r="536" spans="1:28" ht="14.2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row>
    <row r="537" spans="1:28" ht="14.2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row>
    <row r="538" spans="1:28" ht="14.2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row>
    <row r="539" spans="1:28" ht="14.2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row>
    <row r="540" spans="1:28" ht="14.2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row>
    <row r="541" spans="1:28" ht="14.2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row>
    <row r="542" spans="1:28" ht="14.2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row>
    <row r="543" spans="1:28" ht="14.2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row>
    <row r="544" spans="1:28" ht="14.2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row>
    <row r="545" spans="1:28" ht="14.2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row>
    <row r="546" spans="1:28" ht="14.2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row>
    <row r="547" spans="1:28" ht="14.2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row>
    <row r="548" spans="1:28" ht="14.2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row>
    <row r="549" spans="1:28" ht="14.2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row>
    <row r="550" spans="1:28" ht="14.2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row>
    <row r="551" spans="1:28" ht="14.2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row>
    <row r="552" spans="1:28" ht="14.2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row>
    <row r="553" spans="1:28" ht="14.2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row>
    <row r="554" spans="1:28" ht="14.2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row>
    <row r="555" spans="1:28" ht="14.2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row>
    <row r="556" spans="1:28" ht="14.2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row>
    <row r="557" spans="1:28" ht="14.2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row>
    <row r="558" spans="1:28" ht="14.2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row>
    <row r="559" spans="1:28" ht="14.2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row>
    <row r="560" spans="1:28" ht="14.2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row>
    <row r="561" spans="1:28" ht="14.2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row>
    <row r="562" spans="1:28" ht="14.2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row>
    <row r="563" spans="1:28" ht="14.2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row>
    <row r="564" spans="1:28" ht="14.2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row>
    <row r="565" spans="1:28" ht="14.2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row>
    <row r="566" spans="1:28" ht="14.2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row>
    <row r="567" spans="1:28" ht="14.2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row>
    <row r="568" spans="1:28" ht="14.2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row>
    <row r="569" spans="1:28" ht="14.2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row>
    <row r="570" spans="1:28" ht="14.2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row>
    <row r="571" spans="1:28" ht="14.2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row>
    <row r="572" spans="1:28" ht="14.2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row>
    <row r="573" spans="1:28" ht="14.2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row>
    <row r="574" spans="1:28" ht="14.2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row>
    <row r="575" spans="1:28" ht="14.2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row>
    <row r="576" spans="1:28" ht="14.2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row>
    <row r="577" spans="1:28" ht="14.2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row>
    <row r="578" spans="1:28" ht="14.2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row>
    <row r="579" spans="1:28" ht="14.2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row>
    <row r="580" spans="1:28" ht="14.2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row>
    <row r="581" spans="1:28" ht="14.2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row>
    <row r="582" spans="1:28" ht="14.2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row>
    <row r="583" spans="1:28" ht="14.2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row>
    <row r="584" spans="1:28" ht="14.2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row>
    <row r="585" spans="1:28" ht="14.2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row>
    <row r="586" spans="1:28" ht="14.2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row>
    <row r="587" spans="1:28" ht="14.2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row>
    <row r="588" spans="1:28" ht="14.2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row>
    <row r="589" spans="1:28" ht="14.2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row>
    <row r="590" spans="1:28" ht="14.2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row>
    <row r="591" spans="1:28" ht="14.2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row>
    <row r="592" spans="1:28" ht="14.2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row>
    <row r="593" spans="1:28" ht="14.2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row>
    <row r="594" spans="1:28" ht="14.2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row>
    <row r="595" spans="1:28" ht="14.2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row>
    <row r="596" spans="1:28" ht="14.2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row>
    <row r="597" spans="1:28" ht="14.2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row>
    <row r="598" spans="1:28" ht="14.2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row>
    <row r="599" spans="1:28" ht="14.2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row>
    <row r="600" spans="1:28" ht="14.2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row>
    <row r="601" spans="1:28" ht="14.2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row>
    <row r="602" spans="1:28" ht="14.2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row>
    <row r="603" spans="1:28" ht="14.2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row>
    <row r="604" spans="1:28" ht="14.2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row>
    <row r="605" spans="1:28" ht="14.2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row>
    <row r="606" spans="1:28" ht="14.2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row>
    <row r="607" spans="1:28" ht="14.2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row>
    <row r="608" spans="1:28" ht="14.2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row>
    <row r="609" spans="1:28" ht="14.2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row>
    <row r="610" spans="1:28" ht="14.2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row>
    <row r="611" spans="1:28" ht="14.2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row>
    <row r="612" spans="1:28" ht="14.2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row>
    <row r="613" spans="1:28" ht="14.2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row>
    <row r="614" spans="1:28" ht="14.2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row>
    <row r="615" spans="1:28" ht="14.2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row>
    <row r="616" spans="1:28" ht="14.2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row>
    <row r="617" spans="1:28" ht="14.2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row>
    <row r="618" spans="1:28" ht="14.2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row>
    <row r="619" spans="1:28" ht="14.2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row>
    <row r="620" spans="1:28" ht="14.2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row>
    <row r="621" spans="1:28" ht="14.2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row>
    <row r="622" spans="1:28" ht="14.2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row>
    <row r="623" spans="1:28" ht="14.2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row>
    <row r="624" spans="1:28" ht="14.2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row>
    <row r="625" spans="1:28" ht="14.2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row>
    <row r="626" spans="1:28" ht="14.2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row>
    <row r="627" spans="1:28" ht="14.2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row>
    <row r="628" spans="1:28" ht="14.2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row>
    <row r="629" spans="1:28" ht="14.2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row>
    <row r="630" spans="1:28" ht="14.2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row>
    <row r="631" spans="1:28" ht="14.2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row>
    <row r="632" spans="1:28" ht="14.2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row>
    <row r="633" spans="1:28" ht="14.2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row>
    <row r="634" spans="1:28" ht="14.2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row>
    <row r="635" spans="1:28" ht="14.2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row>
    <row r="636" spans="1:28" ht="14.2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row>
    <row r="637" spans="1:28" ht="14.2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row>
    <row r="638" spans="1:28" ht="14.2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row>
    <row r="639" spans="1:28" ht="14.2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row>
    <row r="640" spans="1:28" ht="14.2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row>
    <row r="641" spans="1:28" ht="14.2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row>
    <row r="642" spans="1:28" ht="14.2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row>
    <row r="643" spans="1:28" ht="14.2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row>
    <row r="644" spans="1:28" ht="14.2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row>
    <row r="645" spans="1:28" ht="14.2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row>
    <row r="646" spans="1:28" ht="14.2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row>
    <row r="647" spans="1:28" ht="14.2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row>
    <row r="648" spans="1:28" ht="14.2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row>
    <row r="649" spans="1:28" ht="14.2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row>
    <row r="650" spans="1:28" ht="14.2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row>
    <row r="651" spans="1:28" ht="14.2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row>
    <row r="652" spans="1:28" ht="14.2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row>
    <row r="653" spans="1:28" ht="14.2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row>
    <row r="654" spans="1:28" ht="14.2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row>
    <row r="655" spans="1:28" ht="14.2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row>
    <row r="656" spans="1:28" ht="14.2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row>
    <row r="657" spans="1:28" ht="14.2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row>
    <row r="658" spans="1:28" ht="14.2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row>
    <row r="659" spans="1:28" ht="14.2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row>
    <row r="660" spans="1:28" ht="14.2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row>
    <row r="661" spans="1:28" ht="14.2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row>
    <row r="662" spans="1:28" ht="14.2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row>
    <row r="663" spans="1:28" ht="14.2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row>
    <row r="664" spans="1:28" ht="14.2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row>
    <row r="665" spans="1:28" ht="14.2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row>
    <row r="666" spans="1:28" ht="14.2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row>
    <row r="667" spans="1:28" ht="14.2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row>
    <row r="668" spans="1:28" ht="14.2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row>
    <row r="669" spans="1:28" ht="14.2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row>
    <row r="670" spans="1:28" ht="14.2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row>
    <row r="671" spans="1:28" ht="14.2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row>
    <row r="672" spans="1:28" ht="14.2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row>
    <row r="673" spans="1:28" ht="14.2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row>
    <row r="674" spans="1:28" ht="14.2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row>
    <row r="675" spans="1:28" ht="14.2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row>
    <row r="676" spans="1:28" ht="14.2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row>
    <row r="677" spans="1:28" ht="14.2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row>
    <row r="678" spans="1:28" ht="14.2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row>
    <row r="679" spans="1:28" ht="14.2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row>
    <row r="680" spans="1:28" ht="14.2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row>
    <row r="681" spans="1:28" ht="14.2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row>
    <row r="682" spans="1:28" ht="14.2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row>
    <row r="683" spans="1:28" ht="14.2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row>
    <row r="684" spans="1:28" ht="14.2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row>
    <row r="685" spans="1:28" ht="14.2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row>
    <row r="686" spans="1:28" ht="14.2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row>
    <row r="687" spans="1:28" ht="14.2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row>
    <row r="688" spans="1:28" ht="14.2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row>
    <row r="689" spans="1:28" ht="14.2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row>
    <row r="690" spans="1:28" ht="14.2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row>
    <row r="691" spans="1:28" ht="14.2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row>
    <row r="692" spans="1:28" ht="14.2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row>
    <row r="693" spans="1:28" ht="14.2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row>
    <row r="694" spans="1:28" ht="14.2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row>
    <row r="695" spans="1:28" ht="14.2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row>
    <row r="696" spans="1:28" ht="14.2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row>
    <row r="697" spans="1:28" ht="14.2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row>
    <row r="698" spans="1:28" ht="14.2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row>
    <row r="699" spans="1:28" ht="14.2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row>
    <row r="700" spans="1:28" ht="14.2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row>
    <row r="701" spans="1:28" ht="14.2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row>
    <row r="702" spans="1:28" ht="14.2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row>
    <row r="703" spans="1:28" ht="14.2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row>
    <row r="704" spans="1:28" ht="14.2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row>
    <row r="705" spans="1:28" ht="14.2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row>
    <row r="706" spans="1:28" ht="14.2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row>
    <row r="707" spans="1:28" ht="14.2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row>
    <row r="708" spans="1:28" ht="14.2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row>
    <row r="709" spans="1:28" ht="14.2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row>
    <row r="710" spans="1:28" ht="14.2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row>
    <row r="711" spans="1:28" ht="14.2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row>
    <row r="712" spans="1:28" ht="14.2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row>
    <row r="713" spans="1:28" ht="14.2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row>
    <row r="714" spans="1:28" ht="14.2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row>
    <row r="715" spans="1:28" ht="14.2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row>
    <row r="716" spans="1:28" ht="14.2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row>
    <row r="717" spans="1:28" ht="14.2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row>
    <row r="718" spans="1:28" ht="14.2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row>
    <row r="719" spans="1:28" ht="14.2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row>
    <row r="720" spans="1:28" ht="14.2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row>
    <row r="721" spans="1:28" ht="14.2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row>
    <row r="722" spans="1:28" ht="14.2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row>
    <row r="723" spans="1:28" ht="14.2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row>
    <row r="724" spans="1:28" ht="14.2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row>
    <row r="725" spans="1:28" ht="14.2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row>
    <row r="726" spans="1:28" ht="14.2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row>
    <row r="727" spans="1:28" ht="14.2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row>
    <row r="728" spans="1:28" ht="14.2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row>
    <row r="729" spans="1:28" ht="14.2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row>
    <row r="730" spans="1:28" ht="14.2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row>
    <row r="731" spans="1:28" ht="14.2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row>
    <row r="732" spans="1:28" ht="14.2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row>
    <row r="733" spans="1:28" ht="14.2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row>
    <row r="734" spans="1:28" ht="14.2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row>
    <row r="735" spans="1:28" ht="14.2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row>
    <row r="736" spans="1:28" ht="14.2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row>
    <row r="737" spans="1:28" ht="14.2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row>
    <row r="738" spans="1:28" ht="14.2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row>
    <row r="739" spans="1:28" ht="14.2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row>
    <row r="740" spans="1:28" ht="14.2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row>
    <row r="741" spans="1:28" ht="14.2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row>
    <row r="742" spans="1:28" ht="14.2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row>
    <row r="743" spans="1:28" ht="14.2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row>
    <row r="744" spans="1:28" ht="14.2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row>
    <row r="745" spans="1:28" ht="14.2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row>
    <row r="746" spans="1:28" ht="14.2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row>
    <row r="747" spans="1:28" ht="14.2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row>
    <row r="748" spans="1:28" ht="14.2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row>
    <row r="749" spans="1:28" ht="14.2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row>
    <row r="750" spans="1:28" ht="14.2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row>
    <row r="751" spans="1:28" ht="14.2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row>
    <row r="752" spans="1:28" ht="14.2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row>
    <row r="753" spans="1:28" ht="14.2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row>
    <row r="754" spans="1:28" ht="14.2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row>
    <row r="755" spans="1:28" ht="14.2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row>
    <row r="756" spans="1:28" ht="14.2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row>
    <row r="757" spans="1:28" ht="14.2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row>
    <row r="758" spans="1:28" ht="14.2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row>
    <row r="759" spans="1:28" ht="14.2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row>
    <row r="760" spans="1:28" ht="14.2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row>
    <row r="761" spans="1:28" ht="14.2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row>
    <row r="762" spans="1:28" ht="14.2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row>
    <row r="763" spans="1:28" ht="14.2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row>
    <row r="764" spans="1:28" ht="14.2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row>
    <row r="765" spans="1:28" ht="14.2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row>
    <row r="766" spans="1:28" ht="14.2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row>
    <row r="767" spans="1:28" ht="14.2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row>
    <row r="768" spans="1:28" ht="14.2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row>
    <row r="769" spans="1:28" ht="14.2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row>
    <row r="770" spans="1:28" ht="14.2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row>
    <row r="771" spans="1:28" ht="14.2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row>
    <row r="772" spans="1:28" ht="14.2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row>
    <row r="773" spans="1:28" ht="14.2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row>
    <row r="774" spans="1:28" ht="14.2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row>
    <row r="775" spans="1:28" ht="14.2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row>
    <row r="776" spans="1:28" ht="14.2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row>
    <row r="777" spans="1:28" ht="14.2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row>
    <row r="778" spans="1:28" ht="14.2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row>
    <row r="779" spans="1:28" ht="14.2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row>
    <row r="780" spans="1:28" ht="14.2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row>
    <row r="781" spans="1:28" ht="14.2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row>
    <row r="782" spans="1:28" ht="14.2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row>
    <row r="783" spans="1:28" ht="14.2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row>
    <row r="784" spans="1:28" ht="14.2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row>
    <row r="785" spans="1:28" ht="14.2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row>
    <row r="786" spans="1:28" ht="14.2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row>
    <row r="787" spans="1:28" ht="14.2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row>
    <row r="788" spans="1:28" ht="14.2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row>
    <row r="789" spans="1:28" ht="14.2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row>
    <row r="790" spans="1:28" ht="14.2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row>
    <row r="791" spans="1:28" ht="14.2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row>
    <row r="792" spans="1:28" ht="14.2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row>
    <row r="793" spans="1:28" ht="14.2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row>
    <row r="794" spans="1:28" ht="14.2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row>
    <row r="795" spans="1:28" ht="14.2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row>
    <row r="796" spans="1:28" ht="14.2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row>
    <row r="797" spans="1:28" ht="14.2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row>
    <row r="798" spans="1:28" ht="14.2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row>
    <row r="799" spans="1:28" ht="14.2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row>
    <row r="800" spans="1:28" ht="14.2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row>
    <row r="801" spans="1:28" ht="14.2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row>
    <row r="802" spans="1:28" ht="14.2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row>
    <row r="803" spans="1:28" ht="14.2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row>
    <row r="804" spans="1:28" ht="14.2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row>
    <row r="805" spans="1:28" ht="14.2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row>
    <row r="806" spans="1:28" ht="14.2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row>
    <row r="807" spans="1:28" ht="14.2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row>
    <row r="808" spans="1:28" ht="14.2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row>
    <row r="809" spans="1:28" ht="14.2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row>
    <row r="810" spans="1:28" ht="14.2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row>
    <row r="811" spans="1:28" ht="14.2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row>
    <row r="812" spans="1:28" ht="14.2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row>
    <row r="813" spans="1:28" ht="14.2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row>
    <row r="814" spans="1:28" ht="14.2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row>
    <row r="815" spans="1:28" ht="14.2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row>
    <row r="816" spans="1:28" ht="14.2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row>
    <row r="817" spans="1:28" ht="14.2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row>
    <row r="818" spans="1:28" ht="14.2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row>
    <row r="819" spans="1:28" ht="14.2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row>
    <row r="820" spans="1:28" ht="14.2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row>
    <row r="821" spans="1:28" ht="14.2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row>
    <row r="822" spans="1:28" ht="14.2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row>
    <row r="823" spans="1:28" ht="14.2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row>
    <row r="824" spans="1:28" ht="14.2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row>
    <row r="825" spans="1:28" ht="14.2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row>
    <row r="826" spans="1:28" ht="14.2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row>
    <row r="827" spans="1:28" ht="14.2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row>
    <row r="828" spans="1:28" ht="14.2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row>
    <row r="829" spans="1:28" ht="14.2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row>
    <row r="830" spans="1:28" ht="14.2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row>
    <row r="831" spans="1:28" ht="14.2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row>
    <row r="832" spans="1:28" ht="14.2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row>
    <row r="833" spans="1:28" ht="14.2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row>
    <row r="834" spans="1:28" ht="14.2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row>
    <row r="835" spans="1:28" ht="14.2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row>
    <row r="836" spans="1:28" ht="14.2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row>
    <row r="837" spans="1:28" ht="14.2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row>
    <row r="838" spans="1:28" ht="14.2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row>
    <row r="839" spans="1:28" ht="14.2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row>
    <row r="840" spans="1:28" ht="14.2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row>
    <row r="841" spans="1:28" ht="14.2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row>
    <row r="842" spans="1:28" ht="14.2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row>
    <row r="843" spans="1:28" ht="14.2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row>
    <row r="844" spans="1:28" ht="14.2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row>
    <row r="845" spans="1:28" ht="14.2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row>
    <row r="846" spans="1:28" ht="14.2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row>
    <row r="847" spans="1:28" ht="14.2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row>
    <row r="848" spans="1:28" ht="14.2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row>
    <row r="849" spans="1:28" ht="14.2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row>
    <row r="850" spans="1:28" ht="14.2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row>
    <row r="851" spans="1:28" ht="14.2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row>
    <row r="852" spans="1:28" ht="14.2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row>
    <row r="853" spans="1:28" ht="14.2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row>
    <row r="854" spans="1:28" ht="14.2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row>
    <row r="855" spans="1:28" ht="14.2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row>
    <row r="856" spans="1:28" ht="14.2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row>
    <row r="857" spans="1:28" ht="14.2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row>
    <row r="858" spans="1:28" ht="14.2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row>
    <row r="859" spans="1:28" ht="14.2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row>
    <row r="860" spans="1:28" ht="14.2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row>
    <row r="861" spans="1:28" ht="14.2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row>
    <row r="862" spans="1:28" ht="14.2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row>
    <row r="863" spans="1:28" ht="14.2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row>
    <row r="864" spans="1:28" ht="14.2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row>
    <row r="865" spans="1:28" ht="14.2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row>
    <row r="866" spans="1:28" ht="14.2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row>
    <row r="867" spans="1:28" ht="14.2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row>
    <row r="868" spans="1:28" ht="14.2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row>
    <row r="869" spans="1:28" ht="14.2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row>
    <row r="870" spans="1:28" ht="14.2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row>
    <row r="871" spans="1:28" ht="14.2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row>
    <row r="872" spans="1:28" ht="14.2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row>
    <row r="873" spans="1:28" ht="14.2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row>
    <row r="874" spans="1:28" ht="14.2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row>
    <row r="875" spans="1:28" ht="14.2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row>
    <row r="876" spans="1:28" ht="14.2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row>
    <row r="877" spans="1:28" ht="14.2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row>
    <row r="878" spans="1:28" ht="14.2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row>
    <row r="879" spans="1:28" ht="14.2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row>
    <row r="880" spans="1:28" ht="14.2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row>
    <row r="881" spans="1:28" ht="14.2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row>
    <row r="882" spans="1:28" ht="14.2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row>
    <row r="883" spans="1:28" ht="14.2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row>
    <row r="884" spans="1:28" ht="14.2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row>
    <row r="885" spans="1:28" ht="14.2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row>
    <row r="886" spans="1:28" ht="14.2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row>
    <row r="887" spans="1:28" ht="14.2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row>
    <row r="888" spans="1:28" ht="14.2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row>
    <row r="889" spans="1:28" ht="14.2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row>
    <row r="890" spans="1:28" ht="14.2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row>
    <row r="891" spans="1:28" ht="14.2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row>
    <row r="892" spans="1:28" ht="14.2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row>
    <row r="893" spans="1:28" ht="14.2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row>
    <row r="894" spans="1:28" ht="14.2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row>
    <row r="895" spans="1:28" ht="14.2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row>
    <row r="896" spans="1:28" ht="14.2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row>
    <row r="897" spans="1:28" ht="14.2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row>
    <row r="898" spans="1:28" ht="14.2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row>
    <row r="899" spans="1:28" ht="14.2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row>
    <row r="900" spans="1:28" ht="14.2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row>
    <row r="901" spans="1:28" ht="14.2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row>
    <row r="902" spans="1:28" ht="14.2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row>
    <row r="903" spans="1:28" ht="14.2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row>
    <row r="904" spans="1:28" ht="14.2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row>
    <row r="905" spans="1:28" ht="14.2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row>
    <row r="906" spans="1:28" ht="14.2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row>
    <row r="907" spans="1:28" ht="14.2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row>
    <row r="908" spans="1:28" ht="14.2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row>
    <row r="909" spans="1:28" ht="14.2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row>
    <row r="910" spans="1:28" ht="14.2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row>
    <row r="911" spans="1:28" ht="14.2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row>
    <row r="912" spans="1:28" ht="14.2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row>
    <row r="913" spans="1:28" ht="14.2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row>
    <row r="914" spans="1:28" ht="14.2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row>
    <row r="915" spans="1:28" ht="14.2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row>
    <row r="916" spans="1:28" ht="14.2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row>
    <row r="917" spans="1:28" ht="14.2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row>
    <row r="918" spans="1:28" ht="14.2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row>
    <row r="919" spans="1:28" ht="14.2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row>
    <row r="920" spans="1:28" ht="14.2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row>
    <row r="921" spans="1:28" ht="14.2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row>
    <row r="922" spans="1:28" ht="14.2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row>
    <row r="923" spans="1:28" ht="14.2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row>
    <row r="924" spans="1:28" ht="14.2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row>
    <row r="925" spans="1:28" ht="14.2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row>
    <row r="926" spans="1:28" ht="14.2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row>
    <row r="927" spans="1:28" ht="14.2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row>
    <row r="928" spans="1:28" ht="14.2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row>
    <row r="929" spans="1:28" ht="14.2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row>
    <row r="930" spans="1:28" ht="14.2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row>
    <row r="931" spans="1:28" ht="14.2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row>
    <row r="932" spans="1:28" ht="14.2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row>
    <row r="933" spans="1:28" ht="14.2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row>
    <row r="934" spans="1:28" ht="14.2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row>
    <row r="935" spans="1:28" ht="14.2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row>
    <row r="936" spans="1:28" ht="14.2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row>
    <row r="937" spans="1:28" ht="14.2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row>
    <row r="938" spans="1:28" ht="14.2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row>
    <row r="939" spans="1:28" ht="14.2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row>
    <row r="940" spans="1:28" ht="14.2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row>
    <row r="941" spans="1:28" ht="14.2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row>
    <row r="942" spans="1:28" ht="14.2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row>
    <row r="943" spans="1:28" ht="14.2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row>
    <row r="944" spans="1:28" ht="14.2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row>
    <row r="945" spans="1:28" ht="14.2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row>
    <row r="946" spans="1:28" ht="14.2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row>
    <row r="947" spans="1:28" ht="14.2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row>
    <row r="948" spans="1:28" ht="14.2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row>
    <row r="949" spans="1:28" ht="14.2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row>
    <row r="950" spans="1:28" ht="14.2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row>
    <row r="951" spans="1:28" ht="14.2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row>
    <row r="952" spans="1:28" ht="14.2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row>
    <row r="953" spans="1:28" ht="14.2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row>
    <row r="954" spans="1:28" ht="14.2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row>
    <row r="955" spans="1:28" ht="14.2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row>
    <row r="956" spans="1:28" ht="14.2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row>
    <row r="957" spans="1:28" ht="14.2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row>
    <row r="958" spans="1:28" ht="14.2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row>
    <row r="959" spans="1:28" ht="14.2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row>
    <row r="960" spans="1:28" ht="14.2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row>
    <row r="961" spans="1:28" ht="14.2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row>
    <row r="962" spans="1:28" ht="14.2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row>
    <row r="963" spans="1:28" ht="14.2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row>
    <row r="964" spans="1:28" ht="14.2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row>
    <row r="965" spans="1:28" ht="14.2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row>
    <row r="966" spans="1:28" ht="14.2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row>
    <row r="967" spans="1:28" ht="14.2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row>
    <row r="968" spans="1:28" ht="14.2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row>
    <row r="969" spans="1:28" ht="14.2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row>
    <row r="970" spans="1:28" ht="14.2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row>
    <row r="971" spans="1:28" ht="14.2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row>
    <row r="972" spans="1:28" ht="14.2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row>
    <row r="973" spans="1:28" ht="14.2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row>
    <row r="974" spans="1:28" ht="14.2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row>
    <row r="975" spans="1:28" ht="14.2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row>
    <row r="976" spans="1:28" ht="14.2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row>
    <row r="977" spans="1:28" ht="14.2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row>
    <row r="978" spans="1:28" ht="14.2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row>
    <row r="979" spans="1:28" ht="14.2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row>
    <row r="980" spans="1:28" ht="14.2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row>
    <row r="981" spans="1:28" ht="14.25" customHeight="1" x14ac:dyDescent="0.2">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row>
    <row r="982" spans="1:28" ht="14.25" customHeight="1" x14ac:dyDescent="0.2">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c r="AA982" s="154"/>
      <c r="AB982" s="154"/>
    </row>
    <row r="983" spans="1:28" ht="14.25" customHeight="1" x14ac:dyDescent="0.2">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c r="AA983" s="154"/>
      <c r="AB983" s="154"/>
    </row>
    <row r="984" spans="1:28" ht="14.25" customHeight="1" x14ac:dyDescent="0.2">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c r="AA984" s="154"/>
      <c r="AB984" s="154"/>
    </row>
    <row r="985" spans="1:28" ht="14.25" customHeight="1" x14ac:dyDescent="0.2">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c r="AA985" s="154"/>
      <c r="AB985" s="154"/>
    </row>
    <row r="986" spans="1:28" ht="14.25" customHeight="1" x14ac:dyDescent="0.2">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c r="AA986" s="154"/>
      <c r="AB986" s="154"/>
    </row>
  </sheetData>
  <mergeCells count="117">
    <mergeCell ref="J23:P23"/>
    <mergeCell ref="Q23:AA23"/>
    <mergeCell ref="J24:P24"/>
    <mergeCell ref="Q24:AA24"/>
    <mergeCell ref="I26:AA26"/>
    <mergeCell ref="O28:R28"/>
    <mergeCell ref="T28:V28"/>
    <mergeCell ref="X28:Z28"/>
    <mergeCell ref="C20:H21"/>
    <mergeCell ref="C23:I23"/>
    <mergeCell ref="C24:I24"/>
    <mergeCell ref="C26:H26"/>
    <mergeCell ref="C28:H28"/>
    <mergeCell ref="I28:J28"/>
    <mergeCell ref="K28:N28"/>
    <mergeCell ref="C16:H16"/>
    <mergeCell ref="I16:AA16"/>
    <mergeCell ref="C18:H18"/>
    <mergeCell ref="I18:AA18"/>
    <mergeCell ref="I20:L21"/>
    <mergeCell ref="T20:AA20"/>
    <mergeCell ref="T21:AA21"/>
    <mergeCell ref="M20:S20"/>
    <mergeCell ref="M21:S2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H37:H38"/>
    <mergeCell ref="I37:I38"/>
    <mergeCell ref="J37:J38"/>
    <mergeCell ref="K37:AA38"/>
    <mergeCell ref="C45:G45"/>
    <mergeCell ref="K45:AA45"/>
    <mergeCell ref="S31:T31"/>
    <mergeCell ref="U31:W31"/>
    <mergeCell ref="X31:Y31"/>
    <mergeCell ref="J35:J36"/>
    <mergeCell ref="K35:AA36"/>
    <mergeCell ref="C37:G38"/>
    <mergeCell ref="C39:G40"/>
    <mergeCell ref="K39:AA40"/>
    <mergeCell ref="J39:J40"/>
    <mergeCell ref="I39:I40"/>
    <mergeCell ref="H39:H40"/>
    <mergeCell ref="K32:N32"/>
    <mergeCell ref="O32:R32"/>
    <mergeCell ref="S32:T32"/>
    <mergeCell ref="U32:W32"/>
    <mergeCell ref="X32:Y32"/>
    <mergeCell ref="Z32:AA32"/>
    <mergeCell ref="Z31:AA31"/>
    <mergeCell ref="C34:AA34"/>
    <mergeCell ref="C30:J32"/>
    <mergeCell ref="C35:G36"/>
    <mergeCell ref="H35:H36"/>
    <mergeCell ref="I35:I36"/>
    <mergeCell ref="K30:R30"/>
    <mergeCell ref="S30:W30"/>
    <mergeCell ref="X30:AA30"/>
    <mergeCell ref="K31:N31"/>
    <mergeCell ref="O31:R31"/>
    <mergeCell ref="C68:G68"/>
    <mergeCell ref="H68:I68"/>
    <mergeCell ref="J68:M68"/>
    <mergeCell ref="N68:U68"/>
    <mergeCell ref="V68:AA68"/>
    <mergeCell ref="N67:U67"/>
    <mergeCell ref="C41:G42"/>
    <mergeCell ref="C43:G44"/>
    <mergeCell ref="H41:H42"/>
    <mergeCell ref="I41:I42"/>
    <mergeCell ref="J65:M65"/>
    <mergeCell ref="N65:U65"/>
    <mergeCell ref="C64:G64"/>
    <mergeCell ref="H64:I64"/>
    <mergeCell ref="J64:M64"/>
    <mergeCell ref="N64:U64"/>
    <mergeCell ref="C61:G63"/>
    <mergeCell ref="H61:I63"/>
    <mergeCell ref="J61:M63"/>
    <mergeCell ref="C48:AA49"/>
    <mergeCell ref="J41:J42"/>
    <mergeCell ref="H43:H44"/>
    <mergeCell ref="I43:I44"/>
    <mergeCell ref="J43:J44"/>
    <mergeCell ref="K41:AA42"/>
    <mergeCell ref="K43:AA44"/>
    <mergeCell ref="V67:AA67"/>
    <mergeCell ref="C65:G65"/>
    <mergeCell ref="C66:G66"/>
    <mergeCell ref="H66:I66"/>
    <mergeCell ref="J66:M66"/>
    <mergeCell ref="N66:U66"/>
    <mergeCell ref="V66:AA66"/>
    <mergeCell ref="C67:G67"/>
    <mergeCell ref="H67:I67"/>
    <mergeCell ref="J67:M67"/>
    <mergeCell ref="H65:I65"/>
    <mergeCell ref="V65:AA65"/>
    <mergeCell ref="V64:AA64"/>
    <mergeCell ref="C50:AA58"/>
    <mergeCell ref="N61:U63"/>
    <mergeCell ref="V61:AA63"/>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80"/>
  <sheetViews>
    <sheetView showGridLines="0" view="pageBreakPreview" zoomScaleNormal="100" zoomScaleSheetLayoutView="100" workbookViewId="0">
      <selection activeCell="I10" sqref="I10:Q11"/>
    </sheetView>
  </sheetViews>
  <sheetFormatPr baseColWidth="10" defaultColWidth="14" defaultRowHeight="15" customHeight="1" x14ac:dyDescent="0.2"/>
  <cols>
    <col min="1" max="1" width="3.5703125" style="153" customWidth="1"/>
    <col min="2" max="6" width="2.7109375" style="153" customWidth="1"/>
    <col min="7" max="7" width="4.140625" style="153" customWidth="1"/>
    <col min="8" max="8" width="20.7109375" style="153" customWidth="1"/>
    <col min="9" max="9" width="15.42578125" style="153" customWidth="1"/>
    <col min="10" max="10" width="14.5703125" style="153" customWidth="1"/>
    <col min="11" max="12" width="3.28515625" style="153" customWidth="1"/>
    <col min="13" max="15" width="2.7109375" style="153" customWidth="1"/>
    <col min="16" max="16" width="3.28515625" style="153" customWidth="1"/>
    <col min="17" max="17" width="3.42578125" style="153" customWidth="1"/>
    <col min="18" max="18" width="3.5703125" style="153" customWidth="1"/>
    <col min="19" max="19" width="3.28515625" style="153" customWidth="1"/>
    <col min="20" max="20" width="7.28515625" style="153" customWidth="1"/>
    <col min="21" max="21" width="3.42578125" style="153" customWidth="1"/>
    <col min="22" max="22" width="3.5703125" style="153" customWidth="1"/>
    <col min="23" max="25" width="4.85546875" style="153" customWidth="1"/>
    <col min="26" max="26" width="6.5703125" style="153" customWidth="1"/>
    <col min="27" max="27" width="4" style="153" customWidth="1"/>
    <col min="28" max="28" width="1.85546875" style="153" customWidth="1"/>
    <col min="29" max="16384" width="14" style="153"/>
  </cols>
  <sheetData>
    <row r="1" spans="1:28" ht="14.25" customHeight="1" thickBot="1" x14ac:dyDescent="0.25">
      <c r="A1" s="154"/>
      <c r="B1" s="171"/>
      <c r="C1" s="171"/>
      <c r="D1" s="171"/>
      <c r="E1" s="171"/>
      <c r="F1" s="171"/>
      <c r="G1" s="154"/>
      <c r="H1" s="154"/>
      <c r="I1" s="154"/>
      <c r="J1" s="154"/>
      <c r="K1" s="154"/>
      <c r="L1" s="154"/>
      <c r="M1" s="154"/>
      <c r="N1" s="154"/>
      <c r="O1" s="154"/>
      <c r="P1" s="154"/>
      <c r="Q1" s="154"/>
      <c r="R1" s="154"/>
      <c r="S1" s="154"/>
      <c r="T1" s="154"/>
      <c r="U1" s="154"/>
      <c r="V1" s="154"/>
      <c r="W1" s="154"/>
      <c r="X1" s="154"/>
      <c r="Y1" s="154"/>
      <c r="Z1" s="154"/>
      <c r="AA1" s="154"/>
      <c r="AB1" s="154"/>
    </row>
    <row r="2" spans="1:28" ht="45.75" customHeight="1" x14ac:dyDescent="0.2">
      <c r="A2" s="154"/>
      <c r="B2" s="1144"/>
      <c r="C2" s="1060"/>
      <c r="D2" s="1060"/>
      <c r="E2" s="1060"/>
      <c r="F2" s="1060"/>
      <c r="G2" s="1145"/>
      <c r="H2" s="1148" t="s">
        <v>0</v>
      </c>
      <c r="I2" s="1109"/>
      <c r="J2" s="1109"/>
      <c r="K2" s="1109"/>
      <c r="L2" s="1109"/>
      <c r="M2" s="1109"/>
      <c r="N2" s="1109"/>
      <c r="O2" s="1109"/>
      <c r="P2" s="1109"/>
      <c r="Q2" s="1109"/>
      <c r="R2" s="1109"/>
      <c r="S2" s="1109"/>
      <c r="T2" s="1109"/>
      <c r="U2" s="1109"/>
      <c r="V2" s="1109"/>
      <c r="W2" s="1109"/>
      <c r="X2" s="1109"/>
      <c r="Y2" s="1109"/>
      <c r="Z2" s="1109"/>
      <c r="AA2" s="1109"/>
      <c r="AB2" s="1113"/>
    </row>
    <row r="3" spans="1:28" ht="14.25" customHeight="1" x14ac:dyDescent="0.2">
      <c r="A3" s="154"/>
      <c r="B3" s="1062"/>
      <c r="C3" s="1063"/>
      <c r="D3" s="1063"/>
      <c r="E3" s="1063"/>
      <c r="F3" s="1063"/>
      <c r="G3" s="1146"/>
      <c r="H3" s="1149" t="s">
        <v>1</v>
      </c>
      <c r="I3" s="1122"/>
      <c r="J3" s="1122"/>
      <c r="K3" s="1122"/>
      <c r="L3" s="1122"/>
      <c r="M3" s="1122"/>
      <c r="N3" s="1122"/>
      <c r="O3" s="1123"/>
      <c r="P3" s="1149" t="s">
        <v>137</v>
      </c>
      <c r="Q3" s="1122"/>
      <c r="R3" s="1122"/>
      <c r="S3" s="1122"/>
      <c r="T3" s="1122"/>
      <c r="U3" s="1122"/>
      <c r="V3" s="1122"/>
      <c r="W3" s="1122"/>
      <c r="X3" s="1122"/>
      <c r="Y3" s="1122"/>
      <c r="Z3" s="1122"/>
      <c r="AA3" s="1122"/>
      <c r="AB3" s="1125"/>
    </row>
    <row r="4" spans="1:28" ht="21.75" customHeight="1" thickBot="1" x14ac:dyDescent="0.25">
      <c r="A4" s="154"/>
      <c r="B4" s="1065"/>
      <c r="C4" s="1066"/>
      <c r="D4" s="1066"/>
      <c r="E4" s="1066"/>
      <c r="F4" s="1066"/>
      <c r="G4" s="1147"/>
      <c r="H4" s="1150" t="s">
        <v>326</v>
      </c>
      <c r="I4" s="1127"/>
      <c r="J4" s="1127"/>
      <c r="K4" s="1127"/>
      <c r="L4" s="1127"/>
      <c r="M4" s="1127"/>
      <c r="N4" s="1127"/>
      <c r="O4" s="1127"/>
      <c r="P4" s="1127"/>
      <c r="Q4" s="1127"/>
      <c r="R4" s="1127"/>
      <c r="S4" s="1127"/>
      <c r="T4" s="1127"/>
      <c r="U4" s="1127"/>
      <c r="V4" s="1127"/>
      <c r="W4" s="1127"/>
      <c r="X4" s="1127"/>
      <c r="Y4" s="1127"/>
      <c r="Z4" s="1127"/>
      <c r="AA4" s="1127"/>
      <c r="AB4" s="1058"/>
    </row>
    <row r="5" spans="1:28" ht="14.25" customHeight="1" x14ac:dyDescent="0.2">
      <c r="A5" s="154"/>
      <c r="B5" s="154"/>
      <c r="C5" s="154"/>
      <c r="D5" s="154"/>
      <c r="E5" s="154"/>
      <c r="F5" s="154"/>
      <c r="G5" s="154"/>
      <c r="H5" s="194"/>
      <c r="I5" s="194"/>
      <c r="J5" s="194"/>
      <c r="K5" s="194"/>
      <c r="L5" s="194"/>
      <c r="M5" s="194"/>
      <c r="N5" s="194"/>
      <c r="O5" s="194"/>
      <c r="P5" s="194"/>
      <c r="Q5" s="194"/>
      <c r="R5" s="194"/>
      <c r="S5" s="194"/>
      <c r="T5" s="194"/>
      <c r="U5" s="194"/>
      <c r="V5" s="194"/>
      <c r="W5" s="194"/>
      <c r="X5" s="194"/>
      <c r="Y5" s="194"/>
      <c r="Z5" s="194"/>
      <c r="AA5" s="194"/>
      <c r="AB5" s="194"/>
    </row>
    <row r="6" spans="1:28" ht="14.25" customHeight="1" thickBot="1" x14ac:dyDescent="0.25">
      <c r="A6" s="154"/>
      <c r="B6" s="193"/>
      <c r="C6" s="191"/>
      <c r="D6" s="191"/>
      <c r="E6" s="191"/>
      <c r="F6" s="191"/>
      <c r="G6" s="191"/>
      <c r="H6" s="191"/>
      <c r="I6" s="192"/>
      <c r="J6" s="192"/>
      <c r="K6" s="192"/>
      <c r="L6" s="192"/>
      <c r="M6" s="192"/>
      <c r="N6" s="192"/>
      <c r="O6" s="192"/>
      <c r="P6" s="192"/>
      <c r="Q6" s="192"/>
      <c r="R6" s="192"/>
      <c r="S6" s="192"/>
      <c r="T6" s="192"/>
      <c r="U6" s="192"/>
      <c r="V6" s="192"/>
      <c r="W6" s="191"/>
      <c r="X6" s="191"/>
      <c r="Y6" s="191"/>
      <c r="Z6" s="191"/>
      <c r="AA6" s="191"/>
      <c r="AB6" s="190"/>
    </row>
    <row r="7" spans="1:28" ht="15" customHeight="1" x14ac:dyDescent="0.2">
      <c r="A7" s="154"/>
      <c r="B7" s="188"/>
      <c r="C7" s="1151" t="s">
        <v>2</v>
      </c>
      <c r="D7" s="1060"/>
      <c r="E7" s="1060"/>
      <c r="F7" s="1060"/>
      <c r="G7" s="1060"/>
      <c r="H7" s="1061"/>
      <c r="I7" s="1152" t="s">
        <v>544</v>
      </c>
      <c r="J7" s="1060"/>
      <c r="K7" s="1060"/>
      <c r="L7" s="1060"/>
      <c r="M7" s="1060"/>
      <c r="N7" s="1060"/>
      <c r="O7" s="1060"/>
      <c r="P7" s="1060"/>
      <c r="Q7" s="1060"/>
      <c r="R7" s="1060"/>
      <c r="S7" s="1060"/>
      <c r="T7" s="1060"/>
      <c r="U7" s="1060"/>
      <c r="V7" s="1060"/>
      <c r="W7" s="1060"/>
      <c r="X7" s="1060"/>
      <c r="Y7" s="1060"/>
      <c r="Z7" s="1060"/>
      <c r="AA7" s="1061"/>
      <c r="AB7" s="187"/>
    </row>
    <row r="8" spans="1:28" ht="14.25" customHeight="1" thickBot="1" x14ac:dyDescent="0.25">
      <c r="A8" s="154"/>
      <c r="B8" s="188"/>
      <c r="C8" s="1065"/>
      <c r="D8" s="1066"/>
      <c r="E8" s="1066"/>
      <c r="F8" s="1066"/>
      <c r="G8" s="1066"/>
      <c r="H8" s="1067"/>
      <c r="I8" s="1065"/>
      <c r="J8" s="1066"/>
      <c r="K8" s="1066"/>
      <c r="L8" s="1066"/>
      <c r="M8" s="1066"/>
      <c r="N8" s="1066"/>
      <c r="O8" s="1066"/>
      <c r="P8" s="1066"/>
      <c r="Q8" s="1066"/>
      <c r="R8" s="1066"/>
      <c r="S8" s="1066"/>
      <c r="T8" s="1066"/>
      <c r="U8" s="1066"/>
      <c r="V8" s="1066"/>
      <c r="W8" s="1066"/>
      <c r="X8" s="1066"/>
      <c r="Y8" s="1066"/>
      <c r="Z8" s="1066"/>
      <c r="AA8" s="1067"/>
      <c r="AB8" s="187"/>
    </row>
    <row r="9" spans="1:28" ht="14.25" customHeight="1" thickBot="1" x14ac:dyDescent="0.25">
      <c r="A9" s="154"/>
      <c r="B9" s="188"/>
      <c r="C9" s="189"/>
      <c r="D9" s="189"/>
      <c r="E9" s="189"/>
      <c r="F9" s="189"/>
      <c r="G9" s="189"/>
      <c r="H9" s="189"/>
      <c r="I9" s="186"/>
      <c r="J9" s="186"/>
      <c r="K9" s="186"/>
      <c r="L9" s="186"/>
      <c r="M9" s="186"/>
      <c r="N9" s="186"/>
      <c r="O9" s="186"/>
      <c r="P9" s="186"/>
      <c r="Q9" s="186"/>
      <c r="R9" s="186"/>
      <c r="S9" s="186"/>
      <c r="T9" s="186"/>
      <c r="U9" s="186"/>
      <c r="V9" s="186"/>
      <c r="W9" s="189"/>
      <c r="X9" s="189"/>
      <c r="Y9" s="189"/>
      <c r="Z9" s="189"/>
      <c r="AA9" s="189"/>
      <c r="AB9" s="187"/>
    </row>
    <row r="10" spans="1:28" ht="15" customHeight="1" thickBot="1" x14ac:dyDescent="0.25">
      <c r="A10" s="154"/>
      <c r="B10" s="188"/>
      <c r="C10" s="1151" t="s">
        <v>3</v>
      </c>
      <c r="D10" s="1060"/>
      <c r="E10" s="1060"/>
      <c r="F10" s="1060"/>
      <c r="G10" s="1060"/>
      <c r="H10" s="1061"/>
      <c r="I10" s="1219" t="s">
        <v>568</v>
      </c>
      <c r="J10" s="1215"/>
      <c r="K10" s="1215"/>
      <c r="L10" s="1215"/>
      <c r="M10" s="1215"/>
      <c r="N10" s="1215"/>
      <c r="O10" s="1215"/>
      <c r="P10" s="1215"/>
      <c r="Q10" s="1220"/>
      <c r="R10" s="1160" t="s">
        <v>4</v>
      </c>
      <c r="S10" s="1115"/>
      <c r="T10" s="1115"/>
      <c r="U10" s="1116"/>
      <c r="V10" s="1132" t="s">
        <v>5</v>
      </c>
      <c r="W10" s="1109"/>
      <c r="X10" s="1109"/>
      <c r="Y10" s="1109"/>
      <c r="Z10" s="1109"/>
      <c r="AA10" s="1113"/>
      <c r="AB10" s="187"/>
    </row>
    <row r="11" spans="1:28" ht="19.899999999999999" customHeight="1" thickBot="1" x14ac:dyDescent="0.25">
      <c r="A11" s="154"/>
      <c r="B11" s="188"/>
      <c r="C11" s="1065"/>
      <c r="D11" s="1066"/>
      <c r="E11" s="1066"/>
      <c r="F11" s="1066"/>
      <c r="G11" s="1066"/>
      <c r="H11" s="1067"/>
      <c r="I11" s="1221"/>
      <c r="J11" s="1217"/>
      <c r="K11" s="1217"/>
      <c r="L11" s="1217"/>
      <c r="M11" s="1217"/>
      <c r="N11" s="1217"/>
      <c r="O11" s="1217"/>
      <c r="P11" s="1217"/>
      <c r="Q11" s="1222"/>
      <c r="R11" s="1135" t="s">
        <v>106</v>
      </c>
      <c r="S11" s="1115"/>
      <c r="T11" s="1115"/>
      <c r="U11" s="1116"/>
      <c r="V11" s="1133" t="s">
        <v>542</v>
      </c>
      <c r="W11" s="1127"/>
      <c r="X11" s="1127"/>
      <c r="Y11" s="1127"/>
      <c r="Z11" s="1127"/>
      <c r="AA11" s="1058"/>
      <c r="AB11" s="187"/>
    </row>
    <row r="12" spans="1:28" ht="14.25" customHeight="1" thickBot="1" x14ac:dyDescent="0.25">
      <c r="A12" s="154"/>
      <c r="B12" s="169"/>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8"/>
    </row>
    <row r="13" spans="1:28" ht="15" customHeight="1" x14ac:dyDescent="0.2">
      <c r="A13" s="154"/>
      <c r="B13" s="169"/>
      <c r="C13" s="1151" t="s">
        <v>7</v>
      </c>
      <c r="D13" s="1060"/>
      <c r="E13" s="1060"/>
      <c r="F13" s="1060"/>
      <c r="G13" s="1060"/>
      <c r="H13" s="1061"/>
      <c r="I13" s="1214" t="s">
        <v>567</v>
      </c>
      <c r="J13" s="1215"/>
      <c r="K13" s="1215"/>
      <c r="L13" s="1215"/>
      <c r="M13" s="1215"/>
      <c r="N13" s="1215"/>
      <c r="O13" s="1215"/>
      <c r="P13" s="1215"/>
      <c r="Q13" s="1215"/>
      <c r="R13" s="1215"/>
      <c r="S13" s="1216"/>
      <c r="T13" s="1132" t="s">
        <v>9</v>
      </c>
      <c r="U13" s="1109"/>
      <c r="V13" s="1109"/>
      <c r="W13" s="1109"/>
      <c r="X13" s="1109"/>
      <c r="Y13" s="1109"/>
      <c r="Z13" s="1109"/>
      <c r="AA13" s="1113"/>
      <c r="AB13" s="168"/>
    </row>
    <row r="14" spans="1:28" ht="16.899999999999999" customHeight="1" thickBot="1" x14ac:dyDescent="0.25">
      <c r="A14" s="154"/>
      <c r="B14" s="169"/>
      <c r="C14" s="1065"/>
      <c r="D14" s="1066"/>
      <c r="E14" s="1066"/>
      <c r="F14" s="1066"/>
      <c r="G14" s="1066"/>
      <c r="H14" s="1067"/>
      <c r="I14" s="1217"/>
      <c r="J14" s="1217"/>
      <c r="K14" s="1217"/>
      <c r="L14" s="1217"/>
      <c r="M14" s="1217"/>
      <c r="N14" s="1217"/>
      <c r="O14" s="1217"/>
      <c r="P14" s="1217"/>
      <c r="Q14" s="1217"/>
      <c r="R14" s="1217"/>
      <c r="S14" s="1218"/>
      <c r="T14" s="1129" t="s">
        <v>540</v>
      </c>
      <c r="U14" s="1127"/>
      <c r="V14" s="1127"/>
      <c r="W14" s="1127"/>
      <c r="X14" s="1127"/>
      <c r="Y14" s="1127"/>
      <c r="Z14" s="1127"/>
      <c r="AA14" s="1058"/>
      <c r="AB14" s="168"/>
    </row>
    <row r="15" spans="1:28" ht="14.25" customHeight="1" thickBot="1" x14ac:dyDescent="0.25">
      <c r="A15" s="154"/>
      <c r="B15" s="169"/>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8"/>
    </row>
    <row r="16" spans="1:28" ht="32.450000000000003" customHeight="1" thickBot="1" x14ac:dyDescent="0.25">
      <c r="A16" s="154"/>
      <c r="B16" s="169"/>
      <c r="C16" s="1134" t="s">
        <v>11</v>
      </c>
      <c r="D16" s="1115"/>
      <c r="E16" s="1115"/>
      <c r="F16" s="1115"/>
      <c r="G16" s="1115"/>
      <c r="H16" s="1116"/>
      <c r="I16" s="1228" t="s">
        <v>566</v>
      </c>
      <c r="J16" s="1115"/>
      <c r="K16" s="1115"/>
      <c r="L16" s="1115"/>
      <c r="M16" s="1115"/>
      <c r="N16" s="1115"/>
      <c r="O16" s="1115"/>
      <c r="P16" s="1115"/>
      <c r="Q16" s="1115"/>
      <c r="R16" s="1115"/>
      <c r="S16" s="1115"/>
      <c r="T16" s="1115"/>
      <c r="U16" s="1115"/>
      <c r="V16" s="1115"/>
      <c r="W16" s="1115"/>
      <c r="X16" s="1115"/>
      <c r="Y16" s="1115"/>
      <c r="Z16" s="1115"/>
      <c r="AA16" s="1116"/>
      <c r="AB16" s="168"/>
    </row>
    <row r="17" spans="1:28" ht="13.15" customHeight="1" thickBot="1" x14ac:dyDescent="0.25">
      <c r="A17" s="154"/>
      <c r="B17" s="169"/>
      <c r="C17" s="186"/>
      <c r="D17" s="186"/>
      <c r="E17" s="186"/>
      <c r="F17" s="186"/>
      <c r="G17" s="186"/>
      <c r="H17" s="186"/>
      <c r="I17" s="185"/>
      <c r="J17" s="185"/>
      <c r="K17" s="185"/>
      <c r="L17" s="185"/>
      <c r="M17" s="185"/>
      <c r="N17" s="185"/>
      <c r="O17" s="185"/>
      <c r="P17" s="185"/>
      <c r="Q17" s="185"/>
      <c r="R17" s="185"/>
      <c r="S17" s="185"/>
      <c r="T17" s="185"/>
      <c r="U17" s="185"/>
      <c r="V17" s="185"/>
      <c r="W17" s="185"/>
      <c r="X17" s="185"/>
      <c r="Y17" s="185"/>
      <c r="Z17" s="185"/>
      <c r="AA17" s="185"/>
      <c r="AB17" s="168"/>
    </row>
    <row r="18" spans="1:28" ht="43.15" customHeight="1" thickBot="1" x14ac:dyDescent="0.25">
      <c r="A18" s="154"/>
      <c r="B18" s="169"/>
      <c r="C18" s="1134" t="s">
        <v>490</v>
      </c>
      <c r="D18" s="1115"/>
      <c r="E18" s="1115"/>
      <c r="F18" s="1115"/>
      <c r="G18" s="1115"/>
      <c r="H18" s="1116"/>
      <c r="I18" s="1228" t="s">
        <v>565</v>
      </c>
      <c r="J18" s="1115"/>
      <c r="K18" s="1115"/>
      <c r="L18" s="1115"/>
      <c r="M18" s="1115"/>
      <c r="N18" s="1115"/>
      <c r="O18" s="1115"/>
      <c r="P18" s="1115"/>
      <c r="Q18" s="1115"/>
      <c r="R18" s="1115"/>
      <c r="S18" s="1115"/>
      <c r="T18" s="1115"/>
      <c r="U18" s="1115"/>
      <c r="V18" s="1115"/>
      <c r="W18" s="1115"/>
      <c r="X18" s="1115"/>
      <c r="Y18" s="1115"/>
      <c r="Z18" s="1115"/>
      <c r="AA18" s="1116"/>
      <c r="AB18" s="168"/>
    </row>
    <row r="19" spans="1:28" ht="16.5" customHeight="1" thickBot="1" x14ac:dyDescent="0.25">
      <c r="A19" s="154"/>
      <c r="B19" s="169"/>
      <c r="C19" s="186"/>
      <c r="D19" s="186"/>
      <c r="E19" s="186"/>
      <c r="F19" s="186"/>
      <c r="G19" s="186"/>
      <c r="H19" s="186"/>
      <c r="I19" s="185"/>
      <c r="J19" s="185"/>
      <c r="K19" s="185"/>
      <c r="L19" s="185"/>
      <c r="M19" s="185"/>
      <c r="N19" s="185"/>
      <c r="O19" s="185"/>
      <c r="P19" s="185"/>
      <c r="Q19" s="185"/>
      <c r="R19" s="185"/>
      <c r="S19" s="185"/>
      <c r="T19" s="185"/>
      <c r="U19" s="185"/>
      <c r="V19" s="185"/>
      <c r="W19" s="185"/>
      <c r="X19" s="185"/>
      <c r="Y19" s="185"/>
      <c r="Z19" s="185"/>
      <c r="AA19" s="185"/>
      <c r="AB19" s="168"/>
    </row>
    <row r="20" spans="1:28" ht="16.149999999999999" customHeight="1" x14ac:dyDescent="0.2">
      <c r="A20" s="154"/>
      <c r="B20" s="169"/>
      <c r="C20" s="1131" t="s">
        <v>13</v>
      </c>
      <c r="D20" s="1060"/>
      <c r="E20" s="1060"/>
      <c r="F20" s="1060"/>
      <c r="G20" s="1060"/>
      <c r="H20" s="1061"/>
      <c r="I20" s="1141" t="s">
        <v>537</v>
      </c>
      <c r="J20" s="1060"/>
      <c r="K20" s="1060"/>
      <c r="L20" s="1061"/>
      <c r="M20" s="1132" t="s">
        <v>14</v>
      </c>
      <c r="N20" s="1109"/>
      <c r="O20" s="1109"/>
      <c r="P20" s="1109"/>
      <c r="Q20" s="1109"/>
      <c r="R20" s="1109"/>
      <c r="S20" s="1113"/>
      <c r="T20" s="1132" t="s">
        <v>15</v>
      </c>
      <c r="U20" s="1109"/>
      <c r="V20" s="1109"/>
      <c r="W20" s="1109"/>
      <c r="X20" s="1109"/>
      <c r="Y20" s="1109"/>
      <c r="Z20" s="1109"/>
      <c r="AA20" s="1113"/>
      <c r="AB20" s="168"/>
    </row>
    <row r="21" spans="1:28" ht="21" customHeight="1" thickBot="1" x14ac:dyDescent="0.25">
      <c r="A21" s="154"/>
      <c r="B21" s="169"/>
      <c r="C21" s="1065"/>
      <c r="D21" s="1066"/>
      <c r="E21" s="1066"/>
      <c r="F21" s="1066"/>
      <c r="G21" s="1066"/>
      <c r="H21" s="1067"/>
      <c r="I21" s="1065"/>
      <c r="J21" s="1066"/>
      <c r="K21" s="1066"/>
      <c r="L21" s="1067"/>
      <c r="M21" s="1142" t="s">
        <v>352</v>
      </c>
      <c r="N21" s="1127"/>
      <c r="O21" s="1127"/>
      <c r="P21" s="1127"/>
      <c r="Q21" s="1127"/>
      <c r="R21" s="1127"/>
      <c r="S21" s="1058"/>
      <c r="T21" s="1229" t="s">
        <v>17</v>
      </c>
      <c r="U21" s="1122"/>
      <c r="V21" s="1122"/>
      <c r="W21" s="1122"/>
      <c r="X21" s="1122"/>
      <c r="Y21" s="1122"/>
      <c r="Z21" s="1122"/>
      <c r="AA21" s="1123"/>
      <c r="AB21" s="168"/>
    </row>
    <row r="22" spans="1:28" ht="14.25" customHeight="1" thickBot="1" x14ac:dyDescent="0.25">
      <c r="A22" s="154"/>
      <c r="B22" s="169"/>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68"/>
    </row>
    <row r="23" spans="1:28" ht="31.5" customHeight="1" x14ac:dyDescent="0.2">
      <c r="A23" s="154"/>
      <c r="B23" s="169"/>
      <c r="C23" s="1132" t="s">
        <v>18</v>
      </c>
      <c r="D23" s="1109"/>
      <c r="E23" s="1109"/>
      <c r="F23" s="1109"/>
      <c r="G23" s="1109"/>
      <c r="H23" s="1109"/>
      <c r="I23" s="1113"/>
      <c r="J23" s="1132" t="s">
        <v>19</v>
      </c>
      <c r="K23" s="1109"/>
      <c r="L23" s="1109"/>
      <c r="M23" s="1109"/>
      <c r="N23" s="1109"/>
      <c r="O23" s="1109"/>
      <c r="P23" s="1113"/>
      <c r="Q23" s="1132" t="s">
        <v>20</v>
      </c>
      <c r="R23" s="1109"/>
      <c r="S23" s="1109"/>
      <c r="T23" s="1109"/>
      <c r="U23" s="1109"/>
      <c r="V23" s="1109"/>
      <c r="W23" s="1109"/>
      <c r="X23" s="1109"/>
      <c r="Y23" s="1109"/>
      <c r="Z23" s="1109"/>
      <c r="AA23" s="1113"/>
      <c r="AB23" s="168"/>
    </row>
    <row r="24" spans="1:28" ht="34.15" customHeight="1" thickBot="1" x14ac:dyDescent="0.25">
      <c r="A24" s="154"/>
      <c r="B24" s="169"/>
      <c r="C24" s="1129" t="s">
        <v>564</v>
      </c>
      <c r="D24" s="1127"/>
      <c r="E24" s="1127"/>
      <c r="F24" s="1127"/>
      <c r="G24" s="1127"/>
      <c r="H24" s="1127"/>
      <c r="I24" s="1058"/>
      <c r="J24" s="1129" t="s">
        <v>221</v>
      </c>
      <c r="K24" s="1127"/>
      <c r="L24" s="1127"/>
      <c r="M24" s="1127"/>
      <c r="N24" s="1127"/>
      <c r="O24" s="1127"/>
      <c r="P24" s="1058"/>
      <c r="Q24" s="1130" t="s">
        <v>535</v>
      </c>
      <c r="R24" s="1127"/>
      <c r="S24" s="1127"/>
      <c r="T24" s="1127"/>
      <c r="U24" s="1127"/>
      <c r="V24" s="1127"/>
      <c r="W24" s="1127"/>
      <c r="X24" s="1127"/>
      <c r="Y24" s="1127"/>
      <c r="Z24" s="1127"/>
      <c r="AA24" s="1058"/>
      <c r="AB24" s="168"/>
    </row>
    <row r="25" spans="1:28" ht="14.25" customHeight="1" thickBot="1" x14ac:dyDescent="0.25">
      <c r="A25" s="154"/>
      <c r="B25" s="169"/>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68"/>
    </row>
    <row r="26" spans="1:28" ht="28.15" customHeight="1" thickBot="1" x14ac:dyDescent="0.25">
      <c r="A26" s="154"/>
      <c r="B26" s="169"/>
      <c r="C26" s="1134" t="s">
        <v>21</v>
      </c>
      <c r="D26" s="1115"/>
      <c r="E26" s="1115"/>
      <c r="F26" s="1115"/>
      <c r="G26" s="1115"/>
      <c r="H26" s="1116"/>
      <c r="I26" s="1228" t="s">
        <v>563</v>
      </c>
      <c r="J26" s="1115"/>
      <c r="K26" s="1115"/>
      <c r="L26" s="1115"/>
      <c r="M26" s="1115"/>
      <c r="N26" s="1115"/>
      <c r="O26" s="1115"/>
      <c r="P26" s="1115"/>
      <c r="Q26" s="1115"/>
      <c r="R26" s="1115"/>
      <c r="S26" s="1115"/>
      <c r="T26" s="1115"/>
      <c r="U26" s="1115"/>
      <c r="V26" s="1115"/>
      <c r="W26" s="1115"/>
      <c r="X26" s="1115"/>
      <c r="Y26" s="1115"/>
      <c r="Z26" s="1115"/>
      <c r="AA26" s="1116"/>
      <c r="AB26" s="168"/>
    </row>
    <row r="27" spans="1:28" ht="14.25" customHeight="1" thickBot="1" x14ac:dyDescent="0.25">
      <c r="A27" s="154"/>
      <c r="B27" s="169"/>
      <c r="C27" s="186"/>
      <c r="D27" s="186"/>
      <c r="E27" s="186"/>
      <c r="F27" s="186"/>
      <c r="G27" s="186"/>
      <c r="H27" s="186"/>
      <c r="I27" s="185"/>
      <c r="J27" s="185"/>
      <c r="K27" s="185"/>
      <c r="L27" s="185"/>
      <c r="M27" s="185"/>
      <c r="N27" s="185"/>
      <c r="O27" s="185"/>
      <c r="P27" s="185"/>
      <c r="Q27" s="185"/>
      <c r="R27" s="185"/>
      <c r="S27" s="185"/>
      <c r="T27" s="185"/>
      <c r="U27" s="185"/>
      <c r="V27" s="185"/>
      <c r="W27" s="185"/>
      <c r="X27" s="185"/>
      <c r="Y27" s="185"/>
      <c r="Z27" s="185"/>
      <c r="AA27" s="185"/>
      <c r="AB27" s="168"/>
    </row>
    <row r="28" spans="1:28" ht="41.45" customHeight="1" thickBot="1" x14ac:dyDescent="0.25">
      <c r="A28" s="154"/>
      <c r="B28" s="169"/>
      <c r="C28" s="1227" t="s">
        <v>23</v>
      </c>
      <c r="D28" s="1115"/>
      <c r="E28" s="1115"/>
      <c r="F28" s="1115"/>
      <c r="G28" s="1115"/>
      <c r="H28" s="1116"/>
      <c r="I28" s="1232" t="s">
        <v>528</v>
      </c>
      <c r="J28" s="1136"/>
      <c r="K28" s="1114" t="s">
        <v>24</v>
      </c>
      <c r="L28" s="1115"/>
      <c r="M28" s="1115"/>
      <c r="N28" s="1116"/>
      <c r="O28" s="1138" t="s">
        <v>25</v>
      </c>
      <c r="P28" s="1115"/>
      <c r="Q28" s="1115"/>
      <c r="R28" s="1116"/>
      <c r="S28" s="184"/>
      <c r="T28" s="1139" t="s">
        <v>26</v>
      </c>
      <c r="U28" s="1115"/>
      <c r="V28" s="1116"/>
      <c r="W28" s="183" t="s">
        <v>520</v>
      </c>
      <c r="X28" s="1140" t="s">
        <v>27</v>
      </c>
      <c r="Y28" s="1115"/>
      <c r="Z28" s="1116"/>
      <c r="AA28" s="182"/>
      <c r="AB28" s="168"/>
    </row>
    <row r="29" spans="1:28" ht="14.25" customHeight="1" thickBot="1" x14ac:dyDescent="0.25">
      <c r="A29" s="154"/>
      <c r="B29" s="169"/>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68"/>
    </row>
    <row r="30" spans="1:28" ht="15" customHeight="1" x14ac:dyDescent="0.25">
      <c r="A30" s="154"/>
      <c r="B30" s="169"/>
      <c r="C30" s="1059" t="s">
        <v>323</v>
      </c>
      <c r="D30" s="1060"/>
      <c r="E30" s="1060"/>
      <c r="F30" s="1060"/>
      <c r="G30" s="1060"/>
      <c r="H30" s="1060"/>
      <c r="I30" s="1060"/>
      <c r="J30" s="1061"/>
      <c r="K30" s="1108" t="s">
        <v>322</v>
      </c>
      <c r="L30" s="1109"/>
      <c r="M30" s="1109"/>
      <c r="N30" s="1109"/>
      <c r="O30" s="1109"/>
      <c r="P30" s="1109"/>
      <c r="Q30" s="1109"/>
      <c r="R30" s="1110"/>
      <c r="S30" s="1190" t="s">
        <v>321</v>
      </c>
      <c r="T30" s="1109"/>
      <c r="U30" s="1109"/>
      <c r="V30" s="1109"/>
      <c r="W30" s="1110"/>
      <c r="X30" s="1112" t="s">
        <v>320</v>
      </c>
      <c r="Y30" s="1109"/>
      <c r="Z30" s="1109"/>
      <c r="AA30" s="1113"/>
      <c r="AB30" s="168"/>
    </row>
    <row r="31" spans="1:28" ht="14.25" customHeight="1" x14ac:dyDescent="0.2">
      <c r="A31" s="154"/>
      <c r="B31" s="169"/>
      <c r="C31" s="1062"/>
      <c r="D31" s="1063"/>
      <c r="E31" s="1063"/>
      <c r="F31" s="1063"/>
      <c r="G31" s="1063"/>
      <c r="H31" s="1063"/>
      <c r="I31" s="1063"/>
      <c r="J31" s="1064"/>
      <c r="K31" s="1121" t="s">
        <v>319</v>
      </c>
      <c r="L31" s="1122"/>
      <c r="M31" s="1122"/>
      <c r="N31" s="1123"/>
      <c r="O31" s="1124" t="s">
        <v>318</v>
      </c>
      <c r="P31" s="1122"/>
      <c r="Q31" s="1122"/>
      <c r="R31" s="1123"/>
      <c r="S31" s="1124" t="s">
        <v>319</v>
      </c>
      <c r="T31" s="1123"/>
      <c r="U31" s="1124" t="s">
        <v>318</v>
      </c>
      <c r="V31" s="1122"/>
      <c r="W31" s="1123"/>
      <c r="X31" s="1124" t="s">
        <v>319</v>
      </c>
      <c r="Y31" s="1123"/>
      <c r="Z31" s="1124" t="s">
        <v>318</v>
      </c>
      <c r="AA31" s="1125"/>
      <c r="AB31" s="168"/>
    </row>
    <row r="32" spans="1:28" ht="15" customHeight="1" thickBot="1" x14ac:dyDescent="0.25">
      <c r="A32" s="154"/>
      <c r="B32" s="169"/>
      <c r="C32" s="1065"/>
      <c r="D32" s="1066"/>
      <c r="E32" s="1066"/>
      <c r="F32" s="1066"/>
      <c r="G32" s="1066"/>
      <c r="H32" s="1066"/>
      <c r="I32" s="1066"/>
      <c r="J32" s="1067"/>
      <c r="K32" s="1126">
        <v>0</v>
      </c>
      <c r="L32" s="1127"/>
      <c r="M32" s="1127"/>
      <c r="N32" s="1128"/>
      <c r="O32" s="1057">
        <v>0.74</v>
      </c>
      <c r="P32" s="1127"/>
      <c r="Q32" s="1127"/>
      <c r="R32" s="1128"/>
      <c r="S32" s="1057">
        <v>0.75</v>
      </c>
      <c r="T32" s="1128"/>
      <c r="U32" s="1057">
        <v>0.84</v>
      </c>
      <c r="V32" s="1127"/>
      <c r="W32" s="1128"/>
      <c r="X32" s="1057">
        <v>0.85</v>
      </c>
      <c r="Y32" s="1128"/>
      <c r="Z32" s="1057">
        <v>1</v>
      </c>
      <c r="AA32" s="1058"/>
      <c r="AB32" s="168"/>
    </row>
    <row r="33" spans="1:28" ht="14.25" customHeight="1" thickBot="1" x14ac:dyDescent="0.25">
      <c r="A33" s="154"/>
      <c r="B33" s="169"/>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68"/>
    </row>
    <row r="34" spans="1:28" ht="14.25" customHeight="1" thickBot="1" x14ac:dyDescent="0.25">
      <c r="A34" s="171"/>
      <c r="B34" s="170"/>
      <c r="C34" s="1087" t="s">
        <v>29</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9"/>
      <c r="AB34" s="168"/>
    </row>
    <row r="35" spans="1:28" ht="32.25" customHeight="1" x14ac:dyDescent="0.2">
      <c r="A35" s="171"/>
      <c r="B35" s="170"/>
      <c r="C35" s="1068" t="s">
        <v>30</v>
      </c>
      <c r="D35" s="1069"/>
      <c r="E35" s="1069"/>
      <c r="F35" s="1069"/>
      <c r="G35" s="1070"/>
      <c r="H35" s="1074" t="s">
        <v>562</v>
      </c>
      <c r="I35" s="1074" t="s">
        <v>561</v>
      </c>
      <c r="J35" s="1076" t="s">
        <v>33</v>
      </c>
      <c r="K35" s="1068" t="s">
        <v>34</v>
      </c>
      <c r="L35" s="1069"/>
      <c r="M35" s="1069"/>
      <c r="N35" s="1069"/>
      <c r="O35" s="1069"/>
      <c r="P35" s="1069"/>
      <c r="Q35" s="1069"/>
      <c r="R35" s="1069"/>
      <c r="S35" s="1069"/>
      <c r="T35" s="1069"/>
      <c r="U35" s="1069"/>
      <c r="V35" s="1069"/>
      <c r="W35" s="1069"/>
      <c r="X35" s="1069"/>
      <c r="Y35" s="1069"/>
      <c r="Z35" s="1069"/>
      <c r="AA35" s="1070"/>
      <c r="AB35" s="168"/>
    </row>
    <row r="36" spans="1:28" ht="3.6" customHeight="1" thickBot="1" x14ac:dyDescent="0.25">
      <c r="A36" s="171"/>
      <c r="B36" s="170"/>
      <c r="C36" s="1071"/>
      <c r="D36" s="1072"/>
      <c r="E36" s="1072"/>
      <c r="F36" s="1072"/>
      <c r="G36" s="1073"/>
      <c r="H36" s="1075"/>
      <c r="I36" s="1075"/>
      <c r="J36" s="1075"/>
      <c r="K36" s="1071"/>
      <c r="L36" s="1072"/>
      <c r="M36" s="1072"/>
      <c r="N36" s="1072"/>
      <c r="O36" s="1072"/>
      <c r="P36" s="1072"/>
      <c r="Q36" s="1072"/>
      <c r="R36" s="1072"/>
      <c r="S36" s="1072"/>
      <c r="T36" s="1072"/>
      <c r="U36" s="1072"/>
      <c r="V36" s="1072"/>
      <c r="W36" s="1072"/>
      <c r="X36" s="1072"/>
      <c r="Y36" s="1072"/>
      <c r="Z36" s="1072"/>
      <c r="AA36" s="1073"/>
      <c r="AB36" s="168"/>
    </row>
    <row r="37" spans="1:28" ht="30.75" customHeight="1" x14ac:dyDescent="0.2">
      <c r="A37" s="171"/>
      <c r="B37" s="170"/>
      <c r="C37" s="1077" t="s">
        <v>410</v>
      </c>
      <c r="D37" s="1078"/>
      <c r="E37" s="1078"/>
      <c r="F37" s="1078"/>
      <c r="G37" s="1079"/>
      <c r="H37" s="201">
        <v>233</v>
      </c>
      <c r="I37" s="201">
        <v>259</v>
      </c>
      <c r="J37" s="177">
        <f>+H37/I37</f>
        <v>0.89961389961389959</v>
      </c>
      <c r="K37" s="1166" t="s">
        <v>560</v>
      </c>
      <c r="L37" s="1078"/>
      <c r="M37" s="1078"/>
      <c r="N37" s="1078"/>
      <c r="O37" s="1078"/>
      <c r="P37" s="1078"/>
      <c r="Q37" s="1078"/>
      <c r="R37" s="1078"/>
      <c r="S37" s="1078"/>
      <c r="T37" s="1078"/>
      <c r="U37" s="1078"/>
      <c r="V37" s="1078"/>
      <c r="W37" s="1078"/>
      <c r="X37" s="1078"/>
      <c r="Y37" s="1078"/>
      <c r="Z37" s="1078"/>
      <c r="AA37" s="1079"/>
      <c r="AB37" s="168"/>
    </row>
    <row r="38" spans="1:28" ht="30.75" customHeight="1" x14ac:dyDescent="0.2">
      <c r="A38" s="171"/>
      <c r="B38" s="170"/>
      <c r="C38" s="1077" t="s">
        <v>408</v>
      </c>
      <c r="D38" s="1078"/>
      <c r="E38" s="1078"/>
      <c r="F38" s="1078"/>
      <c r="G38" s="1079"/>
      <c r="H38" s="200">
        <v>234</v>
      </c>
      <c r="I38" s="201">
        <v>256</v>
      </c>
      <c r="J38" s="177">
        <f>+H38/I38</f>
        <v>0.9140625</v>
      </c>
      <c r="K38" s="1166" t="s">
        <v>559</v>
      </c>
      <c r="L38" s="1078"/>
      <c r="M38" s="1078"/>
      <c r="N38" s="1078"/>
      <c r="O38" s="1078"/>
      <c r="P38" s="1078"/>
      <c r="Q38" s="1078"/>
      <c r="R38" s="1078"/>
      <c r="S38" s="1078"/>
      <c r="T38" s="1078"/>
      <c r="U38" s="1078"/>
      <c r="V38" s="1078"/>
      <c r="W38" s="1078"/>
      <c r="X38" s="1078"/>
      <c r="Y38" s="1078"/>
      <c r="Z38" s="1078"/>
      <c r="AA38" s="1079"/>
      <c r="AB38" s="168"/>
    </row>
    <row r="39" spans="1:28" ht="30.75" customHeight="1" x14ac:dyDescent="0.2">
      <c r="A39" s="171"/>
      <c r="B39" s="170"/>
      <c r="C39" s="1077" t="s">
        <v>406</v>
      </c>
      <c r="D39" s="1078"/>
      <c r="E39" s="1078"/>
      <c r="F39" s="1078"/>
      <c r="G39" s="1079"/>
      <c r="H39" s="200"/>
      <c r="I39" s="200"/>
      <c r="J39" s="177" t="e">
        <f>+H39/I39</f>
        <v>#DIV/0!</v>
      </c>
      <c r="K39" s="1093"/>
      <c r="L39" s="1094"/>
      <c r="M39" s="1094"/>
      <c r="N39" s="1094"/>
      <c r="O39" s="1094"/>
      <c r="P39" s="1094"/>
      <c r="Q39" s="1094"/>
      <c r="R39" s="1094"/>
      <c r="S39" s="1094"/>
      <c r="T39" s="1094"/>
      <c r="U39" s="1094"/>
      <c r="V39" s="1094"/>
      <c r="W39" s="1094"/>
      <c r="X39" s="1094"/>
      <c r="Y39" s="1094"/>
      <c r="Z39" s="1094"/>
      <c r="AA39" s="1095"/>
      <c r="AB39" s="168"/>
    </row>
    <row r="40" spans="1:28" ht="30.75" customHeight="1" x14ac:dyDescent="0.2">
      <c r="A40" s="171"/>
      <c r="B40" s="170"/>
      <c r="C40" s="1077" t="s">
        <v>405</v>
      </c>
      <c r="D40" s="1078"/>
      <c r="E40" s="1078"/>
      <c r="F40" s="1078"/>
      <c r="G40" s="1079"/>
      <c r="H40" s="200"/>
      <c r="I40" s="200"/>
      <c r="J40" s="177" t="e">
        <f>+H40/I40</f>
        <v>#DIV/0!</v>
      </c>
      <c r="K40" s="1093"/>
      <c r="L40" s="1094"/>
      <c r="M40" s="1094"/>
      <c r="N40" s="1094"/>
      <c r="O40" s="1094"/>
      <c r="P40" s="1094"/>
      <c r="Q40" s="1094"/>
      <c r="R40" s="1094"/>
      <c r="S40" s="1094"/>
      <c r="T40" s="1094"/>
      <c r="U40" s="1094"/>
      <c r="V40" s="1094"/>
      <c r="W40" s="1094"/>
      <c r="X40" s="1094"/>
      <c r="Y40" s="1094"/>
      <c r="Z40" s="1094"/>
      <c r="AA40" s="1095"/>
      <c r="AB40" s="168"/>
    </row>
    <row r="41" spans="1:28" ht="30.75" customHeight="1" thickBot="1" x14ac:dyDescent="0.25">
      <c r="A41" s="171"/>
      <c r="B41" s="170"/>
      <c r="C41" s="1077"/>
      <c r="D41" s="1078"/>
      <c r="E41" s="1078"/>
      <c r="F41" s="1078"/>
      <c r="G41" s="1079"/>
      <c r="H41" s="199"/>
      <c r="I41" s="199"/>
      <c r="J41" s="177" t="e">
        <f>+H41/I41</f>
        <v>#DIV/0!</v>
      </c>
      <c r="K41" s="1163"/>
      <c r="L41" s="1230"/>
      <c r="M41" s="1230"/>
      <c r="N41" s="1230"/>
      <c r="O41" s="1230"/>
      <c r="P41" s="1230"/>
      <c r="Q41" s="1230"/>
      <c r="R41" s="1230"/>
      <c r="S41" s="1230"/>
      <c r="T41" s="1230"/>
      <c r="U41" s="1230"/>
      <c r="V41" s="1230"/>
      <c r="W41" s="1230"/>
      <c r="X41" s="1230"/>
      <c r="Y41" s="1230"/>
      <c r="Z41" s="1230"/>
      <c r="AA41" s="1231"/>
      <c r="AB41" s="168"/>
    </row>
    <row r="42" spans="1:28" ht="15.75" customHeight="1" thickBot="1" x14ac:dyDescent="0.25">
      <c r="A42" s="171"/>
      <c r="B42" s="170"/>
      <c r="C42" s="1117" t="s">
        <v>35</v>
      </c>
      <c r="D42" s="1118"/>
      <c r="E42" s="1118"/>
      <c r="F42" s="1118"/>
      <c r="G42" s="1119"/>
      <c r="H42" s="176"/>
      <c r="I42" s="176"/>
      <c r="J42" s="175"/>
      <c r="K42" s="1120"/>
      <c r="L42" s="1118"/>
      <c r="M42" s="1118"/>
      <c r="N42" s="1118"/>
      <c r="O42" s="1118"/>
      <c r="P42" s="1118"/>
      <c r="Q42" s="1118"/>
      <c r="R42" s="1118"/>
      <c r="S42" s="1118"/>
      <c r="T42" s="1118"/>
      <c r="U42" s="1118"/>
      <c r="V42" s="1118"/>
      <c r="W42" s="1118"/>
      <c r="X42" s="1118"/>
      <c r="Y42" s="1118"/>
      <c r="Z42" s="1118"/>
      <c r="AA42" s="1119"/>
      <c r="AB42" s="168"/>
    </row>
    <row r="43" spans="1:28" ht="5.25" customHeight="1" x14ac:dyDescent="0.2">
      <c r="A43" s="171"/>
      <c r="B43" s="170"/>
      <c r="C43" s="172"/>
      <c r="D43" s="172"/>
      <c r="E43" s="172"/>
      <c r="F43" s="172"/>
      <c r="G43" s="172"/>
      <c r="H43" s="174"/>
      <c r="I43" s="174"/>
      <c r="J43" s="173"/>
      <c r="K43" s="172"/>
      <c r="L43" s="172"/>
      <c r="M43" s="172"/>
      <c r="N43" s="172"/>
      <c r="O43" s="172"/>
      <c r="P43" s="172"/>
      <c r="Q43" s="172"/>
      <c r="R43" s="172"/>
      <c r="S43" s="172"/>
      <c r="T43" s="172"/>
      <c r="U43" s="172"/>
      <c r="V43" s="172"/>
      <c r="W43" s="172"/>
      <c r="X43" s="172"/>
      <c r="Y43" s="172"/>
      <c r="Z43" s="172"/>
      <c r="AA43" s="172"/>
      <c r="AB43" s="168"/>
    </row>
    <row r="44" spans="1:28" ht="7.9" customHeight="1" thickBot="1" x14ac:dyDescent="0.25">
      <c r="A44" s="171"/>
      <c r="B44" s="170"/>
      <c r="C44" s="172"/>
      <c r="D44" s="172"/>
      <c r="E44" s="172"/>
      <c r="F44" s="172"/>
      <c r="G44" s="172"/>
      <c r="H44" s="174"/>
      <c r="I44" s="174"/>
      <c r="J44" s="173"/>
      <c r="K44" s="172"/>
      <c r="L44" s="172"/>
      <c r="M44" s="172"/>
      <c r="N44" s="172"/>
      <c r="O44" s="172"/>
      <c r="P44" s="172"/>
      <c r="Q44" s="172"/>
      <c r="R44" s="172"/>
      <c r="S44" s="172"/>
      <c r="T44" s="172"/>
      <c r="U44" s="172"/>
      <c r="V44" s="172"/>
      <c r="W44" s="172"/>
      <c r="X44" s="172"/>
      <c r="Y44" s="172"/>
      <c r="Z44" s="172"/>
      <c r="AA44" s="172"/>
      <c r="AB44" s="168"/>
    </row>
    <row r="45" spans="1:28" ht="14.25" customHeight="1" x14ac:dyDescent="0.2">
      <c r="A45" s="171"/>
      <c r="B45" s="170"/>
      <c r="C45" s="1068" t="s">
        <v>36</v>
      </c>
      <c r="D45" s="1069"/>
      <c r="E45" s="1069"/>
      <c r="F45" s="1069"/>
      <c r="G45" s="1069"/>
      <c r="H45" s="1069"/>
      <c r="I45" s="1069"/>
      <c r="J45" s="1069"/>
      <c r="K45" s="1069"/>
      <c r="L45" s="1069"/>
      <c r="M45" s="1069"/>
      <c r="N45" s="1069"/>
      <c r="O45" s="1069"/>
      <c r="P45" s="1069"/>
      <c r="Q45" s="1069"/>
      <c r="R45" s="1069"/>
      <c r="S45" s="1069"/>
      <c r="T45" s="1069"/>
      <c r="U45" s="1069"/>
      <c r="V45" s="1069"/>
      <c r="W45" s="1069"/>
      <c r="X45" s="1069"/>
      <c r="Y45" s="1069"/>
      <c r="Z45" s="1069"/>
      <c r="AA45" s="1070"/>
      <c r="AB45" s="168"/>
    </row>
    <row r="46" spans="1:28" ht="3" customHeight="1" thickBot="1" x14ac:dyDescent="0.25">
      <c r="A46" s="154"/>
      <c r="B46" s="169"/>
      <c r="C46" s="1098"/>
      <c r="D46" s="1099"/>
      <c r="E46" s="1099"/>
      <c r="F46" s="1099"/>
      <c r="G46" s="1099"/>
      <c r="H46" s="1099"/>
      <c r="I46" s="1099"/>
      <c r="J46" s="1099"/>
      <c r="K46" s="1099"/>
      <c r="L46" s="1099"/>
      <c r="M46" s="1099"/>
      <c r="N46" s="1099"/>
      <c r="O46" s="1099"/>
      <c r="P46" s="1099"/>
      <c r="Q46" s="1099"/>
      <c r="R46" s="1099"/>
      <c r="S46" s="1099"/>
      <c r="T46" s="1099"/>
      <c r="U46" s="1099"/>
      <c r="V46" s="1099"/>
      <c r="W46" s="1099"/>
      <c r="X46" s="1099"/>
      <c r="Y46" s="1099"/>
      <c r="Z46" s="1099"/>
      <c r="AA46" s="1100"/>
      <c r="AB46" s="168"/>
    </row>
    <row r="47" spans="1:28" ht="23.25" customHeight="1" x14ac:dyDescent="0.2">
      <c r="A47" s="154"/>
      <c r="B47" s="169"/>
      <c r="C47" s="1176"/>
      <c r="D47" s="1069"/>
      <c r="E47" s="1069"/>
      <c r="F47" s="1069"/>
      <c r="G47" s="1069"/>
      <c r="H47" s="1069"/>
      <c r="I47" s="1069"/>
      <c r="J47" s="1069"/>
      <c r="K47" s="1069"/>
      <c r="L47" s="1069"/>
      <c r="M47" s="1069"/>
      <c r="N47" s="1069"/>
      <c r="O47" s="1069"/>
      <c r="P47" s="1069"/>
      <c r="Q47" s="1069"/>
      <c r="R47" s="1069"/>
      <c r="S47" s="1069"/>
      <c r="T47" s="1069"/>
      <c r="U47" s="1069"/>
      <c r="V47" s="1069"/>
      <c r="W47" s="1069"/>
      <c r="X47" s="1069"/>
      <c r="Y47" s="1069"/>
      <c r="Z47" s="1069"/>
      <c r="AA47" s="1070"/>
      <c r="AB47" s="168"/>
    </row>
    <row r="48" spans="1:28" ht="23.25" customHeight="1" x14ac:dyDescent="0.2">
      <c r="A48" s="154"/>
      <c r="B48" s="169"/>
      <c r="C48" s="1098"/>
      <c r="D48" s="1102"/>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0"/>
      <c r="AB48" s="168"/>
    </row>
    <row r="49" spans="1:28" ht="23.25" customHeight="1" x14ac:dyDescent="0.2">
      <c r="A49" s="154"/>
      <c r="B49" s="169"/>
      <c r="C49" s="1098"/>
      <c r="D49" s="1102"/>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0"/>
      <c r="AB49" s="168"/>
    </row>
    <row r="50" spans="1:28" ht="23.25" customHeight="1" x14ac:dyDescent="0.2">
      <c r="A50" s="154"/>
      <c r="B50" s="169"/>
      <c r="C50" s="1098"/>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0"/>
      <c r="AB50" s="168"/>
    </row>
    <row r="51" spans="1:28" ht="23.25" customHeight="1" x14ac:dyDescent="0.2">
      <c r="A51" s="154"/>
      <c r="B51" s="169"/>
      <c r="C51" s="1098"/>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0"/>
      <c r="AB51" s="168"/>
    </row>
    <row r="52" spans="1:28" ht="23.25" customHeight="1" thickBot="1" x14ac:dyDescent="0.25">
      <c r="A52" s="154"/>
      <c r="B52" s="169"/>
      <c r="C52" s="1071"/>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3"/>
      <c r="AB52" s="168"/>
    </row>
    <row r="53" spans="1:28" ht="10.15" customHeight="1" x14ac:dyDescent="0.2">
      <c r="A53" s="154"/>
      <c r="B53" s="167"/>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5"/>
    </row>
    <row r="54" spans="1:28" ht="7.9" customHeight="1" thickBot="1" x14ac:dyDescent="0.25">
      <c r="A54" s="154"/>
      <c r="B54" s="164"/>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2"/>
    </row>
    <row r="55" spans="1:28" ht="14.25" customHeight="1" x14ac:dyDescent="0.2">
      <c r="A55" s="154"/>
      <c r="B55" s="159"/>
      <c r="C55" s="1103" t="s">
        <v>30</v>
      </c>
      <c r="D55" s="1069"/>
      <c r="E55" s="1069"/>
      <c r="F55" s="1069"/>
      <c r="G55" s="1070"/>
      <c r="H55" s="1103" t="s">
        <v>37</v>
      </c>
      <c r="I55" s="1070"/>
      <c r="J55" s="1103" t="s">
        <v>38</v>
      </c>
      <c r="K55" s="1069"/>
      <c r="L55" s="1069"/>
      <c r="M55" s="1070"/>
      <c r="N55" s="1103" t="s">
        <v>39</v>
      </c>
      <c r="O55" s="1069"/>
      <c r="P55" s="1069"/>
      <c r="Q55" s="1069"/>
      <c r="R55" s="1069"/>
      <c r="S55" s="1069"/>
      <c r="T55" s="1069"/>
      <c r="U55" s="1070"/>
      <c r="V55" s="1104" t="s">
        <v>40</v>
      </c>
      <c r="W55" s="1069"/>
      <c r="X55" s="1069"/>
      <c r="Y55" s="1069"/>
      <c r="Z55" s="1069"/>
      <c r="AA55" s="1070"/>
      <c r="AB55" s="160"/>
    </row>
    <row r="56" spans="1:28" ht="7.9" customHeight="1" thickBot="1" x14ac:dyDescent="0.25">
      <c r="A56" s="154"/>
      <c r="B56" s="161"/>
      <c r="C56" s="1098"/>
      <c r="D56" s="1102"/>
      <c r="E56" s="1102"/>
      <c r="F56" s="1102"/>
      <c r="G56" s="1100"/>
      <c r="H56" s="1098"/>
      <c r="I56" s="1100"/>
      <c r="J56" s="1098"/>
      <c r="K56" s="1102"/>
      <c r="L56" s="1102"/>
      <c r="M56" s="1100"/>
      <c r="N56" s="1098"/>
      <c r="O56" s="1102"/>
      <c r="P56" s="1102"/>
      <c r="Q56" s="1102"/>
      <c r="R56" s="1102"/>
      <c r="S56" s="1102"/>
      <c r="T56" s="1102"/>
      <c r="U56" s="1100"/>
      <c r="V56" s="1099"/>
      <c r="W56" s="1102"/>
      <c r="X56" s="1102"/>
      <c r="Y56" s="1102"/>
      <c r="Z56" s="1102"/>
      <c r="AA56" s="1100"/>
      <c r="AB56" s="160"/>
    </row>
    <row r="57" spans="1:28" ht="13.9" hidden="1" customHeight="1" x14ac:dyDescent="0.2">
      <c r="A57" s="154"/>
      <c r="B57" s="161"/>
      <c r="C57" s="1098"/>
      <c r="D57" s="1099"/>
      <c r="E57" s="1099"/>
      <c r="F57" s="1099"/>
      <c r="G57" s="1100"/>
      <c r="H57" s="1098"/>
      <c r="I57" s="1100"/>
      <c r="J57" s="1098"/>
      <c r="K57" s="1099"/>
      <c r="L57" s="1099"/>
      <c r="M57" s="1100"/>
      <c r="N57" s="1071"/>
      <c r="O57" s="1072"/>
      <c r="P57" s="1072"/>
      <c r="Q57" s="1072"/>
      <c r="R57" s="1072"/>
      <c r="S57" s="1072"/>
      <c r="T57" s="1072"/>
      <c r="U57" s="1073"/>
      <c r="V57" s="1072"/>
      <c r="W57" s="1072"/>
      <c r="X57" s="1072"/>
      <c r="Y57" s="1072"/>
      <c r="Z57" s="1072"/>
      <c r="AA57" s="1073"/>
      <c r="AB57" s="160"/>
    </row>
    <row r="58" spans="1:28" ht="24.75" customHeight="1" thickBot="1" x14ac:dyDescent="0.25">
      <c r="A58" s="154"/>
      <c r="B58" s="159"/>
      <c r="C58" s="1106" t="s">
        <v>410</v>
      </c>
      <c r="D58" s="1078"/>
      <c r="E58" s="1078"/>
      <c r="F58" s="1078"/>
      <c r="G58" s="1084"/>
      <c r="H58" s="1236">
        <v>0.9</v>
      </c>
      <c r="I58" s="1084"/>
      <c r="J58" s="1235">
        <f>J37</f>
        <v>0.89961389961389959</v>
      </c>
      <c r="K58" s="1078"/>
      <c r="L58" s="1078"/>
      <c r="M58" s="1084"/>
      <c r="N58" s="1233"/>
      <c r="O58" s="1078"/>
      <c r="P58" s="1078"/>
      <c r="Q58" s="1078"/>
      <c r="R58" s="1078"/>
      <c r="S58" s="1078"/>
      <c r="T58" s="1078"/>
      <c r="U58" s="1084"/>
      <c r="V58" s="1175" t="s">
        <v>557</v>
      </c>
      <c r="W58" s="1088"/>
      <c r="X58" s="1088"/>
      <c r="Y58" s="1088"/>
      <c r="Z58" s="1088"/>
      <c r="AA58" s="1089"/>
      <c r="AB58" s="158"/>
    </row>
    <row r="59" spans="1:28" ht="37.5" customHeight="1" x14ac:dyDescent="0.2">
      <c r="A59" s="154"/>
      <c r="B59" s="159"/>
      <c r="C59" s="1107" t="s">
        <v>408</v>
      </c>
      <c r="D59" s="1094"/>
      <c r="E59" s="1094"/>
      <c r="F59" s="1094"/>
      <c r="G59" s="1105"/>
      <c r="H59" s="1174">
        <v>0.8</v>
      </c>
      <c r="I59" s="1105"/>
      <c r="J59" s="1235">
        <f>J38</f>
        <v>0.9140625</v>
      </c>
      <c r="K59" s="1078"/>
      <c r="L59" s="1078"/>
      <c r="M59" s="1084"/>
      <c r="N59" s="1166" t="s">
        <v>558</v>
      </c>
      <c r="O59" s="1078"/>
      <c r="P59" s="1078"/>
      <c r="Q59" s="1078"/>
      <c r="R59" s="1078"/>
      <c r="S59" s="1078"/>
      <c r="T59" s="1078"/>
      <c r="U59" s="1078"/>
      <c r="V59" s="1175" t="s">
        <v>557</v>
      </c>
      <c r="W59" s="1088"/>
      <c r="X59" s="1088"/>
      <c r="Y59" s="1088"/>
      <c r="Z59" s="1088"/>
      <c r="AA59" s="1089"/>
      <c r="AB59" s="158"/>
    </row>
    <row r="60" spans="1:28" ht="24.75" customHeight="1" x14ac:dyDescent="0.2">
      <c r="A60" s="154"/>
      <c r="B60" s="159"/>
      <c r="C60" s="1107" t="s">
        <v>406</v>
      </c>
      <c r="D60" s="1094"/>
      <c r="E60" s="1094"/>
      <c r="F60" s="1094"/>
      <c r="G60" s="1105"/>
      <c r="H60" s="1174">
        <v>0.84</v>
      </c>
      <c r="I60" s="1105"/>
      <c r="J60" s="1235" t="e">
        <f>J39</f>
        <v>#DIV/0!</v>
      </c>
      <c r="K60" s="1078"/>
      <c r="L60" s="1078"/>
      <c r="M60" s="1084"/>
      <c r="N60" s="1234"/>
      <c r="O60" s="1094"/>
      <c r="P60" s="1094"/>
      <c r="Q60" s="1094"/>
      <c r="R60" s="1094"/>
      <c r="S60" s="1094"/>
      <c r="T60" s="1094"/>
      <c r="U60" s="1105"/>
      <c r="V60" s="1234"/>
      <c r="W60" s="1094"/>
      <c r="X60" s="1094"/>
      <c r="Y60" s="1094"/>
      <c r="Z60" s="1094"/>
      <c r="AA60" s="1095"/>
      <c r="AB60" s="158"/>
    </row>
    <row r="61" spans="1:28" ht="24.75" customHeight="1" x14ac:dyDescent="0.2">
      <c r="A61" s="154"/>
      <c r="B61" s="159"/>
      <c r="C61" s="1107" t="s">
        <v>405</v>
      </c>
      <c r="D61" s="1094"/>
      <c r="E61" s="1094"/>
      <c r="F61" s="1094"/>
      <c r="G61" s="1105"/>
      <c r="H61" s="1174">
        <v>0.89</v>
      </c>
      <c r="I61" s="1105"/>
      <c r="J61" s="1235" t="e">
        <f>J40</f>
        <v>#DIV/0!</v>
      </c>
      <c r="K61" s="1078"/>
      <c r="L61" s="1078"/>
      <c r="M61" s="1084"/>
      <c r="N61" s="1234"/>
      <c r="O61" s="1094"/>
      <c r="P61" s="1094"/>
      <c r="Q61" s="1094"/>
      <c r="R61" s="1094"/>
      <c r="S61" s="1094"/>
      <c r="T61" s="1094"/>
      <c r="U61" s="1105"/>
      <c r="V61" s="1234"/>
      <c r="W61" s="1094"/>
      <c r="X61" s="1094"/>
      <c r="Y61" s="1094"/>
      <c r="Z61" s="1094"/>
      <c r="AA61" s="1095"/>
      <c r="AB61" s="158"/>
    </row>
    <row r="62" spans="1:28" ht="15.75" customHeight="1" thickBot="1" x14ac:dyDescent="0.25">
      <c r="A62" s="154"/>
      <c r="B62" s="159"/>
      <c r="C62" s="1080"/>
      <c r="D62" s="1081"/>
      <c r="E62" s="1081"/>
      <c r="F62" s="1081"/>
      <c r="G62" s="1082"/>
      <c r="H62" s="1085"/>
      <c r="I62" s="1082"/>
      <c r="J62" s="1085"/>
      <c r="K62" s="1081"/>
      <c r="L62" s="1081"/>
      <c r="M62" s="1082"/>
      <c r="N62" s="1085"/>
      <c r="O62" s="1081"/>
      <c r="P62" s="1081"/>
      <c r="Q62" s="1081"/>
      <c r="R62" s="1081"/>
      <c r="S62" s="1081"/>
      <c r="T62" s="1081"/>
      <c r="U62" s="1082"/>
      <c r="V62" s="1085"/>
      <c r="W62" s="1081"/>
      <c r="X62" s="1081"/>
      <c r="Y62" s="1081"/>
      <c r="Z62" s="1081"/>
      <c r="AA62" s="1086"/>
      <c r="AB62" s="158"/>
    </row>
    <row r="63" spans="1:28" ht="14.25" customHeight="1" x14ac:dyDescent="0.2">
      <c r="A63" s="154"/>
      <c r="B63" s="157"/>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55"/>
    </row>
    <row r="64" spans="1:28" ht="14.25" customHeight="1" x14ac:dyDescent="0.2">
      <c r="A64" s="154"/>
      <c r="B64" s="154"/>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54"/>
    </row>
    <row r="65" spans="1:28" ht="14.25" customHeight="1" x14ac:dyDescent="0.2">
      <c r="A65" s="154"/>
      <c r="B65" s="154"/>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54"/>
    </row>
    <row r="66" spans="1:28" ht="14.25" customHeight="1" x14ac:dyDescent="0.2">
      <c r="A66" s="154"/>
      <c r="B66" s="154"/>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54"/>
    </row>
    <row r="67" spans="1:28" ht="14.25" customHeight="1" x14ac:dyDescent="0.2">
      <c r="A67" s="154"/>
      <c r="B67" s="154"/>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54"/>
    </row>
    <row r="68" spans="1:28" ht="14.25" customHeight="1" x14ac:dyDescent="0.2">
      <c r="A68" s="154"/>
      <c r="B68" s="154"/>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54"/>
    </row>
    <row r="69" spans="1:28" ht="14.25" customHeight="1" x14ac:dyDescent="0.2">
      <c r="A69" s="154"/>
      <c r="B69" s="154"/>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54"/>
    </row>
    <row r="70" spans="1:28" ht="14.25" customHeight="1" x14ac:dyDescent="0.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row>
    <row r="71" spans="1:28" ht="14.25" customHeight="1" x14ac:dyDescent="0.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row>
    <row r="72" spans="1:28" ht="14.25" customHeight="1" x14ac:dyDescent="0.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row>
    <row r="73" spans="1:28" ht="14.25" customHeight="1" x14ac:dyDescent="0.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row>
    <row r="74" spans="1:28" ht="14.25" customHeight="1" x14ac:dyDescent="0.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row>
    <row r="75" spans="1:28" ht="14.25" customHeight="1" x14ac:dyDescent="0.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row>
    <row r="76" spans="1:28" ht="14.25" customHeight="1" x14ac:dyDescent="0.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row>
    <row r="77" spans="1:28" ht="14.25" customHeight="1" x14ac:dyDescent="0.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row>
    <row r="78" spans="1:28" ht="14.25" customHeight="1" x14ac:dyDescent="0.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row>
    <row r="79" spans="1:28" ht="14.25" customHeight="1" x14ac:dyDescent="0.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row>
    <row r="80" spans="1:28" ht="14.25" customHeight="1" x14ac:dyDescent="0.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row>
    <row r="81" spans="1:28" ht="14.25" customHeight="1" x14ac:dyDescent="0.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row>
    <row r="82" spans="1:28" ht="14.25" customHeight="1" x14ac:dyDescent="0.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row>
    <row r="83" spans="1:28" ht="14.25" customHeight="1" x14ac:dyDescent="0.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row>
    <row r="84" spans="1:28" ht="14.25" customHeight="1" x14ac:dyDescent="0.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row>
    <row r="85" spans="1:28" ht="14.25" customHeight="1" x14ac:dyDescent="0.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row>
    <row r="86" spans="1:28" ht="14.25" customHeight="1" x14ac:dyDescent="0.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row>
    <row r="87" spans="1:28" ht="14.25" customHeight="1" x14ac:dyDescent="0.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row>
    <row r="88" spans="1:28" ht="14.25" customHeight="1" x14ac:dyDescent="0.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row>
    <row r="89" spans="1:28" ht="14.25" customHeight="1" x14ac:dyDescent="0.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row>
    <row r="90" spans="1:28" ht="14.25" customHeight="1" x14ac:dyDescent="0.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row>
    <row r="91" spans="1:28" ht="14.25" customHeight="1" x14ac:dyDescent="0.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row>
    <row r="92" spans="1:28" ht="14.25" customHeight="1" x14ac:dyDescent="0.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row>
    <row r="93" spans="1:28" ht="14.25" customHeight="1" x14ac:dyDescent="0.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row>
    <row r="94" spans="1:28" ht="14.25" customHeight="1" x14ac:dyDescent="0.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row>
    <row r="95" spans="1:28" ht="14.25" customHeight="1" x14ac:dyDescent="0.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row>
    <row r="96" spans="1:28" ht="14.25" customHeight="1" x14ac:dyDescent="0.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row>
    <row r="97" spans="1:28" ht="14.25" customHeight="1" x14ac:dyDescent="0.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spans="1:28" ht="14.25" customHeight="1" x14ac:dyDescent="0.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row>
    <row r="99" spans="1:28" ht="14.25" customHeight="1" x14ac:dyDescent="0.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row>
    <row r="100" spans="1:28" ht="14.25" customHeight="1" x14ac:dyDescent="0.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14.25" customHeight="1" x14ac:dyDescent="0.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6" customHeight="1" x14ac:dyDescent="0.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14.25" customHeight="1" x14ac:dyDescent="0.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14.25" customHeight="1" x14ac:dyDescent="0.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14.25" customHeight="1" x14ac:dyDescent="0.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14.25" customHeight="1" x14ac:dyDescent="0.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14.25" customHeight="1" x14ac:dyDescent="0.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14.25"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14.25" customHeight="1" x14ac:dyDescent="0.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14.25" customHeight="1" x14ac:dyDescent="0.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14.25" customHeight="1" x14ac:dyDescent="0.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14.25" customHeight="1" x14ac:dyDescent="0.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14.25" customHeight="1" x14ac:dyDescent="0.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14.25" customHeight="1" x14ac:dyDescent="0.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ht="14.25" customHeight="1" x14ac:dyDescent="0.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ht="14.25" customHeight="1" x14ac:dyDescent="0.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spans="1:28" ht="14.25" customHeight="1" x14ac:dyDescent="0.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14.25" customHeight="1" x14ac:dyDescent="0.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14.25" customHeight="1" x14ac:dyDescent="0.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14.25" customHeight="1" x14ac:dyDescent="0.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14.25" customHeight="1" x14ac:dyDescent="0.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14.25" customHeight="1" x14ac:dyDescent="0.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14.25" customHeight="1" x14ac:dyDescent="0.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14.25" customHeight="1" x14ac:dyDescent="0.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14.25" customHeight="1" x14ac:dyDescent="0.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14.25" customHeight="1" x14ac:dyDescent="0.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14.25" customHeight="1" x14ac:dyDescent="0.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14.25" customHeight="1" x14ac:dyDescent="0.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14.25" customHeight="1" x14ac:dyDescent="0.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14.25" customHeight="1" x14ac:dyDescent="0.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ht="14.25" customHeight="1" x14ac:dyDescent="0.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ht="14.25" customHeight="1" x14ac:dyDescent="0.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spans="1:28" ht="14.25" customHeight="1" x14ac:dyDescent="0.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spans="1:28" ht="14.25" customHeight="1" x14ac:dyDescent="0.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spans="1:28" ht="14.25" customHeight="1" x14ac:dyDescent="0.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spans="1:28" ht="14.25" customHeight="1" x14ac:dyDescent="0.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spans="1:28" ht="14.25" customHeight="1" x14ac:dyDescent="0.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spans="1:28" ht="14.25" customHeight="1" x14ac:dyDescent="0.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spans="1:28" ht="14.25" customHeight="1" x14ac:dyDescent="0.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spans="1:28" ht="14.25" customHeight="1" x14ac:dyDescent="0.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spans="1:28" ht="14.25" customHeight="1" x14ac:dyDescent="0.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spans="1:28" ht="14.25" customHeight="1" x14ac:dyDescent="0.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spans="1:28" ht="14.25" customHeight="1" x14ac:dyDescent="0.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spans="1:28" ht="14.25" customHeight="1" x14ac:dyDescent="0.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spans="1:28" ht="14.25" customHeight="1" x14ac:dyDescent="0.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spans="1:28" ht="14.25" customHeight="1" x14ac:dyDescent="0.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spans="1:28" ht="14.25" customHeight="1" x14ac:dyDescent="0.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spans="1:28" ht="14.25" customHeight="1" x14ac:dyDescent="0.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spans="1:28" ht="14.25" customHeight="1" x14ac:dyDescent="0.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spans="1:28" ht="14.25" customHeight="1" x14ac:dyDescent="0.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spans="1:28" ht="14.25" customHeight="1" x14ac:dyDescent="0.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spans="1:28" ht="14.25" customHeight="1" x14ac:dyDescent="0.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spans="1:28" ht="14.2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spans="1:28" ht="14.2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spans="1:28" ht="14.2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spans="1:28" ht="14.2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spans="1:28" ht="14.2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spans="1:28" ht="14.2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spans="1:28" ht="14.2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spans="1:28" ht="14.2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spans="1:28" ht="14.2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spans="1:28" ht="14.2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spans="1:28" ht="14.2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spans="1:28" ht="14.2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spans="1:28" ht="14.2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14.2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14.2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14.2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14.2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14.2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14.2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14.2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14.2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14.2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14.2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14.2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14.2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14.2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14.2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14.2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14.2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14.2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14.2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14.2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14.2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14.2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14.2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14.2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14.2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14.2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14.2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14.2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14.2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14.2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14.2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14.2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14.2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14.2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14.2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14.2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14.2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14.2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14.2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14.2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14.2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14.2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14.2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14.2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spans="1:28" ht="14.2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spans="1:28" ht="14.2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spans="1:28" ht="14.2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spans="1:28" ht="14.2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spans="1:28" ht="14.2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spans="1:28" ht="14.2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spans="1:28" ht="14.2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spans="1:28" ht="14.2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spans="1:28" ht="14.2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spans="1:28" ht="14.2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spans="1:28" ht="14.2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spans="1:28" ht="14.2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spans="1:28" ht="14.2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spans="1:28" ht="14.2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spans="1:28" ht="14.2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spans="1:28" ht="14.2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spans="1:28" ht="14.2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spans="1:28" ht="14.2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spans="1:28" ht="14.2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spans="1:28" ht="14.2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spans="1:28" ht="14.2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spans="1:28" ht="14.2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spans="1:28" ht="14.2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spans="1:28" ht="14.2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spans="1:28" ht="14.2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spans="1:28" ht="14.2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spans="1:28" ht="14.2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spans="1:28" ht="14.2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spans="1:28" ht="14.2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spans="1:28" ht="14.2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spans="1:28" ht="14.2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spans="1:28" ht="14.2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spans="1:28" ht="14.2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spans="1:28" ht="14.2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spans="1:28" ht="14.2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spans="1:28" ht="14.2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spans="1:28" ht="14.2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spans="1:28" ht="14.2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spans="1:28" ht="14.2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spans="1:28" ht="14.2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spans="1:28" ht="14.2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spans="1:28" ht="14.2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spans="1:28" ht="14.2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spans="1:28" ht="14.2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spans="1:28" ht="14.2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spans="1:28" ht="14.2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spans="1:28" ht="14.2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spans="1:28" ht="14.2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spans="1:28" ht="14.2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spans="1:28" ht="14.2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spans="1:28" ht="14.2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spans="1:28" ht="14.2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spans="1:28" ht="14.2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spans="1:28" ht="14.25" customHeight="1" x14ac:dyDescent="0.2">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row>
    <row r="263" spans="1:28" ht="14.25" customHeight="1" x14ac:dyDescent="0.2">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row>
    <row r="264" spans="1:28" ht="14.25" customHeight="1" x14ac:dyDescent="0.2">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row>
    <row r="265" spans="1:28" ht="14.25" customHeight="1" x14ac:dyDescent="0.2">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row>
    <row r="266" spans="1:28" ht="14.25" customHeight="1" x14ac:dyDescent="0.2">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row>
    <row r="267" spans="1:28" ht="14.25" customHeight="1" x14ac:dyDescent="0.2">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row>
    <row r="268" spans="1:28" ht="14.25" customHeight="1" x14ac:dyDescent="0.2">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row>
    <row r="269" spans="1:28" ht="14.25" customHeight="1" x14ac:dyDescent="0.2">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row>
    <row r="270" spans="1:28" ht="14.25" customHeight="1" x14ac:dyDescent="0.2">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row>
    <row r="271" spans="1:28" ht="14.25" customHeight="1" x14ac:dyDescent="0.2">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row>
    <row r="272" spans="1:28" ht="14.25" customHeight="1" x14ac:dyDescent="0.2">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row>
    <row r="273" spans="1:28" ht="14.25" customHeight="1" x14ac:dyDescent="0.2">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row>
    <row r="274" spans="1:28" ht="14.25" customHeight="1" x14ac:dyDescent="0.2">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row>
    <row r="275" spans="1:28" ht="14.25" customHeight="1" x14ac:dyDescent="0.2">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row>
    <row r="276" spans="1:28" ht="14.25" customHeight="1" x14ac:dyDescent="0.2">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row>
    <row r="277" spans="1:28" ht="14.25" customHeight="1" x14ac:dyDescent="0.2">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row>
    <row r="278" spans="1:28" ht="14.25" customHeight="1" x14ac:dyDescent="0.2">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row>
    <row r="279" spans="1:28" ht="14.25" customHeight="1" x14ac:dyDescent="0.2">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row>
    <row r="280" spans="1:28" ht="14.25" customHeight="1" x14ac:dyDescent="0.2">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row>
    <row r="281" spans="1:28" ht="14.25" customHeight="1" x14ac:dyDescent="0.2">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row>
    <row r="282" spans="1:28" ht="14.25" customHeight="1" x14ac:dyDescent="0.2">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row>
    <row r="283" spans="1:28" ht="14.25" customHeight="1" x14ac:dyDescent="0.2">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row>
    <row r="284" spans="1:28" ht="14.25" customHeight="1" x14ac:dyDescent="0.2">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row>
    <row r="285" spans="1:28" ht="14.25" customHeight="1" x14ac:dyDescent="0.2">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row>
    <row r="286" spans="1:28" ht="14.25" customHeight="1" x14ac:dyDescent="0.2">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row>
    <row r="287" spans="1:28" ht="14.25" customHeight="1" x14ac:dyDescent="0.2">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row>
    <row r="288" spans="1:28" ht="14.25" customHeight="1" x14ac:dyDescent="0.2">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row>
    <row r="289" spans="1:28" ht="14.25" customHeight="1" x14ac:dyDescent="0.2">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row>
    <row r="290" spans="1:28" ht="14.25" customHeight="1" x14ac:dyDescent="0.2">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row>
    <row r="291" spans="1:28" ht="14.25" customHeight="1" x14ac:dyDescent="0.2">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row>
    <row r="292" spans="1:28" ht="14.25" customHeight="1" x14ac:dyDescent="0.2">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row>
    <row r="293" spans="1:28" ht="14.25" customHeight="1" x14ac:dyDescent="0.2">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row>
    <row r="294" spans="1:28" ht="14.25" customHeight="1" x14ac:dyDescent="0.2">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row>
    <row r="295" spans="1:28" ht="14.25" customHeight="1" x14ac:dyDescent="0.2">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row>
    <row r="296" spans="1:28" ht="14.25" customHeight="1" x14ac:dyDescent="0.2">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row>
    <row r="297" spans="1:28" ht="14.25" customHeight="1" x14ac:dyDescent="0.2">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row>
    <row r="298" spans="1:28" ht="14.25" customHeight="1" x14ac:dyDescent="0.2">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row>
    <row r="299" spans="1:28" ht="14.25" customHeight="1" x14ac:dyDescent="0.2">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row>
    <row r="300" spans="1:28" ht="14.25" customHeight="1" x14ac:dyDescent="0.2">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row>
    <row r="301" spans="1:28" ht="14.25" customHeight="1" x14ac:dyDescent="0.2">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row>
    <row r="302" spans="1:28" ht="14.25" customHeight="1" x14ac:dyDescent="0.2">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row>
    <row r="303" spans="1:28" ht="14.25" customHeight="1" x14ac:dyDescent="0.2">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row>
    <row r="304" spans="1:28" ht="14.25" customHeight="1" x14ac:dyDescent="0.2">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row>
    <row r="305" spans="1:28" ht="14.25" customHeight="1" x14ac:dyDescent="0.2">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row>
    <row r="306" spans="1:28" ht="14.25" customHeight="1" x14ac:dyDescent="0.2">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row>
    <row r="307" spans="1:28" ht="14.25" customHeight="1" x14ac:dyDescent="0.2">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row>
    <row r="308" spans="1:28" ht="14.25" customHeight="1" x14ac:dyDescent="0.2">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row>
    <row r="309" spans="1:28" ht="14.25" customHeight="1" x14ac:dyDescent="0.2">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row>
    <row r="310" spans="1:28" ht="14.25" customHeight="1" x14ac:dyDescent="0.2">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row>
    <row r="311" spans="1:28" ht="14.25" customHeight="1" x14ac:dyDescent="0.2">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row>
    <row r="312" spans="1:28" ht="14.25" customHeight="1" x14ac:dyDescent="0.2">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row>
    <row r="313" spans="1:28" ht="14.25" customHeight="1" x14ac:dyDescent="0.2">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row>
    <row r="314" spans="1:28" ht="14.25" customHeight="1" x14ac:dyDescent="0.2">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row>
    <row r="315" spans="1:28" ht="14.25" customHeight="1" x14ac:dyDescent="0.2">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row>
    <row r="316" spans="1:28" ht="14.25" customHeight="1" x14ac:dyDescent="0.2">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row>
    <row r="317" spans="1:28" ht="14.25" customHeight="1" x14ac:dyDescent="0.2">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row>
    <row r="318" spans="1:28" ht="14.25" customHeight="1" x14ac:dyDescent="0.2">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row>
    <row r="319" spans="1:28" ht="14.25" customHeight="1" x14ac:dyDescent="0.2">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row>
    <row r="320" spans="1:28" ht="14.25" customHeight="1" x14ac:dyDescent="0.2">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row>
    <row r="321" spans="1:28" ht="14.25" customHeight="1" x14ac:dyDescent="0.2">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row>
    <row r="322" spans="1:28" ht="14.25" customHeight="1" x14ac:dyDescent="0.2">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row>
    <row r="323" spans="1:28" ht="14.25" customHeight="1" x14ac:dyDescent="0.2">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row>
    <row r="324" spans="1:28" ht="14.25" customHeight="1" x14ac:dyDescent="0.2">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row>
    <row r="325" spans="1:28" ht="14.25" customHeight="1" x14ac:dyDescent="0.2">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row>
    <row r="326" spans="1:28" ht="14.25" customHeight="1" x14ac:dyDescent="0.2">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row>
    <row r="327" spans="1:28" ht="14.25" customHeight="1" x14ac:dyDescent="0.2">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row>
    <row r="328" spans="1:28" ht="14.25" customHeight="1" x14ac:dyDescent="0.2">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row>
    <row r="329" spans="1:28" ht="14.25" customHeight="1" x14ac:dyDescent="0.2">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row>
    <row r="330" spans="1:28" ht="14.25" customHeight="1" x14ac:dyDescent="0.2">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row>
    <row r="331" spans="1:28" ht="14.25" customHeight="1" x14ac:dyDescent="0.2">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row>
    <row r="332" spans="1:28" ht="14.25" customHeight="1" x14ac:dyDescent="0.2">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row>
    <row r="333" spans="1:28" ht="14.25" customHeight="1" x14ac:dyDescent="0.2">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row>
    <row r="334" spans="1:28" ht="14.25" customHeight="1" x14ac:dyDescent="0.2">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row>
    <row r="335" spans="1:28" ht="14.25" customHeight="1" x14ac:dyDescent="0.2">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row>
    <row r="336" spans="1:28" ht="14.25" customHeight="1" x14ac:dyDescent="0.2">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row>
    <row r="337" spans="1:28" ht="14.25" customHeight="1" x14ac:dyDescent="0.2">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row>
    <row r="338" spans="1:28" ht="14.25" customHeight="1" x14ac:dyDescent="0.2">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row>
    <row r="339" spans="1:28" ht="14.25" customHeight="1" x14ac:dyDescent="0.2">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row>
    <row r="340" spans="1:28" ht="14.25" customHeight="1" x14ac:dyDescent="0.2">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row>
    <row r="341" spans="1:28" ht="14.25" customHeight="1" x14ac:dyDescent="0.2">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row>
    <row r="342" spans="1:28" ht="14.25" customHeight="1" x14ac:dyDescent="0.2">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row>
    <row r="343" spans="1:28" ht="14.25" customHeight="1" x14ac:dyDescent="0.2">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row>
    <row r="344" spans="1:28" ht="14.25" customHeight="1" x14ac:dyDescent="0.2">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row>
    <row r="345" spans="1:28" ht="14.25" customHeight="1" x14ac:dyDescent="0.2">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row>
    <row r="346" spans="1:28" ht="14.25" customHeight="1" x14ac:dyDescent="0.2">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row>
    <row r="347" spans="1:28" ht="14.25" customHeight="1" x14ac:dyDescent="0.2">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row>
    <row r="348" spans="1:28" ht="14.25" customHeight="1" x14ac:dyDescent="0.2">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row>
    <row r="349" spans="1:28" ht="14.25" customHeight="1" x14ac:dyDescent="0.2">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row>
    <row r="350" spans="1:28" ht="14.25" customHeight="1" x14ac:dyDescent="0.2">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row>
    <row r="351" spans="1:28" ht="14.25" customHeight="1" x14ac:dyDescent="0.2">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row>
    <row r="352" spans="1:28" ht="14.25" customHeight="1" x14ac:dyDescent="0.2">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row>
    <row r="353" spans="1:28" ht="14.25" customHeight="1" x14ac:dyDescent="0.2">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row>
    <row r="354" spans="1:28" ht="14.25" customHeight="1" x14ac:dyDescent="0.2">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row>
    <row r="355" spans="1:28" ht="14.25" customHeight="1" x14ac:dyDescent="0.2">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row>
    <row r="356" spans="1:28" ht="14.25" customHeight="1" x14ac:dyDescent="0.2">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row>
    <row r="357" spans="1:28" ht="14.25" customHeight="1" x14ac:dyDescent="0.2">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row>
    <row r="358" spans="1:28" ht="14.25" customHeight="1" x14ac:dyDescent="0.2">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row>
    <row r="359" spans="1:28" ht="14.25" customHeight="1" x14ac:dyDescent="0.2">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row>
    <row r="360" spans="1:28" ht="14.25" customHeight="1" x14ac:dyDescent="0.2">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row>
    <row r="361" spans="1:28" ht="14.25" customHeight="1" x14ac:dyDescent="0.2">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row>
    <row r="362" spans="1:28" ht="14.25" customHeight="1" x14ac:dyDescent="0.2">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row>
    <row r="363" spans="1:28" ht="14.25" customHeight="1" x14ac:dyDescent="0.2">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row>
    <row r="364" spans="1:28" ht="14.25" customHeight="1" x14ac:dyDescent="0.2">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row>
    <row r="365" spans="1:28" ht="14.25" customHeight="1" x14ac:dyDescent="0.2">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row>
    <row r="366" spans="1:28" ht="14.25" customHeight="1" x14ac:dyDescent="0.2">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row>
    <row r="367" spans="1:28" ht="14.25" customHeight="1" x14ac:dyDescent="0.2">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row>
    <row r="368" spans="1:28" ht="14.25" customHeight="1" x14ac:dyDescent="0.2">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row>
    <row r="369" spans="1:28" ht="14.25" customHeight="1" x14ac:dyDescent="0.2">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row>
    <row r="370" spans="1:28" ht="14.25" customHeight="1" x14ac:dyDescent="0.2">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row>
    <row r="371" spans="1:28" ht="14.25" customHeight="1" x14ac:dyDescent="0.2">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row>
    <row r="372" spans="1:28" ht="14.25" customHeight="1" x14ac:dyDescent="0.2">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row>
    <row r="373" spans="1:28" ht="14.25" customHeight="1" x14ac:dyDescent="0.2">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row>
    <row r="374" spans="1:28" ht="14.25" customHeight="1" x14ac:dyDescent="0.2">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row>
    <row r="375" spans="1:28" ht="14.25" customHeight="1" x14ac:dyDescent="0.2">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row>
    <row r="376" spans="1:28" ht="14.25" customHeight="1" x14ac:dyDescent="0.2">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row>
    <row r="377" spans="1:28" ht="14.25" customHeight="1" x14ac:dyDescent="0.2">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row>
    <row r="378" spans="1:28" ht="14.25" customHeight="1" x14ac:dyDescent="0.2">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row>
    <row r="379" spans="1:28" ht="14.25" customHeight="1" x14ac:dyDescent="0.2">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row>
    <row r="380" spans="1:28" ht="14.25" customHeight="1" x14ac:dyDescent="0.2">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row>
    <row r="381" spans="1:28" ht="14.25" customHeight="1" x14ac:dyDescent="0.2">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row>
    <row r="382" spans="1:28" ht="14.25" customHeight="1" x14ac:dyDescent="0.2">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row>
    <row r="383" spans="1:28" ht="14.25" customHeight="1" x14ac:dyDescent="0.2">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row>
    <row r="384" spans="1:28" ht="14.25" customHeight="1" x14ac:dyDescent="0.2">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row>
    <row r="385" spans="1:28" ht="14.25" customHeight="1" x14ac:dyDescent="0.2">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row>
    <row r="386" spans="1:28" ht="14.25" customHeight="1" x14ac:dyDescent="0.2">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row>
    <row r="387" spans="1:28" ht="14.25" customHeight="1" x14ac:dyDescent="0.2">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row>
    <row r="388" spans="1:28" ht="14.25" customHeight="1" x14ac:dyDescent="0.2">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row>
    <row r="389" spans="1:28" ht="14.25" customHeight="1" x14ac:dyDescent="0.2">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row>
    <row r="390" spans="1:28" ht="14.25" customHeight="1" x14ac:dyDescent="0.2">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row>
    <row r="391" spans="1:28" ht="14.25" customHeight="1" x14ac:dyDescent="0.2">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row>
    <row r="392" spans="1:28" ht="14.25" customHeight="1" x14ac:dyDescent="0.2">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row>
    <row r="393" spans="1:28" ht="14.25" customHeight="1" x14ac:dyDescent="0.2">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row>
    <row r="394" spans="1:28" ht="14.25" customHeight="1" x14ac:dyDescent="0.2">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row>
    <row r="395" spans="1:28" ht="14.25" customHeight="1" x14ac:dyDescent="0.2">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row>
    <row r="396" spans="1:28" ht="14.25" customHeight="1" x14ac:dyDescent="0.2">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row>
    <row r="397" spans="1:28" ht="14.25" customHeight="1" x14ac:dyDescent="0.2">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row>
    <row r="398" spans="1:28" ht="14.25" customHeight="1" x14ac:dyDescent="0.2">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row>
    <row r="399" spans="1:28" ht="14.25" customHeight="1" x14ac:dyDescent="0.2">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row>
    <row r="400" spans="1:28" ht="14.25" customHeight="1" x14ac:dyDescent="0.2">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row>
    <row r="401" spans="1:28" ht="14.25" customHeight="1" x14ac:dyDescent="0.2">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row>
    <row r="402" spans="1:28" ht="14.25" customHeight="1" x14ac:dyDescent="0.2">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row>
    <row r="403" spans="1:28" ht="14.25" customHeight="1" x14ac:dyDescent="0.2">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row>
    <row r="404" spans="1:28" ht="14.25" customHeight="1" x14ac:dyDescent="0.2">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row>
    <row r="405" spans="1:28" ht="14.25" customHeight="1" x14ac:dyDescent="0.2">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row>
    <row r="406" spans="1:28" ht="14.25" customHeight="1" x14ac:dyDescent="0.2">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row>
    <row r="407" spans="1:28" ht="14.25" customHeight="1" x14ac:dyDescent="0.2">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row>
    <row r="408" spans="1:28" ht="14.25" customHeight="1" x14ac:dyDescent="0.2">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row>
    <row r="409" spans="1:28" ht="14.25" customHeight="1" x14ac:dyDescent="0.2">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row>
    <row r="410" spans="1:28" ht="14.25" customHeight="1" x14ac:dyDescent="0.2">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row>
    <row r="411" spans="1:28" ht="14.25" customHeight="1" x14ac:dyDescent="0.2">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row>
    <row r="412" spans="1:28" ht="14.25" customHeight="1" x14ac:dyDescent="0.2">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row>
    <row r="413" spans="1:28" ht="14.25" customHeight="1" x14ac:dyDescent="0.2">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row>
    <row r="414" spans="1:28" ht="14.25" customHeight="1" x14ac:dyDescent="0.2">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row>
    <row r="415" spans="1:28" ht="14.25" customHeight="1" x14ac:dyDescent="0.2">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row>
    <row r="416" spans="1:28" ht="14.25" customHeight="1" x14ac:dyDescent="0.2">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row>
    <row r="417" spans="1:28" ht="14.25" customHeight="1" x14ac:dyDescent="0.2">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row>
    <row r="418" spans="1:28" ht="14.25" customHeight="1" x14ac:dyDescent="0.2">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row>
    <row r="419" spans="1:28" ht="14.25" customHeight="1" x14ac:dyDescent="0.2">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row>
    <row r="420" spans="1:28" ht="14.25" customHeight="1" x14ac:dyDescent="0.2">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row>
    <row r="421" spans="1:28" ht="14.25" customHeight="1" x14ac:dyDescent="0.2">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row>
    <row r="422" spans="1:28" ht="14.25" customHeight="1" x14ac:dyDescent="0.2">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row>
    <row r="423" spans="1:28" ht="14.25" customHeight="1" x14ac:dyDescent="0.2">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row>
    <row r="424" spans="1:28" ht="14.25" customHeight="1" x14ac:dyDescent="0.2">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row>
    <row r="425" spans="1:28" ht="14.25" customHeight="1" x14ac:dyDescent="0.2">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row>
    <row r="426" spans="1:28" ht="14.25" customHeight="1" x14ac:dyDescent="0.2">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row>
    <row r="427" spans="1:28" ht="14.25" customHeight="1" x14ac:dyDescent="0.2">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row>
    <row r="428" spans="1:28" ht="14.25" customHeight="1" x14ac:dyDescent="0.2">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row>
    <row r="429" spans="1:28" ht="14.25" customHeight="1" x14ac:dyDescent="0.2">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row>
    <row r="430" spans="1:28" ht="14.25" customHeight="1" x14ac:dyDescent="0.2">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row>
    <row r="431" spans="1:28" ht="14.25" customHeight="1" x14ac:dyDescent="0.2">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row>
    <row r="432" spans="1:28" ht="14.25" customHeight="1" x14ac:dyDescent="0.2">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row>
    <row r="433" spans="1:28" ht="14.25" customHeight="1" x14ac:dyDescent="0.2">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row>
    <row r="434" spans="1:28" ht="14.25" customHeight="1" x14ac:dyDescent="0.2">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row>
    <row r="435" spans="1:28" ht="14.25" customHeight="1" x14ac:dyDescent="0.2">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row>
    <row r="436" spans="1:28" ht="14.25" customHeight="1" x14ac:dyDescent="0.2">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row>
    <row r="437" spans="1:28" ht="14.25" customHeight="1" x14ac:dyDescent="0.2">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row>
    <row r="438" spans="1:28" ht="14.25" customHeight="1" x14ac:dyDescent="0.2">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row>
    <row r="439" spans="1:28" ht="14.25" customHeight="1" x14ac:dyDescent="0.2">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row>
    <row r="440" spans="1:28" ht="14.25" customHeight="1" x14ac:dyDescent="0.2">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row>
    <row r="441" spans="1:28" ht="14.25" customHeight="1" x14ac:dyDescent="0.2">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row>
    <row r="442" spans="1:28" ht="14.25" customHeight="1" x14ac:dyDescent="0.2">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row>
    <row r="443" spans="1:28" ht="14.25" customHeight="1" x14ac:dyDescent="0.2">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row>
    <row r="444" spans="1:28" ht="14.25" customHeight="1" x14ac:dyDescent="0.2">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row>
    <row r="445" spans="1:28" ht="14.25" customHeight="1" x14ac:dyDescent="0.2">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row>
    <row r="446" spans="1:28" ht="14.25" customHeight="1" x14ac:dyDescent="0.2">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row>
    <row r="447" spans="1:28" ht="14.25" customHeight="1" x14ac:dyDescent="0.2">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row>
    <row r="448" spans="1:28" ht="14.25" customHeight="1" x14ac:dyDescent="0.2">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row>
    <row r="449" spans="1:28" ht="14.25" customHeight="1" x14ac:dyDescent="0.2">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row>
    <row r="450" spans="1:28" ht="14.25" customHeight="1" x14ac:dyDescent="0.2">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row>
    <row r="451" spans="1:28" ht="14.25" customHeight="1" x14ac:dyDescent="0.2">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row>
    <row r="452" spans="1:28" ht="14.25" customHeight="1" x14ac:dyDescent="0.2">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row>
    <row r="453" spans="1:28" ht="14.25" customHeight="1" x14ac:dyDescent="0.2">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row>
    <row r="454" spans="1:28" ht="14.25" customHeight="1" x14ac:dyDescent="0.2">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row>
    <row r="455" spans="1:28" ht="14.25" customHeight="1" x14ac:dyDescent="0.2">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row>
    <row r="456" spans="1:28" ht="14.25" customHeight="1" x14ac:dyDescent="0.2">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row>
    <row r="457" spans="1:28" ht="14.25" customHeight="1" x14ac:dyDescent="0.2">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row>
    <row r="458" spans="1:28" ht="14.25" customHeight="1" x14ac:dyDescent="0.2">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row>
    <row r="459" spans="1:28" ht="14.25" customHeight="1" x14ac:dyDescent="0.2">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row>
    <row r="460" spans="1:28" ht="14.25" customHeight="1" x14ac:dyDescent="0.2">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row>
    <row r="461" spans="1:28" ht="14.25" customHeight="1" x14ac:dyDescent="0.2">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row>
    <row r="462" spans="1:28" ht="14.25" customHeight="1" x14ac:dyDescent="0.2">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row>
    <row r="463" spans="1:28" ht="14.25" customHeight="1" x14ac:dyDescent="0.2">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row>
    <row r="464" spans="1:28" ht="14.25" customHeight="1" x14ac:dyDescent="0.2">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row>
    <row r="465" spans="1:28" ht="14.25" customHeight="1" x14ac:dyDescent="0.2">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row>
    <row r="466" spans="1:28" ht="14.25" customHeight="1" x14ac:dyDescent="0.2">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row>
    <row r="467" spans="1:28" ht="14.25" customHeight="1" x14ac:dyDescent="0.2">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row>
    <row r="468" spans="1:28" ht="14.25" customHeight="1" x14ac:dyDescent="0.2">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row>
    <row r="469" spans="1:28" ht="14.25" customHeight="1" x14ac:dyDescent="0.2">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row>
    <row r="470" spans="1:28" ht="14.25" customHeight="1" x14ac:dyDescent="0.2">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row>
    <row r="471" spans="1:28" ht="14.25" customHeight="1" x14ac:dyDescent="0.2">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row>
    <row r="472" spans="1:28" ht="14.25" customHeight="1" x14ac:dyDescent="0.2">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row>
    <row r="473" spans="1:28" ht="14.25" customHeight="1" x14ac:dyDescent="0.2">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row>
    <row r="474" spans="1:28" ht="14.25" customHeight="1" x14ac:dyDescent="0.2">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row>
    <row r="475" spans="1:28" ht="14.25" customHeight="1" x14ac:dyDescent="0.2">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row>
    <row r="476" spans="1:28" ht="14.25" customHeight="1" x14ac:dyDescent="0.2">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row>
    <row r="477" spans="1:28" ht="14.25" customHeight="1" x14ac:dyDescent="0.2">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row>
    <row r="478" spans="1:28" ht="14.25" customHeight="1" x14ac:dyDescent="0.2">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row>
    <row r="479" spans="1:28" ht="14.25" customHeight="1" x14ac:dyDescent="0.2">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row>
    <row r="480" spans="1:28" ht="14.25" customHeight="1" x14ac:dyDescent="0.2">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row>
    <row r="481" spans="1:28" ht="14.25" customHeight="1" x14ac:dyDescent="0.2">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row>
    <row r="482" spans="1:28" ht="14.25" customHeight="1" x14ac:dyDescent="0.2">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row>
    <row r="483" spans="1:28" ht="14.25" customHeight="1" x14ac:dyDescent="0.2">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row>
    <row r="484" spans="1:28" ht="14.25" customHeight="1" x14ac:dyDescent="0.2">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row>
    <row r="485" spans="1:28" ht="14.25" customHeight="1" x14ac:dyDescent="0.2">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row>
    <row r="486" spans="1:28" ht="14.25" customHeight="1" x14ac:dyDescent="0.2">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row>
    <row r="487" spans="1:28" ht="14.25" customHeight="1" x14ac:dyDescent="0.2">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row>
    <row r="488" spans="1:28" ht="14.25" customHeight="1" x14ac:dyDescent="0.2">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row>
    <row r="489" spans="1:28" ht="14.25" customHeight="1" x14ac:dyDescent="0.2">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row>
    <row r="490" spans="1:28" ht="14.25" customHeight="1" x14ac:dyDescent="0.2">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row>
    <row r="491" spans="1:28" ht="14.25" customHeight="1" x14ac:dyDescent="0.2">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row>
    <row r="492" spans="1:28" ht="14.25" customHeight="1" x14ac:dyDescent="0.2">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row>
    <row r="493" spans="1:28" ht="14.25" customHeight="1" x14ac:dyDescent="0.2">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row>
    <row r="494" spans="1:28" ht="14.25" customHeight="1" x14ac:dyDescent="0.2">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row>
    <row r="495" spans="1:28" ht="14.25" customHeight="1" x14ac:dyDescent="0.2">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row>
    <row r="496" spans="1:28" ht="14.25" customHeight="1" x14ac:dyDescent="0.2">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row>
    <row r="497" spans="1:28" ht="14.25" customHeight="1" x14ac:dyDescent="0.2">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row>
    <row r="498" spans="1:28" ht="14.25" customHeight="1" x14ac:dyDescent="0.2">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row>
    <row r="499" spans="1:28" ht="14.25" customHeight="1" x14ac:dyDescent="0.2">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row>
    <row r="500" spans="1:28" ht="14.25" customHeight="1" x14ac:dyDescent="0.2">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row>
    <row r="501" spans="1:28" ht="14.25" customHeight="1" x14ac:dyDescent="0.2">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row>
    <row r="502" spans="1:28" ht="14.25" customHeight="1" x14ac:dyDescent="0.2">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row>
    <row r="503" spans="1:28" ht="14.25" customHeight="1" x14ac:dyDescent="0.2">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row>
    <row r="504" spans="1:28" ht="14.25" customHeight="1" x14ac:dyDescent="0.2">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row>
    <row r="505" spans="1:28" ht="14.25" customHeight="1" x14ac:dyDescent="0.2">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row>
    <row r="506" spans="1:28" ht="14.25" customHeight="1" x14ac:dyDescent="0.2">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row>
    <row r="507" spans="1:28" ht="14.25" customHeight="1" x14ac:dyDescent="0.2">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row>
    <row r="508" spans="1:28" ht="14.25" customHeight="1" x14ac:dyDescent="0.2">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row>
    <row r="509" spans="1:28" ht="14.25" customHeight="1" x14ac:dyDescent="0.2">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row>
    <row r="510" spans="1:28" ht="14.25" customHeight="1" x14ac:dyDescent="0.2">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row>
    <row r="511" spans="1:28" ht="14.25" customHeight="1" x14ac:dyDescent="0.2">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row>
    <row r="512" spans="1:28" ht="14.25" customHeight="1" x14ac:dyDescent="0.2">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row>
    <row r="513" spans="1:28" ht="14.25" customHeight="1" x14ac:dyDescent="0.2">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row>
    <row r="514" spans="1:28" ht="14.25" customHeight="1" x14ac:dyDescent="0.2">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row>
    <row r="515" spans="1:28" ht="14.25" customHeight="1" x14ac:dyDescent="0.2">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row>
    <row r="516" spans="1:28" ht="14.25" customHeight="1" x14ac:dyDescent="0.2">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row>
    <row r="517" spans="1:28" ht="14.25" customHeight="1" x14ac:dyDescent="0.2">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row>
    <row r="518" spans="1:28" ht="14.25" customHeight="1" x14ac:dyDescent="0.2">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row>
    <row r="519" spans="1:28" ht="14.25" customHeight="1" x14ac:dyDescent="0.2">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row>
    <row r="520" spans="1:28" ht="14.25" customHeight="1" x14ac:dyDescent="0.2">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row>
    <row r="521" spans="1:28" ht="14.25" customHeight="1" x14ac:dyDescent="0.2">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row>
    <row r="522" spans="1:28" ht="14.25" customHeight="1" x14ac:dyDescent="0.2">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row>
    <row r="523" spans="1:28" ht="14.25" customHeight="1" x14ac:dyDescent="0.2">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row>
    <row r="524" spans="1:28" ht="14.25" customHeight="1" x14ac:dyDescent="0.2">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row>
    <row r="525" spans="1:28" ht="14.25" customHeight="1" x14ac:dyDescent="0.2">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row>
    <row r="526" spans="1:28" ht="14.25" customHeight="1" x14ac:dyDescent="0.2">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row>
    <row r="527" spans="1:28" ht="14.25" customHeight="1" x14ac:dyDescent="0.2">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row>
    <row r="528" spans="1:28" ht="14.25" customHeight="1" x14ac:dyDescent="0.2">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row>
    <row r="529" spans="1:28" ht="14.25" customHeight="1" x14ac:dyDescent="0.2">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row>
    <row r="530" spans="1:28" ht="14.25" customHeight="1" x14ac:dyDescent="0.2">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row>
    <row r="531" spans="1:28" ht="14.25" customHeight="1" x14ac:dyDescent="0.2">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row>
    <row r="532" spans="1:28" ht="14.25" customHeight="1" x14ac:dyDescent="0.2">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row>
    <row r="533" spans="1:28" ht="14.25" customHeight="1" x14ac:dyDescent="0.2">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row>
    <row r="534" spans="1:28" ht="14.25" customHeight="1" x14ac:dyDescent="0.2">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row>
    <row r="535" spans="1:28" ht="14.25" customHeight="1" x14ac:dyDescent="0.2">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row>
    <row r="536" spans="1:28" ht="14.25" customHeight="1" x14ac:dyDescent="0.2">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row>
    <row r="537" spans="1:28" ht="14.25" customHeight="1" x14ac:dyDescent="0.2">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row>
    <row r="538" spans="1:28" ht="14.25" customHeight="1" x14ac:dyDescent="0.2">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row>
    <row r="539" spans="1:28" ht="14.25" customHeight="1" x14ac:dyDescent="0.2">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row>
    <row r="540" spans="1:28" ht="14.25" customHeight="1" x14ac:dyDescent="0.2">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row>
    <row r="541" spans="1:28" ht="14.25" customHeight="1" x14ac:dyDescent="0.2">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row>
    <row r="542" spans="1:28" ht="14.25" customHeight="1" x14ac:dyDescent="0.2">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row>
    <row r="543" spans="1:28" ht="14.25" customHeight="1" x14ac:dyDescent="0.2">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row>
    <row r="544" spans="1:28" ht="14.25" customHeight="1" x14ac:dyDescent="0.2">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row>
    <row r="545" spans="1:28" ht="14.25" customHeight="1" x14ac:dyDescent="0.2">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row>
    <row r="546" spans="1:28" ht="14.25" customHeight="1" x14ac:dyDescent="0.2">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row>
    <row r="547" spans="1:28" ht="14.25" customHeight="1" x14ac:dyDescent="0.2">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row>
    <row r="548" spans="1:28" ht="14.25" customHeight="1" x14ac:dyDescent="0.2">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row>
    <row r="549" spans="1:28" ht="14.25" customHeight="1" x14ac:dyDescent="0.2">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row>
    <row r="550" spans="1:28" ht="14.25" customHeight="1" x14ac:dyDescent="0.2">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row>
    <row r="551" spans="1:28" ht="14.25" customHeight="1" x14ac:dyDescent="0.2">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row>
    <row r="552" spans="1:28" ht="14.25" customHeight="1" x14ac:dyDescent="0.2">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row>
    <row r="553" spans="1:28" ht="14.25" customHeight="1" x14ac:dyDescent="0.2">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row>
    <row r="554" spans="1:28" ht="14.25" customHeight="1" x14ac:dyDescent="0.2">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row>
    <row r="555" spans="1:28" ht="14.25" customHeight="1" x14ac:dyDescent="0.2">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row>
    <row r="556" spans="1:28" ht="14.25" customHeight="1" x14ac:dyDescent="0.2">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row>
    <row r="557" spans="1:28" ht="14.25" customHeight="1" x14ac:dyDescent="0.2">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row>
    <row r="558" spans="1:28" ht="14.25" customHeight="1" x14ac:dyDescent="0.2">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row>
    <row r="559" spans="1:28" ht="14.25" customHeight="1" x14ac:dyDescent="0.2">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row>
    <row r="560" spans="1:28" ht="14.25" customHeight="1" x14ac:dyDescent="0.2">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row>
    <row r="561" spans="1:28" ht="14.25" customHeight="1" x14ac:dyDescent="0.2">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row>
    <row r="562" spans="1:28" ht="14.25" customHeight="1" x14ac:dyDescent="0.2">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row>
    <row r="563" spans="1:28" ht="14.25" customHeight="1" x14ac:dyDescent="0.2">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row>
    <row r="564" spans="1:28" ht="14.25" customHeight="1" x14ac:dyDescent="0.2">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row>
    <row r="565" spans="1:28" ht="14.25" customHeight="1" x14ac:dyDescent="0.2">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row>
    <row r="566" spans="1:28" ht="14.25" customHeight="1" x14ac:dyDescent="0.2">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row>
    <row r="567" spans="1:28" ht="14.25" customHeight="1" x14ac:dyDescent="0.2">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row>
    <row r="568" spans="1:28" ht="14.25" customHeight="1" x14ac:dyDescent="0.2">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row>
    <row r="569" spans="1:28" ht="14.25" customHeight="1" x14ac:dyDescent="0.2">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row>
    <row r="570" spans="1:28" ht="14.25" customHeight="1" x14ac:dyDescent="0.2">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row>
    <row r="571" spans="1:28" ht="14.25" customHeight="1" x14ac:dyDescent="0.2">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row>
    <row r="572" spans="1:28" ht="14.25" customHeight="1" x14ac:dyDescent="0.2">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row>
    <row r="573" spans="1:28" ht="14.25" customHeight="1" x14ac:dyDescent="0.2">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row>
    <row r="574" spans="1:28" ht="14.25" customHeight="1" x14ac:dyDescent="0.2">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row>
    <row r="575" spans="1:28" ht="14.25" customHeight="1" x14ac:dyDescent="0.2">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row>
    <row r="576" spans="1:28" ht="14.25" customHeight="1" x14ac:dyDescent="0.2">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row>
    <row r="577" spans="1:28" ht="14.25" customHeight="1" x14ac:dyDescent="0.2">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row>
    <row r="578" spans="1:28" ht="14.25" customHeight="1" x14ac:dyDescent="0.2">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row>
    <row r="579" spans="1:28" ht="14.25" customHeight="1" x14ac:dyDescent="0.2">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row>
    <row r="580" spans="1:28" ht="14.25" customHeight="1" x14ac:dyDescent="0.2">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row>
    <row r="581" spans="1:28" ht="14.25" customHeight="1" x14ac:dyDescent="0.2">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row>
    <row r="582" spans="1:28" ht="14.25" customHeight="1" x14ac:dyDescent="0.2">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row>
    <row r="583" spans="1:28" ht="14.25" customHeight="1" x14ac:dyDescent="0.2">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row>
    <row r="584" spans="1:28" ht="14.25" customHeight="1" x14ac:dyDescent="0.2">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row>
    <row r="585" spans="1:28" ht="14.25" customHeight="1" x14ac:dyDescent="0.2">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row>
    <row r="586" spans="1:28" ht="14.25" customHeight="1" x14ac:dyDescent="0.2">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row>
    <row r="587" spans="1:28" ht="14.25" customHeight="1" x14ac:dyDescent="0.2">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row>
    <row r="588" spans="1:28" ht="14.25" customHeight="1" x14ac:dyDescent="0.2">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row>
    <row r="589" spans="1:28" ht="14.25" customHeight="1" x14ac:dyDescent="0.2">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row>
    <row r="590" spans="1:28" ht="14.25" customHeight="1" x14ac:dyDescent="0.2">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row>
    <row r="591" spans="1:28" ht="14.25" customHeight="1" x14ac:dyDescent="0.2">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row>
    <row r="592" spans="1:28" ht="14.25" customHeight="1" x14ac:dyDescent="0.2">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row>
    <row r="593" spans="1:28" ht="14.25" customHeight="1" x14ac:dyDescent="0.2">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row>
    <row r="594" spans="1:28" ht="14.25" customHeight="1" x14ac:dyDescent="0.2">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row>
    <row r="595" spans="1:28" ht="14.25" customHeight="1" x14ac:dyDescent="0.2">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row>
    <row r="596" spans="1:28" ht="14.25" customHeight="1" x14ac:dyDescent="0.2">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row>
    <row r="597" spans="1:28" ht="14.25" customHeight="1" x14ac:dyDescent="0.2">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row>
    <row r="598" spans="1:28" ht="14.25" customHeight="1" x14ac:dyDescent="0.2">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row>
    <row r="599" spans="1:28" ht="14.25" customHeight="1" x14ac:dyDescent="0.2">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row>
    <row r="600" spans="1:28" ht="14.25" customHeight="1" x14ac:dyDescent="0.2">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row>
    <row r="601" spans="1:28" ht="14.25" customHeight="1" x14ac:dyDescent="0.2">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row>
    <row r="602" spans="1:28" ht="14.25" customHeight="1" x14ac:dyDescent="0.2">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row>
    <row r="603" spans="1:28" ht="14.25" customHeight="1" x14ac:dyDescent="0.2">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row>
    <row r="604" spans="1:28" ht="14.25" customHeight="1" x14ac:dyDescent="0.2">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row>
    <row r="605" spans="1:28" ht="14.25" customHeight="1" x14ac:dyDescent="0.2">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row>
    <row r="606" spans="1:28" ht="14.25" customHeight="1" x14ac:dyDescent="0.2">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row>
    <row r="607" spans="1:28" ht="14.25" customHeight="1" x14ac:dyDescent="0.2">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row>
    <row r="608" spans="1:28" ht="14.25" customHeight="1" x14ac:dyDescent="0.2">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row>
    <row r="609" spans="1:28" ht="14.25" customHeight="1" x14ac:dyDescent="0.2">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row>
    <row r="610" spans="1:28" ht="14.25" customHeight="1" x14ac:dyDescent="0.2">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row>
    <row r="611" spans="1:28" ht="14.25" customHeight="1" x14ac:dyDescent="0.2">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row>
    <row r="612" spans="1:28" ht="14.25" customHeight="1" x14ac:dyDescent="0.2">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row>
    <row r="613" spans="1:28" ht="14.25" customHeight="1" x14ac:dyDescent="0.2">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row>
    <row r="614" spans="1:28" ht="14.25" customHeight="1" x14ac:dyDescent="0.2">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row>
    <row r="615" spans="1:28" ht="14.25" customHeight="1" x14ac:dyDescent="0.2">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row>
    <row r="616" spans="1:28" ht="14.25" customHeight="1" x14ac:dyDescent="0.2">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row>
    <row r="617" spans="1:28" ht="14.25" customHeight="1" x14ac:dyDescent="0.2">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row>
    <row r="618" spans="1:28" ht="14.25" customHeight="1" x14ac:dyDescent="0.2">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row>
    <row r="619" spans="1:28" ht="14.25" customHeight="1" x14ac:dyDescent="0.2">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row>
    <row r="620" spans="1:28" ht="14.25" customHeight="1" x14ac:dyDescent="0.2">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row>
    <row r="621" spans="1:28" ht="14.25" customHeight="1" x14ac:dyDescent="0.2">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row>
    <row r="622" spans="1:28" ht="14.25" customHeight="1" x14ac:dyDescent="0.2">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row>
    <row r="623" spans="1:28" ht="14.25" customHeight="1" x14ac:dyDescent="0.2">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row>
    <row r="624" spans="1:28" ht="14.25" customHeight="1" x14ac:dyDescent="0.2">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row>
    <row r="625" spans="1:28" ht="14.25" customHeight="1" x14ac:dyDescent="0.2">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row>
    <row r="626" spans="1:28" ht="14.25" customHeight="1" x14ac:dyDescent="0.2">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row>
    <row r="627" spans="1:28" ht="14.25" customHeight="1" x14ac:dyDescent="0.2">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row>
    <row r="628" spans="1:28" ht="14.25" customHeight="1" x14ac:dyDescent="0.2">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row>
    <row r="629" spans="1:28" ht="14.25" customHeight="1" x14ac:dyDescent="0.2">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row>
    <row r="630" spans="1:28" ht="14.25" customHeight="1" x14ac:dyDescent="0.2">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row>
    <row r="631" spans="1:28" ht="14.25" customHeight="1" x14ac:dyDescent="0.2">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row>
    <row r="632" spans="1:28" ht="14.25" customHeight="1" x14ac:dyDescent="0.2">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row>
    <row r="633" spans="1:28" ht="14.25" customHeight="1" x14ac:dyDescent="0.2">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row>
    <row r="634" spans="1:28" ht="14.25" customHeight="1" x14ac:dyDescent="0.2">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row>
    <row r="635" spans="1:28" ht="14.25" customHeight="1" x14ac:dyDescent="0.2">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row>
    <row r="636" spans="1:28" ht="14.25" customHeight="1" x14ac:dyDescent="0.2">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row>
    <row r="637" spans="1:28" ht="14.25" customHeight="1" x14ac:dyDescent="0.2">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row>
    <row r="638" spans="1:28" ht="14.25" customHeight="1" x14ac:dyDescent="0.2">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row>
    <row r="639" spans="1:28" ht="14.25" customHeight="1" x14ac:dyDescent="0.2">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row>
    <row r="640" spans="1:28" ht="14.25" customHeight="1" x14ac:dyDescent="0.2">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row>
    <row r="641" spans="1:28" ht="14.25" customHeight="1" x14ac:dyDescent="0.2">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row>
    <row r="642" spans="1:28" ht="14.25" customHeight="1" x14ac:dyDescent="0.2">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row>
    <row r="643" spans="1:28" ht="14.25" customHeight="1" x14ac:dyDescent="0.2">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row>
    <row r="644" spans="1:28" ht="14.25" customHeight="1" x14ac:dyDescent="0.2">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row>
    <row r="645" spans="1:28" ht="14.25" customHeight="1" x14ac:dyDescent="0.2">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row>
    <row r="646" spans="1:28" ht="14.25" customHeight="1" x14ac:dyDescent="0.2">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row>
    <row r="647" spans="1:28" ht="14.25" customHeight="1" x14ac:dyDescent="0.2">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row>
    <row r="648" spans="1:28" ht="14.25" customHeight="1" x14ac:dyDescent="0.2">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row>
    <row r="649" spans="1:28" ht="14.25" customHeight="1" x14ac:dyDescent="0.2">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row>
    <row r="650" spans="1:28" ht="14.25" customHeight="1" x14ac:dyDescent="0.2">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row>
    <row r="651" spans="1:28" ht="14.25" customHeight="1" x14ac:dyDescent="0.2">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row>
    <row r="652" spans="1:28" ht="14.25" customHeight="1" x14ac:dyDescent="0.2">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row>
    <row r="653" spans="1:28" ht="14.25" customHeight="1" x14ac:dyDescent="0.2">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row>
    <row r="654" spans="1:28" ht="14.25" customHeight="1" x14ac:dyDescent="0.2">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row>
    <row r="655" spans="1:28" ht="14.25" customHeight="1" x14ac:dyDescent="0.2">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row>
    <row r="656" spans="1:28" ht="14.25" customHeight="1" x14ac:dyDescent="0.2">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row>
    <row r="657" spans="1:28" ht="14.25" customHeight="1" x14ac:dyDescent="0.2">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row>
    <row r="658" spans="1:28" ht="14.25" customHeight="1" x14ac:dyDescent="0.2">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row>
    <row r="659" spans="1:28" ht="14.25" customHeight="1" x14ac:dyDescent="0.2">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row>
    <row r="660" spans="1:28" ht="14.25" customHeight="1" x14ac:dyDescent="0.2">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row>
    <row r="661" spans="1:28" ht="14.25" customHeight="1" x14ac:dyDescent="0.2">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row>
    <row r="662" spans="1:28" ht="14.25" customHeight="1" x14ac:dyDescent="0.2">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row>
    <row r="663" spans="1:28" ht="14.25" customHeight="1" x14ac:dyDescent="0.2">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row>
    <row r="664" spans="1:28" ht="14.25" customHeight="1" x14ac:dyDescent="0.2">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row>
    <row r="665" spans="1:28" ht="14.25" customHeight="1" x14ac:dyDescent="0.2">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row>
    <row r="666" spans="1:28" ht="14.25" customHeight="1" x14ac:dyDescent="0.2">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row>
    <row r="667" spans="1:28" ht="14.25" customHeight="1" x14ac:dyDescent="0.2">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row>
    <row r="668" spans="1:28" ht="14.25" customHeight="1" x14ac:dyDescent="0.2">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row>
    <row r="669" spans="1:28" ht="14.25" customHeight="1" x14ac:dyDescent="0.2">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row>
    <row r="670" spans="1:28" ht="14.25" customHeight="1" x14ac:dyDescent="0.2">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row>
    <row r="671" spans="1:28" ht="14.25" customHeight="1" x14ac:dyDescent="0.2">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row>
    <row r="672" spans="1:28" ht="14.25" customHeight="1" x14ac:dyDescent="0.2">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row>
    <row r="673" spans="1:28" ht="14.25" customHeight="1" x14ac:dyDescent="0.2">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row>
    <row r="674" spans="1:28" ht="14.25" customHeight="1" x14ac:dyDescent="0.2">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row>
    <row r="675" spans="1:28" ht="14.25" customHeight="1" x14ac:dyDescent="0.2">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row>
    <row r="676" spans="1:28" ht="14.25" customHeight="1" x14ac:dyDescent="0.2">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row>
    <row r="677" spans="1:28" ht="14.25" customHeight="1" x14ac:dyDescent="0.2">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row>
    <row r="678" spans="1:28" ht="14.25" customHeight="1" x14ac:dyDescent="0.2">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row>
    <row r="679" spans="1:28" ht="14.25" customHeight="1" x14ac:dyDescent="0.2">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row>
    <row r="680" spans="1:28" ht="14.25" customHeight="1" x14ac:dyDescent="0.2">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row>
    <row r="681" spans="1:28" ht="14.25" customHeight="1" x14ac:dyDescent="0.2">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row>
    <row r="682" spans="1:28" ht="14.25" customHeight="1" x14ac:dyDescent="0.2">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row>
    <row r="683" spans="1:28" ht="14.25" customHeight="1" x14ac:dyDescent="0.2">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row>
    <row r="684" spans="1:28" ht="14.25" customHeight="1" x14ac:dyDescent="0.2">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row>
    <row r="685" spans="1:28" ht="14.25" customHeight="1" x14ac:dyDescent="0.2">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row>
    <row r="686" spans="1:28" ht="14.25" customHeight="1" x14ac:dyDescent="0.2">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row>
    <row r="687" spans="1:28" ht="14.25" customHeight="1" x14ac:dyDescent="0.2">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row>
    <row r="688" spans="1:28" ht="14.25" customHeight="1" x14ac:dyDescent="0.2">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row>
    <row r="689" spans="1:28" ht="14.25" customHeight="1" x14ac:dyDescent="0.2">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row>
    <row r="690" spans="1:28" ht="14.25" customHeight="1" x14ac:dyDescent="0.2">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row>
    <row r="691" spans="1:28" ht="14.25" customHeight="1" x14ac:dyDescent="0.2">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row>
    <row r="692" spans="1:28" ht="14.25" customHeight="1" x14ac:dyDescent="0.2">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row>
    <row r="693" spans="1:28" ht="14.25" customHeight="1" x14ac:dyDescent="0.2">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row>
    <row r="694" spans="1:28" ht="14.25" customHeight="1" x14ac:dyDescent="0.2">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row>
    <row r="695" spans="1:28" ht="14.25" customHeight="1" x14ac:dyDescent="0.2">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row>
    <row r="696" spans="1:28" ht="14.25" customHeight="1" x14ac:dyDescent="0.2">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row>
    <row r="697" spans="1:28" ht="14.25" customHeight="1" x14ac:dyDescent="0.2">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row>
    <row r="698" spans="1:28" ht="14.25" customHeight="1" x14ac:dyDescent="0.2">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row>
    <row r="699" spans="1:28" ht="14.25" customHeight="1" x14ac:dyDescent="0.2">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row>
    <row r="700" spans="1:28" ht="14.25" customHeight="1" x14ac:dyDescent="0.2">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row>
    <row r="701" spans="1:28" ht="14.25" customHeight="1" x14ac:dyDescent="0.2">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row>
    <row r="702" spans="1:28" ht="14.25" customHeight="1" x14ac:dyDescent="0.2">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row>
    <row r="703" spans="1:28" ht="14.25" customHeight="1" x14ac:dyDescent="0.2">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row>
    <row r="704" spans="1:28" ht="14.25" customHeight="1" x14ac:dyDescent="0.2">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row>
    <row r="705" spans="1:28" ht="14.25" customHeight="1" x14ac:dyDescent="0.2">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row>
    <row r="706" spans="1:28" ht="14.25" customHeight="1" x14ac:dyDescent="0.2">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row>
    <row r="707" spans="1:28" ht="14.25" customHeight="1" x14ac:dyDescent="0.2">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row>
    <row r="708" spans="1:28" ht="14.25" customHeight="1" x14ac:dyDescent="0.2">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row>
    <row r="709" spans="1:28" ht="14.25" customHeight="1" x14ac:dyDescent="0.2">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row>
    <row r="710" spans="1:28" ht="14.25" customHeight="1" x14ac:dyDescent="0.2">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row>
    <row r="711" spans="1:28" ht="14.25" customHeight="1" x14ac:dyDescent="0.2">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row>
    <row r="712" spans="1:28" ht="14.25" customHeight="1" x14ac:dyDescent="0.2">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row>
    <row r="713" spans="1:28" ht="14.25" customHeight="1" x14ac:dyDescent="0.2">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row>
    <row r="714" spans="1:28" ht="14.25" customHeight="1" x14ac:dyDescent="0.2">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row>
    <row r="715" spans="1:28" ht="14.25" customHeight="1" x14ac:dyDescent="0.2">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row>
    <row r="716" spans="1:28" ht="14.25" customHeight="1" x14ac:dyDescent="0.2">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row>
    <row r="717" spans="1:28" ht="14.25" customHeight="1" x14ac:dyDescent="0.2">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row>
    <row r="718" spans="1:28" ht="14.25" customHeight="1" x14ac:dyDescent="0.2">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row>
    <row r="719" spans="1:28" ht="14.25" customHeight="1" x14ac:dyDescent="0.2">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row>
    <row r="720" spans="1:28" ht="14.25" customHeight="1" x14ac:dyDescent="0.2">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row>
    <row r="721" spans="1:28" ht="14.25" customHeight="1" x14ac:dyDescent="0.2">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row>
    <row r="722" spans="1:28" ht="14.25" customHeight="1" x14ac:dyDescent="0.2">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row>
    <row r="723" spans="1:28" ht="14.25" customHeight="1" x14ac:dyDescent="0.2">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row>
    <row r="724" spans="1:28" ht="14.25" customHeight="1" x14ac:dyDescent="0.2">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row>
    <row r="725" spans="1:28" ht="14.25" customHeight="1" x14ac:dyDescent="0.2">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row>
    <row r="726" spans="1:28" ht="14.25" customHeight="1" x14ac:dyDescent="0.2">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row>
    <row r="727" spans="1:28" ht="14.25" customHeight="1" x14ac:dyDescent="0.2">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row>
    <row r="728" spans="1:28" ht="14.25" customHeight="1" x14ac:dyDescent="0.2">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row>
    <row r="729" spans="1:28" ht="14.25" customHeight="1" x14ac:dyDescent="0.2">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row>
    <row r="730" spans="1:28" ht="14.25" customHeight="1" x14ac:dyDescent="0.2">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row>
    <row r="731" spans="1:28" ht="14.25" customHeight="1" x14ac:dyDescent="0.2">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row>
    <row r="732" spans="1:28" ht="14.25" customHeight="1" x14ac:dyDescent="0.2">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row>
    <row r="733" spans="1:28" ht="14.25" customHeight="1" x14ac:dyDescent="0.2">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row>
    <row r="734" spans="1:28" ht="14.25" customHeight="1" x14ac:dyDescent="0.2">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row>
    <row r="735" spans="1:28" ht="14.25" customHeight="1" x14ac:dyDescent="0.2">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row>
    <row r="736" spans="1:28" ht="14.25" customHeight="1" x14ac:dyDescent="0.2">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row>
    <row r="737" spans="1:28" ht="14.25" customHeight="1" x14ac:dyDescent="0.2">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row>
    <row r="738" spans="1:28" ht="14.25" customHeight="1" x14ac:dyDescent="0.2">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row>
    <row r="739" spans="1:28" ht="14.25" customHeight="1" x14ac:dyDescent="0.2">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row>
    <row r="740" spans="1:28" ht="14.25" customHeight="1" x14ac:dyDescent="0.2">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row>
    <row r="741" spans="1:28" ht="14.25" customHeight="1" x14ac:dyDescent="0.2">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row>
    <row r="742" spans="1:28" ht="14.25" customHeight="1" x14ac:dyDescent="0.2">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row>
    <row r="743" spans="1:28" ht="14.25" customHeight="1" x14ac:dyDescent="0.2">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row>
    <row r="744" spans="1:28" ht="14.25" customHeight="1" x14ac:dyDescent="0.2">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row>
    <row r="745" spans="1:28" ht="14.25" customHeight="1" x14ac:dyDescent="0.2">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row>
    <row r="746" spans="1:28" ht="14.25" customHeight="1" x14ac:dyDescent="0.2">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row>
    <row r="747" spans="1:28" ht="14.25" customHeight="1" x14ac:dyDescent="0.2">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row>
    <row r="748" spans="1:28" ht="14.25" customHeight="1" x14ac:dyDescent="0.2">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row>
    <row r="749" spans="1:28" ht="14.25" customHeight="1" x14ac:dyDescent="0.2">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row>
    <row r="750" spans="1:28" ht="14.25" customHeight="1" x14ac:dyDescent="0.2">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row>
    <row r="751" spans="1:28" ht="14.25" customHeight="1" x14ac:dyDescent="0.2">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row>
    <row r="752" spans="1:28" ht="14.25" customHeight="1" x14ac:dyDescent="0.2">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row>
    <row r="753" spans="1:28" ht="14.25" customHeight="1" x14ac:dyDescent="0.2">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row>
    <row r="754" spans="1:28" ht="14.25" customHeight="1" x14ac:dyDescent="0.2">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row>
    <row r="755" spans="1:28" ht="14.25" customHeight="1" x14ac:dyDescent="0.2">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row>
    <row r="756" spans="1:28" ht="14.25" customHeight="1" x14ac:dyDescent="0.2">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row>
    <row r="757" spans="1:28" ht="14.25" customHeight="1" x14ac:dyDescent="0.2">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row>
    <row r="758" spans="1:28" ht="14.25" customHeight="1" x14ac:dyDescent="0.2">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row>
    <row r="759" spans="1:28" ht="14.25" customHeight="1" x14ac:dyDescent="0.2">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row>
    <row r="760" spans="1:28" ht="14.25" customHeight="1" x14ac:dyDescent="0.2">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row>
    <row r="761" spans="1:28" ht="14.25" customHeight="1" x14ac:dyDescent="0.2">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row>
    <row r="762" spans="1:28" ht="14.25" customHeight="1" x14ac:dyDescent="0.2">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row>
    <row r="763" spans="1:28" ht="14.25" customHeight="1" x14ac:dyDescent="0.2">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row>
    <row r="764" spans="1:28" ht="14.25" customHeight="1" x14ac:dyDescent="0.2">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row>
    <row r="765" spans="1:28" ht="14.25" customHeight="1" x14ac:dyDescent="0.2">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row>
    <row r="766" spans="1:28" ht="14.25" customHeight="1" x14ac:dyDescent="0.2">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row>
    <row r="767" spans="1:28" ht="14.25" customHeight="1" x14ac:dyDescent="0.2">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row>
    <row r="768" spans="1:28" ht="14.25" customHeight="1" x14ac:dyDescent="0.2">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row>
    <row r="769" spans="1:28" ht="14.25" customHeight="1" x14ac:dyDescent="0.2">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row>
    <row r="770" spans="1:28" ht="14.25" customHeight="1" x14ac:dyDescent="0.2">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row>
    <row r="771" spans="1:28" ht="14.25" customHeight="1" x14ac:dyDescent="0.2">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row>
    <row r="772" spans="1:28" ht="14.25" customHeight="1" x14ac:dyDescent="0.2">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row>
    <row r="773" spans="1:28" ht="14.25" customHeight="1" x14ac:dyDescent="0.2">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row>
    <row r="774" spans="1:28" ht="14.25" customHeight="1" x14ac:dyDescent="0.2">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row>
    <row r="775" spans="1:28" ht="14.25" customHeight="1" x14ac:dyDescent="0.2">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row>
    <row r="776" spans="1:28" ht="14.25" customHeight="1" x14ac:dyDescent="0.2">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row>
    <row r="777" spans="1:28" ht="14.25" customHeight="1" x14ac:dyDescent="0.2">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row>
    <row r="778" spans="1:28" ht="14.25" customHeight="1" x14ac:dyDescent="0.2">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row>
    <row r="779" spans="1:28" ht="14.25" customHeight="1" x14ac:dyDescent="0.2">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row>
    <row r="780" spans="1:28" ht="14.25" customHeight="1" x14ac:dyDescent="0.2">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row>
    <row r="781" spans="1:28" ht="14.25" customHeight="1" x14ac:dyDescent="0.2">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row>
    <row r="782" spans="1:28" ht="14.25" customHeight="1" x14ac:dyDescent="0.2">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row>
    <row r="783" spans="1:28" ht="14.25" customHeight="1" x14ac:dyDescent="0.2">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row>
    <row r="784" spans="1:28" ht="14.25" customHeight="1" x14ac:dyDescent="0.2">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row>
    <row r="785" spans="1:28" ht="14.25" customHeight="1" x14ac:dyDescent="0.2">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row>
    <row r="786" spans="1:28" ht="14.25" customHeight="1" x14ac:dyDescent="0.2">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row>
    <row r="787" spans="1:28" ht="14.25" customHeight="1" x14ac:dyDescent="0.2">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row>
    <row r="788" spans="1:28" ht="14.25" customHeight="1" x14ac:dyDescent="0.2">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row>
    <row r="789" spans="1:28" ht="14.25" customHeight="1" x14ac:dyDescent="0.2">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row>
    <row r="790" spans="1:28" ht="14.25" customHeight="1" x14ac:dyDescent="0.2">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row>
    <row r="791" spans="1:28" ht="14.25" customHeight="1" x14ac:dyDescent="0.2">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row>
    <row r="792" spans="1:28" ht="14.25" customHeight="1" x14ac:dyDescent="0.2">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row>
    <row r="793" spans="1:28" ht="14.25" customHeight="1" x14ac:dyDescent="0.2">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row>
    <row r="794" spans="1:28" ht="14.25" customHeight="1" x14ac:dyDescent="0.2">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row>
    <row r="795" spans="1:28" ht="14.25" customHeight="1" x14ac:dyDescent="0.2">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row>
    <row r="796" spans="1:28" ht="14.25" customHeight="1" x14ac:dyDescent="0.2">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row>
    <row r="797" spans="1:28" ht="14.25" customHeight="1" x14ac:dyDescent="0.2">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row>
    <row r="798" spans="1:28" ht="14.25" customHeight="1" x14ac:dyDescent="0.2">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row>
    <row r="799" spans="1:28" ht="14.25" customHeight="1" x14ac:dyDescent="0.2">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row>
    <row r="800" spans="1:28" ht="14.25" customHeight="1" x14ac:dyDescent="0.2">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row>
    <row r="801" spans="1:28" ht="14.25" customHeight="1" x14ac:dyDescent="0.2">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row>
    <row r="802" spans="1:28" ht="14.25" customHeight="1" x14ac:dyDescent="0.2">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row>
    <row r="803" spans="1:28" ht="14.25" customHeight="1" x14ac:dyDescent="0.2">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row>
    <row r="804" spans="1:28" ht="14.25" customHeight="1" x14ac:dyDescent="0.2">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row>
    <row r="805" spans="1:28" ht="14.25" customHeight="1" x14ac:dyDescent="0.2">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row>
    <row r="806" spans="1:28" ht="14.25" customHeight="1" x14ac:dyDescent="0.2">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row>
    <row r="807" spans="1:28" ht="14.25" customHeight="1" x14ac:dyDescent="0.2">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row>
    <row r="808" spans="1:28" ht="14.25" customHeight="1" x14ac:dyDescent="0.2">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row>
    <row r="809" spans="1:28" ht="14.25" customHeight="1" x14ac:dyDescent="0.2">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row>
    <row r="810" spans="1:28" ht="14.25" customHeight="1" x14ac:dyDescent="0.2">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row>
    <row r="811" spans="1:28" ht="14.25" customHeight="1" x14ac:dyDescent="0.2">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row>
    <row r="812" spans="1:28" ht="14.25" customHeight="1" x14ac:dyDescent="0.2">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row>
    <row r="813" spans="1:28" ht="14.25" customHeight="1" x14ac:dyDescent="0.2">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row>
    <row r="814" spans="1:28" ht="14.25" customHeight="1" x14ac:dyDescent="0.2">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row>
    <row r="815" spans="1:28" ht="14.25" customHeight="1" x14ac:dyDescent="0.2">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row>
    <row r="816" spans="1:28" ht="14.25" customHeight="1" x14ac:dyDescent="0.2">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row>
    <row r="817" spans="1:28" ht="14.25" customHeight="1" x14ac:dyDescent="0.2">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row>
    <row r="818" spans="1:28" ht="14.25" customHeight="1" x14ac:dyDescent="0.2">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row>
    <row r="819" spans="1:28" ht="14.25" customHeight="1" x14ac:dyDescent="0.2">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row>
    <row r="820" spans="1:28" ht="14.25" customHeight="1" x14ac:dyDescent="0.2">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row>
    <row r="821" spans="1:28" ht="14.25" customHeight="1" x14ac:dyDescent="0.2">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row>
    <row r="822" spans="1:28" ht="14.25" customHeight="1" x14ac:dyDescent="0.2">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row>
    <row r="823" spans="1:28" ht="14.25" customHeight="1" x14ac:dyDescent="0.2">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row>
    <row r="824" spans="1:28" ht="14.25" customHeight="1" x14ac:dyDescent="0.2">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row>
    <row r="825" spans="1:28" ht="14.25" customHeight="1" x14ac:dyDescent="0.2">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row>
    <row r="826" spans="1:28" ht="14.25" customHeight="1" x14ac:dyDescent="0.2">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row>
    <row r="827" spans="1:28" ht="14.25" customHeight="1" x14ac:dyDescent="0.2">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row>
    <row r="828" spans="1:28" ht="14.25" customHeight="1" x14ac:dyDescent="0.2">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row>
    <row r="829" spans="1:28" ht="14.25" customHeight="1" x14ac:dyDescent="0.2">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row>
    <row r="830" spans="1:28" ht="14.25" customHeight="1" x14ac:dyDescent="0.2">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row>
    <row r="831" spans="1:28" ht="14.25" customHeight="1" x14ac:dyDescent="0.2">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row>
    <row r="832" spans="1:28" ht="14.25" customHeight="1" x14ac:dyDescent="0.2">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row>
    <row r="833" spans="1:28" ht="14.25" customHeight="1" x14ac:dyDescent="0.2">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row>
    <row r="834" spans="1:28" ht="14.25" customHeight="1" x14ac:dyDescent="0.2">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row>
    <row r="835" spans="1:28" ht="14.25" customHeight="1" x14ac:dyDescent="0.2">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row>
    <row r="836" spans="1:28" ht="14.25" customHeight="1" x14ac:dyDescent="0.2">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row>
    <row r="837" spans="1:28" ht="14.25" customHeight="1" x14ac:dyDescent="0.2">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row>
    <row r="838" spans="1:28" ht="14.25" customHeight="1" x14ac:dyDescent="0.2">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row>
    <row r="839" spans="1:28" ht="14.25" customHeight="1" x14ac:dyDescent="0.2">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row>
    <row r="840" spans="1:28" ht="14.25" customHeight="1" x14ac:dyDescent="0.2">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row>
    <row r="841" spans="1:28" ht="14.25" customHeight="1" x14ac:dyDescent="0.2">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row>
    <row r="842" spans="1:28" ht="14.25" customHeight="1" x14ac:dyDescent="0.2">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row>
    <row r="843" spans="1:28" ht="14.25" customHeight="1" x14ac:dyDescent="0.2">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row>
    <row r="844" spans="1:28" ht="14.25" customHeight="1" x14ac:dyDescent="0.2">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row>
    <row r="845" spans="1:28" ht="14.25" customHeight="1" x14ac:dyDescent="0.2">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row>
    <row r="846" spans="1:28" ht="14.25" customHeight="1" x14ac:dyDescent="0.2">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row>
    <row r="847" spans="1:28" ht="14.25" customHeight="1" x14ac:dyDescent="0.2">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row>
    <row r="848" spans="1:28" ht="14.25" customHeight="1" x14ac:dyDescent="0.2">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row>
    <row r="849" spans="1:28" ht="14.25" customHeight="1" x14ac:dyDescent="0.2">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row>
    <row r="850" spans="1:28" ht="14.25" customHeight="1" x14ac:dyDescent="0.2">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row>
    <row r="851" spans="1:28" ht="14.25" customHeight="1" x14ac:dyDescent="0.2">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row>
    <row r="852" spans="1:28" ht="14.25" customHeight="1" x14ac:dyDescent="0.2">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row>
    <row r="853" spans="1:28" ht="14.25" customHeight="1" x14ac:dyDescent="0.2">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row>
    <row r="854" spans="1:28" ht="14.25" customHeight="1" x14ac:dyDescent="0.2">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row>
    <row r="855" spans="1:28" ht="14.25" customHeight="1" x14ac:dyDescent="0.2">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row>
    <row r="856" spans="1:28" ht="14.25" customHeight="1" x14ac:dyDescent="0.2">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row>
    <row r="857" spans="1:28" ht="14.25" customHeight="1" x14ac:dyDescent="0.2">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row>
    <row r="858" spans="1:28" ht="14.25" customHeight="1" x14ac:dyDescent="0.2">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row>
    <row r="859" spans="1:28" ht="14.25" customHeight="1" x14ac:dyDescent="0.2">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row>
    <row r="860" spans="1:28" ht="14.25" customHeight="1" x14ac:dyDescent="0.2">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row>
    <row r="861" spans="1:28" ht="14.25" customHeight="1" x14ac:dyDescent="0.2">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row>
    <row r="862" spans="1:28" ht="14.25" customHeight="1" x14ac:dyDescent="0.2">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row>
    <row r="863" spans="1:28" ht="14.25" customHeight="1" x14ac:dyDescent="0.2">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row>
    <row r="864" spans="1:28" ht="14.25" customHeight="1" x14ac:dyDescent="0.2">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row>
    <row r="865" spans="1:28" ht="14.25" customHeight="1" x14ac:dyDescent="0.2">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row>
    <row r="866" spans="1:28" ht="14.25" customHeight="1" x14ac:dyDescent="0.2">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row>
    <row r="867" spans="1:28" ht="14.25" customHeight="1" x14ac:dyDescent="0.2">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row>
    <row r="868" spans="1:28" ht="14.25" customHeight="1" x14ac:dyDescent="0.2">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row>
    <row r="869" spans="1:28" ht="14.25" customHeight="1" x14ac:dyDescent="0.2">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row>
    <row r="870" spans="1:28" ht="14.25" customHeight="1" x14ac:dyDescent="0.2">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row>
    <row r="871" spans="1:28" ht="14.25" customHeight="1" x14ac:dyDescent="0.2">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row>
    <row r="872" spans="1:28" ht="14.25" customHeight="1" x14ac:dyDescent="0.2">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row>
    <row r="873" spans="1:28" ht="14.25" customHeight="1" x14ac:dyDescent="0.2">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row>
    <row r="874" spans="1:28" ht="14.25" customHeight="1" x14ac:dyDescent="0.2">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row>
    <row r="875" spans="1:28" ht="14.25" customHeight="1" x14ac:dyDescent="0.2">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row>
    <row r="876" spans="1:28" ht="14.25" customHeight="1" x14ac:dyDescent="0.2">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row>
    <row r="877" spans="1:28" ht="14.25" customHeight="1" x14ac:dyDescent="0.2">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row>
    <row r="878" spans="1:28" ht="14.25" customHeight="1" x14ac:dyDescent="0.2">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row>
    <row r="879" spans="1:28" ht="14.25" customHeight="1" x14ac:dyDescent="0.2">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row>
    <row r="880" spans="1:28" ht="14.25" customHeight="1" x14ac:dyDescent="0.2">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row>
    <row r="881" spans="1:28" ht="14.25" customHeight="1" x14ac:dyDescent="0.2">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row>
    <row r="882" spans="1:28" ht="14.25" customHeight="1" x14ac:dyDescent="0.2">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row>
    <row r="883" spans="1:28" ht="14.25" customHeight="1" x14ac:dyDescent="0.2">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row>
    <row r="884" spans="1:28" ht="14.25" customHeight="1" x14ac:dyDescent="0.2">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row>
    <row r="885" spans="1:28" ht="14.25" customHeight="1" x14ac:dyDescent="0.2">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row>
    <row r="886" spans="1:28" ht="14.25" customHeight="1" x14ac:dyDescent="0.2">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row>
    <row r="887" spans="1:28" ht="14.25" customHeight="1" x14ac:dyDescent="0.2">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row>
    <row r="888" spans="1:28" ht="14.25" customHeight="1" x14ac:dyDescent="0.2">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row>
    <row r="889" spans="1:28" ht="14.25" customHeight="1" x14ac:dyDescent="0.2">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row>
    <row r="890" spans="1:28" ht="14.25" customHeight="1" x14ac:dyDescent="0.2">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row>
    <row r="891" spans="1:28" ht="14.25" customHeight="1" x14ac:dyDescent="0.2">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row>
    <row r="892" spans="1:28" ht="14.25" customHeight="1" x14ac:dyDescent="0.2">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row>
    <row r="893" spans="1:28" ht="14.25" customHeight="1" x14ac:dyDescent="0.2">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row>
    <row r="894" spans="1:28" ht="14.25" customHeight="1" x14ac:dyDescent="0.2">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row>
    <row r="895" spans="1:28" ht="14.25" customHeight="1" x14ac:dyDescent="0.2">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row>
    <row r="896" spans="1:28" ht="14.25" customHeight="1" x14ac:dyDescent="0.2">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row>
    <row r="897" spans="1:28" ht="14.25" customHeight="1" x14ac:dyDescent="0.2">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row>
    <row r="898" spans="1:28" ht="14.25" customHeight="1" x14ac:dyDescent="0.2">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row>
    <row r="899" spans="1:28" ht="14.25" customHeight="1" x14ac:dyDescent="0.2">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row>
    <row r="900" spans="1:28" ht="14.25" customHeight="1" x14ac:dyDescent="0.2">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row>
    <row r="901" spans="1:28" ht="14.25" customHeight="1" x14ac:dyDescent="0.2">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row>
    <row r="902" spans="1:28" ht="14.25" customHeight="1" x14ac:dyDescent="0.2">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row>
    <row r="903" spans="1:28" ht="14.25" customHeight="1" x14ac:dyDescent="0.2">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row>
    <row r="904" spans="1:28" ht="14.25" customHeight="1" x14ac:dyDescent="0.2">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row>
    <row r="905" spans="1:28" ht="14.25" customHeight="1" x14ac:dyDescent="0.2">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row>
    <row r="906" spans="1:28" ht="14.25" customHeight="1" x14ac:dyDescent="0.2">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row>
    <row r="907" spans="1:28" ht="14.25" customHeight="1" x14ac:dyDescent="0.2">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row>
    <row r="908" spans="1:28" ht="14.25" customHeight="1" x14ac:dyDescent="0.2">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row>
    <row r="909" spans="1:28" ht="14.25" customHeight="1" x14ac:dyDescent="0.2">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row>
    <row r="910" spans="1:28" ht="14.25" customHeight="1" x14ac:dyDescent="0.2">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row>
    <row r="911" spans="1:28" ht="14.25" customHeight="1" x14ac:dyDescent="0.2">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row>
    <row r="912" spans="1:28" ht="14.25" customHeight="1" x14ac:dyDescent="0.2">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row>
    <row r="913" spans="1:28" ht="14.25" customHeight="1" x14ac:dyDescent="0.2">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row>
    <row r="914" spans="1:28" ht="14.25" customHeight="1" x14ac:dyDescent="0.2">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row>
    <row r="915" spans="1:28" ht="14.25" customHeight="1" x14ac:dyDescent="0.2">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row>
    <row r="916" spans="1:28" ht="14.25" customHeight="1" x14ac:dyDescent="0.2">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row>
    <row r="917" spans="1:28" ht="14.25" customHeight="1" x14ac:dyDescent="0.2">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row>
    <row r="918" spans="1:28" ht="14.25" customHeight="1" x14ac:dyDescent="0.2">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row>
    <row r="919" spans="1:28" ht="14.25" customHeight="1" x14ac:dyDescent="0.2">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row>
    <row r="920" spans="1:28" ht="14.25" customHeight="1" x14ac:dyDescent="0.2">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row>
    <row r="921" spans="1:28" ht="14.25" customHeight="1" x14ac:dyDescent="0.2">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row>
    <row r="922" spans="1:28" ht="14.25" customHeight="1" x14ac:dyDescent="0.2">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row>
    <row r="923" spans="1:28" ht="14.25" customHeight="1" x14ac:dyDescent="0.2">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row>
    <row r="924" spans="1:28" ht="14.25" customHeight="1" x14ac:dyDescent="0.2">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row>
    <row r="925" spans="1:28" ht="14.25" customHeight="1" x14ac:dyDescent="0.2">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row>
    <row r="926" spans="1:28" ht="14.25" customHeight="1" x14ac:dyDescent="0.2">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row>
    <row r="927" spans="1:28" ht="14.25" customHeight="1" x14ac:dyDescent="0.2">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row>
    <row r="928" spans="1:28" ht="14.25" customHeight="1" x14ac:dyDescent="0.2">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row>
    <row r="929" spans="1:28" ht="14.25" customHeight="1" x14ac:dyDescent="0.2">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row>
    <row r="930" spans="1:28" ht="14.25" customHeight="1" x14ac:dyDescent="0.2">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row>
    <row r="931" spans="1:28" ht="14.25" customHeight="1" x14ac:dyDescent="0.2">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row>
    <row r="932" spans="1:28" ht="14.25" customHeight="1" x14ac:dyDescent="0.2">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row>
    <row r="933" spans="1:28" ht="14.25" customHeight="1" x14ac:dyDescent="0.2">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row>
    <row r="934" spans="1:28" ht="14.25" customHeight="1" x14ac:dyDescent="0.2">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row>
    <row r="935" spans="1:28" ht="14.25" customHeight="1" x14ac:dyDescent="0.2">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row>
    <row r="936" spans="1:28" ht="14.25" customHeight="1" x14ac:dyDescent="0.2">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row>
    <row r="937" spans="1:28" ht="14.25" customHeight="1" x14ac:dyDescent="0.2">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row>
    <row r="938" spans="1:28" ht="14.25" customHeight="1" x14ac:dyDescent="0.2">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row>
    <row r="939" spans="1:28" ht="14.25" customHeight="1" x14ac:dyDescent="0.2">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row>
    <row r="940" spans="1:28" ht="14.25" customHeight="1" x14ac:dyDescent="0.2">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row>
    <row r="941" spans="1:28" ht="14.25" customHeight="1" x14ac:dyDescent="0.2">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row>
    <row r="942" spans="1:28" ht="14.25" customHeight="1" x14ac:dyDescent="0.2">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row>
    <row r="943" spans="1:28" ht="14.25" customHeight="1" x14ac:dyDescent="0.2">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row>
    <row r="944" spans="1:28" ht="14.25" customHeight="1" x14ac:dyDescent="0.2">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row>
    <row r="945" spans="1:28" ht="14.25" customHeight="1" x14ac:dyDescent="0.2">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row>
    <row r="946" spans="1:28" ht="14.25" customHeight="1" x14ac:dyDescent="0.2">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row>
    <row r="947" spans="1:28" ht="14.25" customHeight="1" x14ac:dyDescent="0.2">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row>
    <row r="948" spans="1:28" ht="14.25" customHeight="1" x14ac:dyDescent="0.2">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row>
    <row r="949" spans="1:28" ht="14.25" customHeight="1" x14ac:dyDescent="0.2">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row>
    <row r="950" spans="1:28" ht="14.25" customHeight="1" x14ac:dyDescent="0.2">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row>
    <row r="951" spans="1:28" ht="14.25" customHeight="1" x14ac:dyDescent="0.2">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row>
    <row r="952" spans="1:28" ht="14.25" customHeight="1" x14ac:dyDescent="0.2">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row>
    <row r="953" spans="1:28" ht="14.25" customHeight="1" x14ac:dyDescent="0.2">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row>
    <row r="954" spans="1:28" ht="14.25" customHeight="1" x14ac:dyDescent="0.2">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row>
    <row r="955" spans="1:28" ht="14.25" customHeight="1" x14ac:dyDescent="0.2">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row>
    <row r="956" spans="1:28" ht="14.25" customHeight="1" x14ac:dyDescent="0.2">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row>
    <row r="957" spans="1:28" ht="14.25" customHeight="1" x14ac:dyDescent="0.2">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row>
    <row r="958" spans="1:28" ht="14.25" customHeight="1" x14ac:dyDescent="0.2">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row>
    <row r="959" spans="1:28" ht="14.25" customHeight="1" x14ac:dyDescent="0.2">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row>
    <row r="960" spans="1:28" ht="14.25" customHeight="1" x14ac:dyDescent="0.2">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row>
    <row r="961" spans="1:28" ht="14.25" customHeight="1" x14ac:dyDescent="0.2">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row>
    <row r="962" spans="1:28" ht="14.25" customHeight="1" x14ac:dyDescent="0.2">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row>
    <row r="963" spans="1:28" ht="14.25" customHeight="1" x14ac:dyDescent="0.2">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row>
    <row r="964" spans="1:28" ht="14.25" customHeight="1" x14ac:dyDescent="0.2">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row>
    <row r="965" spans="1:28" ht="14.25" customHeight="1" x14ac:dyDescent="0.2">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row>
    <row r="966" spans="1:28" ht="14.25" customHeight="1" x14ac:dyDescent="0.2">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row>
    <row r="967" spans="1:28" ht="14.25" customHeight="1" x14ac:dyDescent="0.2">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row>
    <row r="968" spans="1:28" ht="14.25" customHeight="1" x14ac:dyDescent="0.2">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row>
    <row r="969" spans="1:28" ht="14.25" customHeight="1" x14ac:dyDescent="0.2">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row>
    <row r="970" spans="1:28" ht="14.25" customHeight="1" x14ac:dyDescent="0.2">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row>
    <row r="971" spans="1:28" ht="14.25" customHeight="1" x14ac:dyDescent="0.2">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row>
    <row r="972" spans="1:28" ht="14.25" customHeight="1" x14ac:dyDescent="0.2">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row>
    <row r="973" spans="1:28" ht="14.25" customHeight="1" x14ac:dyDescent="0.2">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row>
    <row r="974" spans="1:28" ht="14.25" customHeight="1" x14ac:dyDescent="0.2">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row>
    <row r="975" spans="1:28" ht="14.25" customHeight="1" x14ac:dyDescent="0.2">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row>
    <row r="976" spans="1:28" ht="14.25" customHeight="1" x14ac:dyDescent="0.2">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row>
    <row r="977" spans="1:28" ht="14.25" customHeight="1" x14ac:dyDescent="0.2">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row>
    <row r="978" spans="1:28" ht="14.25" customHeight="1" x14ac:dyDescent="0.2">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row>
    <row r="979" spans="1:28" ht="14.25" customHeight="1" x14ac:dyDescent="0.2">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row>
    <row r="980" spans="1:28" ht="14.25" customHeight="1" x14ac:dyDescent="0.2">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row>
  </sheetData>
  <mergeCells count="107">
    <mergeCell ref="C62:G62"/>
    <mergeCell ref="H62:I62"/>
    <mergeCell ref="J62:M62"/>
    <mergeCell ref="N62:U62"/>
    <mergeCell ref="J60:M60"/>
    <mergeCell ref="N60:U60"/>
    <mergeCell ref="N55:U57"/>
    <mergeCell ref="K31:N31"/>
    <mergeCell ref="O31:R31"/>
    <mergeCell ref="K32:N32"/>
    <mergeCell ref="O32:R32"/>
    <mergeCell ref="S32:T32"/>
    <mergeCell ref="U32:W32"/>
    <mergeCell ref="C30:J32"/>
    <mergeCell ref="U31:W31"/>
    <mergeCell ref="V62:AA62"/>
    <mergeCell ref="C34:AA34"/>
    <mergeCell ref="C38:G38"/>
    <mergeCell ref="K35:AA36"/>
    <mergeCell ref="K37:AA37"/>
    <mergeCell ref="K38:AA38"/>
    <mergeCell ref="C58:G58"/>
    <mergeCell ref="H58:I58"/>
    <mergeCell ref="J58:M58"/>
    <mergeCell ref="N58:U58"/>
    <mergeCell ref="V58:AA58"/>
    <mergeCell ref="H59:I59"/>
    <mergeCell ref="V59:AA59"/>
    <mergeCell ref="V60:AA60"/>
    <mergeCell ref="C61:G61"/>
    <mergeCell ref="H61:I61"/>
    <mergeCell ref="J61:M61"/>
    <mergeCell ref="J59:M59"/>
    <mergeCell ref="N59:U59"/>
    <mergeCell ref="N61:U61"/>
    <mergeCell ref="V61:AA61"/>
    <mergeCell ref="C59:G59"/>
    <mergeCell ref="C60:G60"/>
    <mergeCell ref="H60:I60"/>
    <mergeCell ref="S30:W30"/>
    <mergeCell ref="X30:AA30"/>
    <mergeCell ref="V55:AA57"/>
    <mergeCell ref="C39:G39"/>
    <mergeCell ref="C40:G40"/>
    <mergeCell ref="C41:G41"/>
    <mergeCell ref="C42:G42"/>
    <mergeCell ref="C55:G57"/>
    <mergeCell ref="H55:I57"/>
    <mergeCell ref="J55:M57"/>
    <mergeCell ref="K39:AA39"/>
    <mergeCell ref="C35:G36"/>
    <mergeCell ref="H35:H36"/>
    <mergeCell ref="I35:I36"/>
    <mergeCell ref="J35:J36"/>
    <mergeCell ref="C37:G37"/>
    <mergeCell ref="X32:Y32"/>
    <mergeCell ref="Z32:AA32"/>
    <mergeCell ref="X31:Y31"/>
    <mergeCell ref="Z31:AA31"/>
    <mergeCell ref="R11:U11"/>
    <mergeCell ref="V11:AA11"/>
    <mergeCell ref="C13:H14"/>
    <mergeCell ref="Q23:AA23"/>
    <mergeCell ref="J24:P24"/>
    <mergeCell ref="Q24:AA24"/>
    <mergeCell ref="I26:AA26"/>
    <mergeCell ref="C45:AA46"/>
    <mergeCell ref="C47:AA52"/>
    <mergeCell ref="K40:AA40"/>
    <mergeCell ref="K41:AA41"/>
    <mergeCell ref="K42:AA42"/>
    <mergeCell ref="S31:T31"/>
    <mergeCell ref="C23:I23"/>
    <mergeCell ref="C24:I24"/>
    <mergeCell ref="C26:H26"/>
    <mergeCell ref="C28:H28"/>
    <mergeCell ref="I28:J28"/>
    <mergeCell ref="K28:N28"/>
    <mergeCell ref="J23:P23"/>
    <mergeCell ref="O28:R28"/>
    <mergeCell ref="T28:V28"/>
    <mergeCell ref="X28:Z28"/>
    <mergeCell ref="K30:R30"/>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s>
  <pageMargins left="0.70866141732283472" right="0.70866141732283472" top="0.74803149606299213" bottom="1.1098214285714285" header="0" footer="0"/>
  <pageSetup paperSize="9" scale="61"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93"/>
  <sheetViews>
    <sheetView showGridLines="0" view="pageBreakPreview" zoomScaleNormal="100" zoomScaleSheetLayoutView="100" workbookViewId="0">
      <selection activeCell="I18" sqref="I18:AA18"/>
    </sheetView>
  </sheetViews>
  <sheetFormatPr baseColWidth="10" defaultColWidth="14" defaultRowHeight="15" customHeight="1" x14ac:dyDescent="0.2"/>
  <cols>
    <col min="1" max="1" width="3.5703125" style="153" customWidth="1"/>
    <col min="2" max="6" width="2.7109375" style="153" customWidth="1"/>
    <col min="7" max="7" width="4.140625" style="153" customWidth="1"/>
    <col min="8" max="8" width="20.7109375" style="153" customWidth="1"/>
    <col min="9" max="9" width="15.42578125" style="153" customWidth="1"/>
    <col min="10" max="10" width="14.5703125" style="153" customWidth="1"/>
    <col min="11" max="12" width="3.28515625" style="153" customWidth="1"/>
    <col min="13" max="15" width="2.7109375" style="153" customWidth="1"/>
    <col min="16" max="16" width="3.28515625" style="153" customWidth="1"/>
    <col min="17" max="17" width="3.42578125" style="153" customWidth="1"/>
    <col min="18" max="18" width="3.5703125" style="153" customWidth="1"/>
    <col min="19" max="19" width="3.28515625" style="153" customWidth="1"/>
    <col min="20" max="20" width="7.28515625" style="153" customWidth="1"/>
    <col min="21" max="21" width="3.42578125" style="153" customWidth="1"/>
    <col min="22" max="22" width="3.5703125" style="153" customWidth="1"/>
    <col min="23" max="25" width="4.85546875" style="153" customWidth="1"/>
    <col min="26" max="26" width="6.5703125" style="153" customWidth="1"/>
    <col min="27" max="27" width="4" style="153" customWidth="1"/>
    <col min="28" max="28" width="1.85546875" style="153" customWidth="1"/>
    <col min="29" max="16384" width="14" style="153"/>
  </cols>
  <sheetData>
    <row r="1" spans="1:28" ht="14.25" customHeight="1" thickBot="1" x14ac:dyDescent="0.25">
      <c r="A1" s="154"/>
      <c r="B1" s="171"/>
      <c r="C1" s="171"/>
      <c r="D1" s="171"/>
      <c r="E1" s="171"/>
      <c r="F1" s="171"/>
      <c r="G1" s="154"/>
      <c r="H1" s="154"/>
      <c r="I1" s="154"/>
      <c r="J1" s="154"/>
      <c r="K1" s="154"/>
      <c r="L1" s="154"/>
      <c r="M1" s="154"/>
      <c r="N1" s="154"/>
      <c r="O1" s="154"/>
      <c r="P1" s="154"/>
      <c r="Q1" s="154"/>
      <c r="R1" s="154"/>
      <c r="S1" s="154"/>
      <c r="T1" s="154"/>
      <c r="U1" s="154"/>
      <c r="V1" s="154"/>
      <c r="W1" s="154"/>
      <c r="X1" s="154"/>
      <c r="Y1" s="154"/>
      <c r="Z1" s="154"/>
      <c r="AA1" s="154"/>
      <c r="AB1" s="154"/>
    </row>
    <row r="2" spans="1:28" ht="45.75" customHeight="1" x14ac:dyDescent="0.2">
      <c r="A2" s="154"/>
      <c r="B2" s="1144"/>
      <c r="C2" s="1060"/>
      <c r="D2" s="1060"/>
      <c r="E2" s="1060"/>
      <c r="F2" s="1060"/>
      <c r="G2" s="1145"/>
      <c r="H2" s="1148" t="s">
        <v>0</v>
      </c>
      <c r="I2" s="1109"/>
      <c r="J2" s="1109"/>
      <c r="K2" s="1109"/>
      <c r="L2" s="1109"/>
      <c r="M2" s="1109"/>
      <c r="N2" s="1109"/>
      <c r="O2" s="1109"/>
      <c r="P2" s="1109"/>
      <c r="Q2" s="1109"/>
      <c r="R2" s="1109"/>
      <c r="S2" s="1109"/>
      <c r="T2" s="1109"/>
      <c r="U2" s="1109"/>
      <c r="V2" s="1109"/>
      <c r="W2" s="1109"/>
      <c r="X2" s="1109"/>
      <c r="Y2" s="1109"/>
      <c r="Z2" s="1109"/>
      <c r="AA2" s="1109"/>
      <c r="AB2" s="1113"/>
    </row>
    <row r="3" spans="1:28" ht="14.25" customHeight="1" x14ac:dyDescent="0.2">
      <c r="A3" s="154"/>
      <c r="B3" s="1062"/>
      <c r="C3" s="1063"/>
      <c r="D3" s="1063"/>
      <c r="E3" s="1063"/>
      <c r="F3" s="1063"/>
      <c r="G3" s="1146"/>
      <c r="H3" s="1149" t="s">
        <v>1</v>
      </c>
      <c r="I3" s="1122"/>
      <c r="J3" s="1122"/>
      <c r="K3" s="1122"/>
      <c r="L3" s="1122"/>
      <c r="M3" s="1122"/>
      <c r="N3" s="1122"/>
      <c r="O3" s="1123"/>
      <c r="P3" s="1149" t="s">
        <v>137</v>
      </c>
      <c r="Q3" s="1122"/>
      <c r="R3" s="1122"/>
      <c r="S3" s="1122"/>
      <c r="T3" s="1122"/>
      <c r="U3" s="1122"/>
      <c r="V3" s="1122"/>
      <c r="W3" s="1122"/>
      <c r="X3" s="1122"/>
      <c r="Y3" s="1122"/>
      <c r="Z3" s="1122"/>
      <c r="AA3" s="1122"/>
      <c r="AB3" s="1125"/>
    </row>
    <row r="4" spans="1:28" ht="21.75" customHeight="1" thickBot="1" x14ac:dyDescent="0.25">
      <c r="A4" s="154"/>
      <c r="B4" s="1065"/>
      <c r="C4" s="1066"/>
      <c r="D4" s="1066"/>
      <c r="E4" s="1066"/>
      <c r="F4" s="1066"/>
      <c r="G4" s="1147"/>
      <c r="H4" s="1150" t="s">
        <v>545</v>
      </c>
      <c r="I4" s="1127"/>
      <c r="J4" s="1127"/>
      <c r="K4" s="1127"/>
      <c r="L4" s="1127"/>
      <c r="M4" s="1127"/>
      <c r="N4" s="1127"/>
      <c r="O4" s="1127"/>
      <c r="P4" s="1127"/>
      <c r="Q4" s="1127"/>
      <c r="R4" s="1127"/>
      <c r="S4" s="1127"/>
      <c r="T4" s="1127"/>
      <c r="U4" s="1127"/>
      <c r="V4" s="1127"/>
      <c r="W4" s="1127"/>
      <c r="X4" s="1127"/>
      <c r="Y4" s="1127"/>
      <c r="Z4" s="1127"/>
      <c r="AA4" s="1127"/>
      <c r="AB4" s="1058"/>
    </row>
    <row r="5" spans="1:28" ht="14.25" customHeight="1" x14ac:dyDescent="0.2">
      <c r="A5" s="154"/>
      <c r="B5" s="154"/>
      <c r="C5" s="154"/>
      <c r="D5" s="154"/>
      <c r="E5" s="154"/>
      <c r="F5" s="154"/>
      <c r="G5" s="154"/>
      <c r="H5" s="194"/>
      <c r="I5" s="194"/>
      <c r="J5" s="194"/>
      <c r="K5" s="194"/>
      <c r="L5" s="194"/>
      <c r="M5" s="194"/>
      <c r="N5" s="194"/>
      <c r="O5" s="194"/>
      <c r="P5" s="194"/>
      <c r="Q5" s="194"/>
      <c r="R5" s="194"/>
      <c r="S5" s="194"/>
      <c r="T5" s="194"/>
      <c r="U5" s="194"/>
      <c r="V5" s="194"/>
      <c r="W5" s="194"/>
      <c r="X5" s="194"/>
      <c r="Y5" s="194"/>
      <c r="Z5" s="194"/>
      <c r="AA5" s="194"/>
      <c r="AB5" s="194"/>
    </row>
    <row r="6" spans="1:28" ht="14.25" customHeight="1" thickBot="1" x14ac:dyDescent="0.25">
      <c r="A6" s="154"/>
      <c r="B6" s="193"/>
      <c r="C6" s="191"/>
      <c r="D6" s="191"/>
      <c r="E6" s="191"/>
      <c r="F6" s="191"/>
      <c r="G6" s="191"/>
      <c r="H6" s="191"/>
      <c r="I6" s="192"/>
      <c r="J6" s="192"/>
      <c r="K6" s="192"/>
      <c r="L6" s="192"/>
      <c r="M6" s="192"/>
      <c r="N6" s="192"/>
      <c r="O6" s="192"/>
      <c r="P6" s="192"/>
      <c r="Q6" s="192"/>
      <c r="R6" s="192"/>
      <c r="S6" s="192"/>
      <c r="T6" s="192"/>
      <c r="U6" s="192"/>
      <c r="V6" s="192"/>
      <c r="W6" s="191"/>
      <c r="X6" s="191"/>
      <c r="Y6" s="191"/>
      <c r="Z6" s="191"/>
      <c r="AA6" s="191"/>
      <c r="AB6" s="190"/>
    </row>
    <row r="7" spans="1:28" ht="15" customHeight="1" x14ac:dyDescent="0.2">
      <c r="A7" s="154"/>
      <c r="B7" s="188"/>
      <c r="C7" s="1151" t="s">
        <v>2</v>
      </c>
      <c r="D7" s="1060"/>
      <c r="E7" s="1060"/>
      <c r="F7" s="1060"/>
      <c r="G7" s="1060"/>
      <c r="H7" s="1061"/>
      <c r="I7" s="1152" t="s">
        <v>544</v>
      </c>
      <c r="J7" s="1060"/>
      <c r="K7" s="1060"/>
      <c r="L7" s="1060"/>
      <c r="M7" s="1060"/>
      <c r="N7" s="1060"/>
      <c r="O7" s="1060"/>
      <c r="P7" s="1060"/>
      <c r="Q7" s="1060"/>
      <c r="R7" s="1060"/>
      <c r="S7" s="1060"/>
      <c r="T7" s="1060"/>
      <c r="U7" s="1060"/>
      <c r="V7" s="1060"/>
      <c r="W7" s="1060"/>
      <c r="X7" s="1060"/>
      <c r="Y7" s="1060"/>
      <c r="Z7" s="1060"/>
      <c r="AA7" s="1061"/>
      <c r="AB7" s="187"/>
    </row>
    <row r="8" spans="1:28" ht="7.9" customHeight="1" thickBot="1" x14ac:dyDescent="0.25">
      <c r="A8" s="154"/>
      <c r="B8" s="188"/>
      <c r="C8" s="1065"/>
      <c r="D8" s="1066"/>
      <c r="E8" s="1066"/>
      <c r="F8" s="1066"/>
      <c r="G8" s="1066"/>
      <c r="H8" s="1067"/>
      <c r="I8" s="1065"/>
      <c r="J8" s="1066"/>
      <c r="K8" s="1066"/>
      <c r="L8" s="1066"/>
      <c r="M8" s="1066"/>
      <c r="N8" s="1066"/>
      <c r="O8" s="1066"/>
      <c r="P8" s="1066"/>
      <c r="Q8" s="1066"/>
      <c r="R8" s="1066"/>
      <c r="S8" s="1066"/>
      <c r="T8" s="1066"/>
      <c r="U8" s="1066"/>
      <c r="V8" s="1066"/>
      <c r="W8" s="1066"/>
      <c r="X8" s="1066"/>
      <c r="Y8" s="1066"/>
      <c r="Z8" s="1066"/>
      <c r="AA8" s="1067"/>
      <c r="AB8" s="187"/>
    </row>
    <row r="9" spans="1:28" ht="14.25" customHeight="1" thickBot="1" x14ac:dyDescent="0.25">
      <c r="A9" s="154"/>
      <c r="B9" s="188"/>
      <c r="C9" s="189"/>
      <c r="D9" s="189"/>
      <c r="E9" s="189"/>
      <c r="F9" s="189"/>
      <c r="G9" s="189"/>
      <c r="H9" s="189"/>
      <c r="I9" s="186"/>
      <c r="J9" s="186"/>
      <c r="K9" s="186"/>
      <c r="L9" s="186"/>
      <c r="M9" s="186"/>
      <c r="N9" s="186"/>
      <c r="O9" s="186"/>
      <c r="P9" s="186"/>
      <c r="Q9" s="186"/>
      <c r="R9" s="186"/>
      <c r="S9" s="186"/>
      <c r="T9" s="186"/>
      <c r="U9" s="186"/>
      <c r="V9" s="186"/>
      <c r="W9" s="189"/>
      <c r="X9" s="189"/>
      <c r="Y9" s="189"/>
      <c r="Z9" s="189"/>
      <c r="AA9" s="189"/>
      <c r="AB9" s="187"/>
    </row>
    <row r="10" spans="1:28" ht="15" customHeight="1" thickBot="1" x14ac:dyDescent="0.25">
      <c r="A10" s="154"/>
      <c r="B10" s="188"/>
      <c r="C10" s="1151" t="s">
        <v>3</v>
      </c>
      <c r="D10" s="1060"/>
      <c r="E10" s="1060"/>
      <c r="F10" s="1060"/>
      <c r="G10" s="1060"/>
      <c r="H10" s="1061"/>
      <c r="I10" s="1219" t="s">
        <v>543</v>
      </c>
      <c r="J10" s="1215"/>
      <c r="K10" s="1215"/>
      <c r="L10" s="1215"/>
      <c r="M10" s="1215"/>
      <c r="N10" s="1215"/>
      <c r="O10" s="1215"/>
      <c r="P10" s="1215"/>
      <c r="Q10" s="1220"/>
      <c r="R10" s="1160" t="s">
        <v>4</v>
      </c>
      <c r="S10" s="1115"/>
      <c r="T10" s="1115"/>
      <c r="U10" s="1116"/>
      <c r="V10" s="1132" t="s">
        <v>5</v>
      </c>
      <c r="W10" s="1109"/>
      <c r="X10" s="1109"/>
      <c r="Y10" s="1109"/>
      <c r="Z10" s="1109"/>
      <c r="AA10" s="1113"/>
      <c r="AB10" s="187"/>
    </row>
    <row r="11" spans="1:28" ht="21" customHeight="1" thickBot="1" x14ac:dyDescent="0.25">
      <c r="A11" s="154"/>
      <c r="B11" s="188"/>
      <c r="C11" s="1065"/>
      <c r="D11" s="1066"/>
      <c r="E11" s="1066"/>
      <c r="F11" s="1066"/>
      <c r="G11" s="1066"/>
      <c r="H11" s="1067"/>
      <c r="I11" s="1221"/>
      <c r="J11" s="1217"/>
      <c r="K11" s="1217"/>
      <c r="L11" s="1217"/>
      <c r="M11" s="1217"/>
      <c r="N11" s="1217"/>
      <c r="O11" s="1217"/>
      <c r="P11" s="1217"/>
      <c r="Q11" s="1222"/>
      <c r="R11" s="1135" t="s">
        <v>107</v>
      </c>
      <c r="S11" s="1115"/>
      <c r="T11" s="1115"/>
      <c r="U11" s="1116"/>
      <c r="V11" s="1133" t="s">
        <v>542</v>
      </c>
      <c r="W11" s="1127"/>
      <c r="X11" s="1127"/>
      <c r="Y11" s="1127"/>
      <c r="Z11" s="1127"/>
      <c r="AA11" s="1058"/>
      <c r="AB11" s="187"/>
    </row>
    <row r="12" spans="1:28" ht="14.25" customHeight="1" thickBot="1" x14ac:dyDescent="0.25">
      <c r="A12" s="154"/>
      <c r="B12" s="169"/>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68"/>
    </row>
    <row r="13" spans="1:28" ht="15" customHeight="1" x14ac:dyDescent="0.2">
      <c r="A13" s="154"/>
      <c r="B13" s="169"/>
      <c r="C13" s="1151" t="s">
        <v>7</v>
      </c>
      <c r="D13" s="1060"/>
      <c r="E13" s="1060"/>
      <c r="F13" s="1060"/>
      <c r="G13" s="1060"/>
      <c r="H13" s="1061"/>
      <c r="I13" s="1214" t="s">
        <v>541</v>
      </c>
      <c r="J13" s="1215"/>
      <c r="K13" s="1215"/>
      <c r="L13" s="1215"/>
      <c r="M13" s="1215"/>
      <c r="N13" s="1215"/>
      <c r="O13" s="1215"/>
      <c r="P13" s="1215"/>
      <c r="Q13" s="1215"/>
      <c r="R13" s="1215"/>
      <c r="S13" s="1216"/>
      <c r="T13" s="1132" t="s">
        <v>9</v>
      </c>
      <c r="U13" s="1109"/>
      <c r="V13" s="1109"/>
      <c r="W13" s="1109"/>
      <c r="X13" s="1109"/>
      <c r="Y13" s="1109"/>
      <c r="Z13" s="1109"/>
      <c r="AA13" s="1113"/>
      <c r="AB13" s="168"/>
    </row>
    <row r="14" spans="1:28" ht="25.9" customHeight="1" thickBot="1" x14ac:dyDescent="0.25">
      <c r="A14" s="154"/>
      <c r="B14" s="169"/>
      <c r="C14" s="1065"/>
      <c r="D14" s="1066"/>
      <c r="E14" s="1066"/>
      <c r="F14" s="1066"/>
      <c r="G14" s="1066"/>
      <c r="H14" s="1067"/>
      <c r="I14" s="1217"/>
      <c r="J14" s="1217"/>
      <c r="K14" s="1217"/>
      <c r="L14" s="1217"/>
      <c r="M14" s="1217"/>
      <c r="N14" s="1217"/>
      <c r="O14" s="1217"/>
      <c r="P14" s="1217"/>
      <c r="Q14" s="1217"/>
      <c r="R14" s="1217"/>
      <c r="S14" s="1218"/>
      <c r="T14" s="1129" t="s">
        <v>540</v>
      </c>
      <c r="U14" s="1127"/>
      <c r="V14" s="1127"/>
      <c r="W14" s="1127"/>
      <c r="X14" s="1127"/>
      <c r="Y14" s="1127"/>
      <c r="Z14" s="1127"/>
      <c r="AA14" s="1058"/>
      <c r="AB14" s="168"/>
    </row>
    <row r="15" spans="1:28" ht="14.25" customHeight="1" thickBot="1" x14ac:dyDescent="0.25">
      <c r="A15" s="154"/>
      <c r="B15" s="169"/>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68"/>
    </row>
    <row r="16" spans="1:28" ht="25.9" customHeight="1" thickBot="1" x14ac:dyDescent="0.25">
      <c r="A16" s="154"/>
      <c r="B16" s="169"/>
      <c r="C16" s="1134" t="s">
        <v>11</v>
      </c>
      <c r="D16" s="1115"/>
      <c r="E16" s="1115"/>
      <c r="F16" s="1115"/>
      <c r="G16" s="1115"/>
      <c r="H16" s="1116"/>
      <c r="I16" s="1223" t="s">
        <v>539</v>
      </c>
      <c r="J16" s="1224"/>
      <c r="K16" s="1224"/>
      <c r="L16" s="1224"/>
      <c r="M16" s="1224"/>
      <c r="N16" s="1224"/>
      <c r="O16" s="1224"/>
      <c r="P16" s="1224"/>
      <c r="Q16" s="1224"/>
      <c r="R16" s="1224"/>
      <c r="S16" s="1224"/>
      <c r="T16" s="1224"/>
      <c r="U16" s="1224"/>
      <c r="V16" s="1224"/>
      <c r="W16" s="1224"/>
      <c r="X16" s="1224"/>
      <c r="Y16" s="1224"/>
      <c r="Z16" s="1224"/>
      <c r="AA16" s="1225"/>
      <c r="AB16" s="168"/>
    </row>
    <row r="17" spans="1:28" ht="16.5" customHeight="1" thickBot="1" x14ac:dyDescent="0.25">
      <c r="A17" s="154"/>
      <c r="B17" s="169"/>
      <c r="C17" s="186"/>
      <c r="D17" s="186"/>
      <c r="E17" s="186"/>
      <c r="F17" s="186"/>
      <c r="G17" s="186"/>
      <c r="H17" s="186"/>
      <c r="I17" s="185"/>
      <c r="J17" s="185"/>
      <c r="K17" s="185"/>
      <c r="L17" s="185"/>
      <c r="M17" s="185"/>
      <c r="N17" s="185"/>
      <c r="O17" s="185"/>
      <c r="P17" s="185"/>
      <c r="Q17" s="185"/>
      <c r="R17" s="185"/>
      <c r="S17" s="185"/>
      <c r="T17" s="185"/>
      <c r="U17" s="185"/>
      <c r="V17" s="185"/>
      <c r="W17" s="185"/>
      <c r="X17" s="185"/>
      <c r="Y17" s="185"/>
      <c r="Z17" s="185"/>
      <c r="AA17" s="185"/>
      <c r="AB17" s="168"/>
    </row>
    <row r="18" spans="1:28" ht="33" customHeight="1" thickBot="1" x14ac:dyDescent="0.25">
      <c r="A18" s="154"/>
      <c r="B18" s="169"/>
      <c r="C18" s="1134" t="s">
        <v>490</v>
      </c>
      <c r="D18" s="1115"/>
      <c r="E18" s="1115"/>
      <c r="F18" s="1115"/>
      <c r="G18" s="1115"/>
      <c r="H18" s="1116"/>
      <c r="I18" s="1223" t="s">
        <v>538</v>
      </c>
      <c r="J18" s="1224"/>
      <c r="K18" s="1224"/>
      <c r="L18" s="1224"/>
      <c r="M18" s="1224"/>
      <c r="N18" s="1224"/>
      <c r="O18" s="1224"/>
      <c r="P18" s="1224"/>
      <c r="Q18" s="1224"/>
      <c r="R18" s="1224"/>
      <c r="S18" s="1224"/>
      <c r="T18" s="1224"/>
      <c r="U18" s="1224"/>
      <c r="V18" s="1224"/>
      <c r="W18" s="1224"/>
      <c r="X18" s="1224"/>
      <c r="Y18" s="1224"/>
      <c r="Z18" s="1224"/>
      <c r="AA18" s="1225"/>
      <c r="AB18" s="168"/>
    </row>
    <row r="19" spans="1:28" ht="16.5" customHeight="1" thickBot="1" x14ac:dyDescent="0.25">
      <c r="A19" s="154"/>
      <c r="B19" s="169"/>
      <c r="C19" s="186"/>
      <c r="D19" s="186"/>
      <c r="E19" s="186"/>
      <c r="F19" s="186"/>
      <c r="G19" s="186"/>
      <c r="H19" s="186"/>
      <c r="I19" s="185"/>
      <c r="J19" s="185"/>
      <c r="K19" s="185"/>
      <c r="L19" s="185"/>
      <c r="M19" s="185"/>
      <c r="N19" s="185"/>
      <c r="O19" s="185"/>
      <c r="P19" s="185"/>
      <c r="Q19" s="185"/>
      <c r="R19" s="185"/>
      <c r="S19" s="185"/>
      <c r="T19" s="185"/>
      <c r="U19" s="185"/>
      <c r="V19" s="185"/>
      <c r="W19" s="185"/>
      <c r="X19" s="185"/>
      <c r="Y19" s="185"/>
      <c r="Z19" s="185"/>
      <c r="AA19" s="185"/>
      <c r="AB19" s="168"/>
    </row>
    <row r="20" spans="1:28" ht="22.5" customHeight="1" x14ac:dyDescent="0.2">
      <c r="A20" s="154"/>
      <c r="B20" s="169"/>
      <c r="C20" s="1131" t="s">
        <v>13</v>
      </c>
      <c r="D20" s="1060"/>
      <c r="E20" s="1060"/>
      <c r="F20" s="1060"/>
      <c r="G20" s="1060"/>
      <c r="H20" s="1061"/>
      <c r="I20" s="1245" t="s">
        <v>537</v>
      </c>
      <c r="J20" s="1215"/>
      <c r="K20" s="1215"/>
      <c r="L20" s="1220"/>
      <c r="M20" s="1132" t="s">
        <v>14</v>
      </c>
      <c r="N20" s="1109"/>
      <c r="O20" s="1109"/>
      <c r="P20" s="1109"/>
      <c r="Q20" s="1109"/>
      <c r="R20" s="1109"/>
      <c r="S20" s="1113"/>
      <c r="T20" s="1132" t="s">
        <v>15</v>
      </c>
      <c r="U20" s="1109"/>
      <c r="V20" s="1109"/>
      <c r="W20" s="1109"/>
      <c r="X20" s="1109"/>
      <c r="Y20" s="1109"/>
      <c r="Z20" s="1109"/>
      <c r="AA20" s="1113"/>
      <c r="AB20" s="168"/>
    </row>
    <row r="21" spans="1:28" ht="13.9" customHeight="1" thickBot="1" x14ac:dyDescent="0.25">
      <c r="A21" s="154"/>
      <c r="B21" s="169"/>
      <c r="C21" s="1065"/>
      <c r="D21" s="1066"/>
      <c r="E21" s="1066"/>
      <c r="F21" s="1066"/>
      <c r="G21" s="1066"/>
      <c r="H21" s="1067"/>
      <c r="I21" s="1221"/>
      <c r="J21" s="1217"/>
      <c r="K21" s="1217"/>
      <c r="L21" s="1222"/>
      <c r="M21" s="1249" t="s">
        <v>352</v>
      </c>
      <c r="N21" s="1250"/>
      <c r="O21" s="1250"/>
      <c r="P21" s="1250"/>
      <c r="Q21" s="1250"/>
      <c r="R21" s="1250"/>
      <c r="S21" s="1251"/>
      <c r="T21" s="1246" t="s">
        <v>17</v>
      </c>
      <c r="U21" s="1247"/>
      <c r="V21" s="1247"/>
      <c r="W21" s="1247"/>
      <c r="X21" s="1247"/>
      <c r="Y21" s="1247"/>
      <c r="Z21" s="1247"/>
      <c r="AA21" s="1248"/>
      <c r="AB21" s="168"/>
    </row>
    <row r="22" spans="1:28" ht="14.25" customHeight="1" thickBot="1" x14ac:dyDescent="0.25">
      <c r="A22" s="154"/>
      <c r="B22" s="169"/>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68"/>
    </row>
    <row r="23" spans="1:28" ht="25.15" customHeight="1" x14ac:dyDescent="0.2">
      <c r="A23" s="154"/>
      <c r="B23" s="169"/>
      <c r="C23" s="1132" t="s">
        <v>18</v>
      </c>
      <c r="D23" s="1109"/>
      <c r="E23" s="1109"/>
      <c r="F23" s="1109"/>
      <c r="G23" s="1109"/>
      <c r="H23" s="1109"/>
      <c r="I23" s="1113"/>
      <c r="J23" s="1132" t="s">
        <v>19</v>
      </c>
      <c r="K23" s="1109"/>
      <c r="L23" s="1109"/>
      <c r="M23" s="1109"/>
      <c r="N23" s="1109"/>
      <c r="O23" s="1109"/>
      <c r="P23" s="1113"/>
      <c r="Q23" s="1132" t="s">
        <v>20</v>
      </c>
      <c r="R23" s="1109"/>
      <c r="S23" s="1109"/>
      <c r="T23" s="1109"/>
      <c r="U23" s="1109"/>
      <c r="V23" s="1109"/>
      <c r="W23" s="1109"/>
      <c r="X23" s="1109"/>
      <c r="Y23" s="1109"/>
      <c r="Z23" s="1109"/>
      <c r="AA23" s="1113"/>
      <c r="AB23" s="168"/>
    </row>
    <row r="24" spans="1:28" ht="14.45" customHeight="1" thickBot="1" x14ac:dyDescent="0.25">
      <c r="A24" s="154"/>
      <c r="B24" s="169"/>
      <c r="C24" s="1129" t="s">
        <v>536</v>
      </c>
      <c r="D24" s="1243"/>
      <c r="E24" s="1243"/>
      <c r="F24" s="1243"/>
      <c r="G24" s="1243"/>
      <c r="H24" s="1243"/>
      <c r="I24" s="1244"/>
      <c r="J24" s="1129" t="s">
        <v>221</v>
      </c>
      <c r="K24" s="1127"/>
      <c r="L24" s="1127"/>
      <c r="M24" s="1127"/>
      <c r="N24" s="1127"/>
      <c r="O24" s="1127"/>
      <c r="P24" s="1058"/>
      <c r="Q24" s="1130" t="s">
        <v>535</v>
      </c>
      <c r="R24" s="1127"/>
      <c r="S24" s="1127"/>
      <c r="T24" s="1127"/>
      <c r="U24" s="1127"/>
      <c r="V24" s="1127"/>
      <c r="W24" s="1127"/>
      <c r="X24" s="1127"/>
      <c r="Y24" s="1127"/>
      <c r="Z24" s="1127"/>
      <c r="AA24" s="1058"/>
      <c r="AB24" s="168"/>
    </row>
    <row r="25" spans="1:28" ht="14.25" customHeight="1" thickBot="1" x14ac:dyDescent="0.25">
      <c r="A25" s="154"/>
      <c r="B25" s="169"/>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68"/>
    </row>
    <row r="26" spans="1:28" ht="21.6" customHeight="1" thickBot="1" x14ac:dyDescent="0.25">
      <c r="A26" s="154"/>
      <c r="B26" s="169"/>
      <c r="C26" s="1134" t="s">
        <v>21</v>
      </c>
      <c r="D26" s="1115"/>
      <c r="E26" s="1115"/>
      <c r="F26" s="1115"/>
      <c r="G26" s="1115"/>
      <c r="H26" s="1116"/>
      <c r="I26" s="1228" t="s">
        <v>534</v>
      </c>
      <c r="J26" s="1115"/>
      <c r="K26" s="1115"/>
      <c r="L26" s="1115"/>
      <c r="M26" s="1115"/>
      <c r="N26" s="1115"/>
      <c r="O26" s="1115"/>
      <c r="P26" s="1115"/>
      <c r="Q26" s="1115"/>
      <c r="R26" s="1115"/>
      <c r="S26" s="1115"/>
      <c r="T26" s="1115"/>
      <c r="U26" s="1115"/>
      <c r="V26" s="1115"/>
      <c r="W26" s="1115"/>
      <c r="X26" s="1115"/>
      <c r="Y26" s="1115"/>
      <c r="Z26" s="1115"/>
      <c r="AA26" s="1116"/>
      <c r="AB26" s="168"/>
    </row>
    <row r="27" spans="1:28" ht="14.25" customHeight="1" thickBot="1" x14ac:dyDescent="0.25">
      <c r="A27" s="154"/>
      <c r="B27" s="169"/>
      <c r="C27" s="186"/>
      <c r="D27" s="186"/>
      <c r="E27" s="186"/>
      <c r="F27" s="186"/>
      <c r="G27" s="186"/>
      <c r="H27" s="186"/>
      <c r="I27" s="185"/>
      <c r="J27" s="185"/>
      <c r="K27" s="185"/>
      <c r="L27" s="185"/>
      <c r="M27" s="185"/>
      <c r="N27" s="185"/>
      <c r="O27" s="185"/>
      <c r="P27" s="185"/>
      <c r="Q27" s="185"/>
      <c r="R27" s="185"/>
      <c r="S27" s="185"/>
      <c r="T27" s="185"/>
      <c r="U27" s="185"/>
      <c r="V27" s="185"/>
      <c r="W27" s="185"/>
      <c r="X27" s="185"/>
      <c r="Y27" s="185"/>
      <c r="Z27" s="185"/>
      <c r="AA27" s="185"/>
      <c r="AB27" s="168"/>
    </row>
    <row r="28" spans="1:28" ht="44.45" customHeight="1" thickBot="1" x14ac:dyDescent="0.25">
      <c r="A28" s="154"/>
      <c r="B28" s="169"/>
      <c r="C28" s="1227" t="s">
        <v>23</v>
      </c>
      <c r="D28" s="1115"/>
      <c r="E28" s="1115"/>
      <c r="F28" s="1115"/>
      <c r="G28" s="1115"/>
      <c r="H28" s="1116"/>
      <c r="I28" s="1135" t="s">
        <v>528</v>
      </c>
      <c r="J28" s="1136"/>
      <c r="K28" s="1114" t="s">
        <v>24</v>
      </c>
      <c r="L28" s="1115"/>
      <c r="M28" s="1115"/>
      <c r="N28" s="1116"/>
      <c r="O28" s="1138" t="s">
        <v>25</v>
      </c>
      <c r="P28" s="1115"/>
      <c r="Q28" s="1115"/>
      <c r="R28" s="1116"/>
      <c r="S28" s="184"/>
      <c r="T28" s="1139" t="s">
        <v>26</v>
      </c>
      <c r="U28" s="1115"/>
      <c r="V28" s="1116"/>
      <c r="W28" s="183" t="s">
        <v>28</v>
      </c>
      <c r="X28" s="1140" t="s">
        <v>27</v>
      </c>
      <c r="Y28" s="1115"/>
      <c r="Z28" s="1116"/>
      <c r="AA28" s="182"/>
      <c r="AB28" s="168"/>
    </row>
    <row r="29" spans="1:28" ht="14.25" customHeight="1" thickBot="1" x14ac:dyDescent="0.25">
      <c r="A29" s="154"/>
      <c r="B29" s="169"/>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68"/>
    </row>
    <row r="30" spans="1:28" ht="15" customHeight="1" x14ac:dyDescent="0.25">
      <c r="A30" s="154"/>
      <c r="B30" s="169"/>
      <c r="C30" s="1059" t="s">
        <v>323</v>
      </c>
      <c r="D30" s="1060"/>
      <c r="E30" s="1060"/>
      <c r="F30" s="1060"/>
      <c r="G30" s="1060"/>
      <c r="H30" s="1060"/>
      <c r="I30" s="1060"/>
      <c r="J30" s="1061"/>
      <c r="K30" s="1108" t="s">
        <v>322</v>
      </c>
      <c r="L30" s="1109"/>
      <c r="M30" s="1109"/>
      <c r="N30" s="1109"/>
      <c r="O30" s="1109"/>
      <c r="P30" s="1109"/>
      <c r="Q30" s="1109"/>
      <c r="R30" s="1110"/>
      <c r="S30" s="1190" t="s">
        <v>321</v>
      </c>
      <c r="T30" s="1109"/>
      <c r="U30" s="1109"/>
      <c r="V30" s="1109"/>
      <c r="W30" s="1110"/>
      <c r="X30" s="1112" t="s">
        <v>320</v>
      </c>
      <c r="Y30" s="1109"/>
      <c r="Z30" s="1109"/>
      <c r="AA30" s="1113"/>
      <c r="AB30" s="168"/>
    </row>
    <row r="31" spans="1:28" ht="14.25" customHeight="1" x14ac:dyDescent="0.2">
      <c r="A31" s="154"/>
      <c r="B31" s="169"/>
      <c r="C31" s="1062"/>
      <c r="D31" s="1063"/>
      <c r="E31" s="1063"/>
      <c r="F31" s="1063"/>
      <c r="G31" s="1063"/>
      <c r="H31" s="1063"/>
      <c r="I31" s="1063"/>
      <c r="J31" s="1064"/>
      <c r="K31" s="1121" t="s">
        <v>319</v>
      </c>
      <c r="L31" s="1122"/>
      <c r="M31" s="1122"/>
      <c r="N31" s="1123"/>
      <c r="O31" s="1124" t="s">
        <v>318</v>
      </c>
      <c r="P31" s="1122"/>
      <c r="Q31" s="1122"/>
      <c r="R31" s="1123"/>
      <c r="S31" s="1124" t="s">
        <v>319</v>
      </c>
      <c r="T31" s="1123"/>
      <c r="U31" s="1124" t="s">
        <v>318</v>
      </c>
      <c r="V31" s="1122"/>
      <c r="W31" s="1123"/>
      <c r="X31" s="1124" t="s">
        <v>319</v>
      </c>
      <c r="Y31" s="1123"/>
      <c r="Z31" s="1124" t="s">
        <v>318</v>
      </c>
      <c r="AA31" s="1125"/>
      <c r="AB31" s="168"/>
    </row>
    <row r="32" spans="1:28" ht="15" customHeight="1" thickBot="1" x14ac:dyDescent="0.25">
      <c r="A32" s="154"/>
      <c r="B32" s="169"/>
      <c r="C32" s="1065"/>
      <c r="D32" s="1066"/>
      <c r="E32" s="1066"/>
      <c r="F32" s="1066"/>
      <c r="G32" s="1066"/>
      <c r="H32" s="1066"/>
      <c r="I32" s="1066"/>
      <c r="J32" s="1067"/>
      <c r="K32" s="1126">
        <v>0</v>
      </c>
      <c r="L32" s="1127"/>
      <c r="M32" s="1127"/>
      <c r="N32" s="1128"/>
      <c r="O32" s="1057">
        <v>0.79</v>
      </c>
      <c r="P32" s="1127"/>
      <c r="Q32" s="1127"/>
      <c r="R32" s="1128"/>
      <c r="S32" s="1057">
        <v>0.8</v>
      </c>
      <c r="T32" s="1128"/>
      <c r="U32" s="1057">
        <v>0.89</v>
      </c>
      <c r="V32" s="1127"/>
      <c r="W32" s="1128"/>
      <c r="X32" s="1057">
        <v>0.9</v>
      </c>
      <c r="Y32" s="1128"/>
      <c r="Z32" s="1057">
        <v>1</v>
      </c>
      <c r="AA32" s="1058"/>
      <c r="AB32" s="168"/>
    </row>
    <row r="33" spans="1:28" ht="14.25" customHeight="1" thickBot="1" x14ac:dyDescent="0.25">
      <c r="A33" s="154"/>
      <c r="B33" s="169"/>
      <c r="C33" s="180"/>
      <c r="D33" s="180"/>
      <c r="E33" s="180"/>
      <c r="F33" s="180"/>
      <c r="G33" s="180"/>
      <c r="H33" s="180"/>
      <c r="I33" s="180"/>
      <c r="J33" s="180"/>
      <c r="K33" s="180"/>
      <c r="L33" s="180"/>
      <c r="M33" s="180"/>
      <c r="N33" s="180"/>
      <c r="O33" s="180"/>
      <c r="P33" s="180"/>
      <c r="Q33" s="180"/>
      <c r="R33" s="180"/>
      <c r="S33" s="180"/>
      <c r="T33" s="181" t="s">
        <v>533</v>
      </c>
      <c r="U33" s="180"/>
      <c r="V33" s="180"/>
      <c r="W33" s="180"/>
      <c r="X33" s="180"/>
      <c r="Y33" s="180"/>
      <c r="Z33" s="180"/>
      <c r="AA33" s="180"/>
      <c r="AB33" s="168"/>
    </row>
    <row r="34" spans="1:28" ht="14.25" customHeight="1" thickBot="1" x14ac:dyDescent="0.25">
      <c r="A34" s="171"/>
      <c r="B34" s="170"/>
      <c r="C34" s="1087" t="s">
        <v>29</v>
      </c>
      <c r="D34" s="1088"/>
      <c r="E34" s="1088"/>
      <c r="F34" s="1088"/>
      <c r="G34" s="1088"/>
      <c r="H34" s="1088"/>
      <c r="I34" s="1088"/>
      <c r="J34" s="1088"/>
      <c r="K34" s="1088"/>
      <c r="L34" s="1088"/>
      <c r="M34" s="1088"/>
      <c r="N34" s="1088"/>
      <c r="O34" s="1088"/>
      <c r="P34" s="1088"/>
      <c r="Q34" s="1088"/>
      <c r="R34" s="1088"/>
      <c r="S34" s="1088"/>
      <c r="T34" s="1088"/>
      <c r="U34" s="1088"/>
      <c r="V34" s="1088"/>
      <c r="W34" s="1088"/>
      <c r="X34" s="1088"/>
      <c r="Y34" s="1088"/>
      <c r="Z34" s="1088"/>
      <c r="AA34" s="1089"/>
      <c r="AB34" s="168"/>
    </row>
    <row r="35" spans="1:28" ht="32.25" customHeight="1" x14ac:dyDescent="0.2">
      <c r="A35" s="171"/>
      <c r="B35" s="170"/>
      <c r="C35" s="1068" t="s">
        <v>30</v>
      </c>
      <c r="D35" s="1069"/>
      <c r="E35" s="1069"/>
      <c r="F35" s="1069"/>
      <c r="G35" s="1070"/>
      <c r="H35" s="1074" t="s">
        <v>532</v>
      </c>
      <c r="I35" s="1074" t="s">
        <v>531</v>
      </c>
      <c r="J35" s="1076" t="s">
        <v>33</v>
      </c>
      <c r="K35" s="1068" t="s">
        <v>34</v>
      </c>
      <c r="L35" s="1069"/>
      <c r="M35" s="1069"/>
      <c r="N35" s="1069"/>
      <c r="O35" s="1069"/>
      <c r="P35" s="1069"/>
      <c r="Q35" s="1069"/>
      <c r="R35" s="1069"/>
      <c r="S35" s="1069"/>
      <c r="T35" s="1069"/>
      <c r="U35" s="1069"/>
      <c r="V35" s="1069"/>
      <c r="W35" s="1069"/>
      <c r="X35" s="1069"/>
      <c r="Y35" s="1069"/>
      <c r="Z35" s="1069"/>
      <c r="AA35" s="1070"/>
      <c r="AB35" s="168"/>
    </row>
    <row r="36" spans="1:28" ht="11.45" customHeight="1" thickBot="1" x14ac:dyDescent="0.25">
      <c r="A36" s="171"/>
      <c r="B36" s="170"/>
      <c r="C36" s="1071"/>
      <c r="D36" s="1072"/>
      <c r="E36" s="1072"/>
      <c r="F36" s="1072"/>
      <c r="G36" s="1073"/>
      <c r="H36" s="1075"/>
      <c r="I36" s="1075"/>
      <c r="J36" s="1075"/>
      <c r="K36" s="1071"/>
      <c r="L36" s="1072"/>
      <c r="M36" s="1072"/>
      <c r="N36" s="1072"/>
      <c r="O36" s="1072"/>
      <c r="P36" s="1072"/>
      <c r="Q36" s="1072"/>
      <c r="R36" s="1072"/>
      <c r="S36" s="1072"/>
      <c r="T36" s="1072"/>
      <c r="U36" s="1072"/>
      <c r="V36" s="1072"/>
      <c r="W36" s="1072"/>
      <c r="X36" s="1072"/>
      <c r="Y36" s="1072"/>
      <c r="Z36" s="1072"/>
      <c r="AA36" s="1073"/>
      <c r="AB36" s="168"/>
    </row>
    <row r="37" spans="1:28" ht="113.25" customHeight="1" x14ac:dyDescent="0.2">
      <c r="A37" s="171"/>
      <c r="B37" s="170"/>
      <c r="C37" s="1077" t="s">
        <v>410</v>
      </c>
      <c r="D37" s="1078"/>
      <c r="E37" s="1078"/>
      <c r="F37" s="1078"/>
      <c r="G37" s="1079"/>
      <c r="H37" s="179">
        <v>16</v>
      </c>
      <c r="I37" s="179">
        <v>17</v>
      </c>
      <c r="J37" s="177">
        <f>H37/I37</f>
        <v>0.94117647058823528</v>
      </c>
      <c r="K37" s="1237" t="s">
        <v>530</v>
      </c>
      <c r="L37" s="1238"/>
      <c r="M37" s="1238"/>
      <c r="N37" s="1238"/>
      <c r="O37" s="1238"/>
      <c r="P37" s="1238"/>
      <c r="Q37" s="1238"/>
      <c r="R37" s="1238"/>
      <c r="S37" s="1238"/>
      <c r="T37" s="1238"/>
      <c r="U37" s="1238"/>
      <c r="V37" s="1238"/>
      <c r="W37" s="1238"/>
      <c r="X37" s="1238"/>
      <c r="Y37" s="1238"/>
      <c r="Z37" s="1238"/>
      <c r="AA37" s="1239"/>
      <c r="AB37" s="168"/>
    </row>
    <row r="38" spans="1:28" ht="81.75" customHeight="1" x14ac:dyDescent="0.2">
      <c r="A38" s="171"/>
      <c r="B38" s="170"/>
      <c r="C38" s="1077" t="s">
        <v>408</v>
      </c>
      <c r="D38" s="1078"/>
      <c r="E38" s="1078"/>
      <c r="F38" s="1078"/>
      <c r="G38" s="1079"/>
      <c r="H38" s="178">
        <v>524</v>
      </c>
      <c r="I38" s="178">
        <v>527</v>
      </c>
      <c r="J38" s="177">
        <f>+H38/I38</f>
        <v>0.9943074003795066</v>
      </c>
      <c r="K38" s="1240" t="s">
        <v>529</v>
      </c>
      <c r="L38" s="1241"/>
      <c r="M38" s="1241"/>
      <c r="N38" s="1241"/>
      <c r="O38" s="1241"/>
      <c r="P38" s="1241"/>
      <c r="Q38" s="1241"/>
      <c r="R38" s="1241"/>
      <c r="S38" s="1241"/>
      <c r="T38" s="1241"/>
      <c r="U38" s="1241"/>
      <c r="V38" s="1241"/>
      <c r="W38" s="1241"/>
      <c r="X38" s="1241"/>
      <c r="Y38" s="1241"/>
      <c r="Z38" s="1241"/>
      <c r="AA38" s="1242"/>
      <c r="AB38" s="168"/>
    </row>
    <row r="39" spans="1:28" ht="10.5" customHeight="1" x14ac:dyDescent="0.2">
      <c r="A39" s="171"/>
      <c r="B39" s="170"/>
      <c r="C39" s="1077" t="s">
        <v>406</v>
      </c>
      <c r="D39" s="1078"/>
      <c r="E39" s="1078"/>
      <c r="F39" s="1078"/>
      <c r="G39" s="1079"/>
      <c r="H39" s="178"/>
      <c r="I39" s="178"/>
      <c r="J39" s="177" t="e">
        <f>+H39/I39</f>
        <v>#DIV/0!</v>
      </c>
      <c r="K39" s="1093"/>
      <c r="L39" s="1094"/>
      <c r="M39" s="1094"/>
      <c r="N39" s="1094"/>
      <c r="O39" s="1094"/>
      <c r="P39" s="1094"/>
      <c r="Q39" s="1094"/>
      <c r="R39" s="1094"/>
      <c r="S39" s="1094"/>
      <c r="T39" s="1094"/>
      <c r="U39" s="1094"/>
      <c r="V39" s="1094"/>
      <c r="W39" s="1094"/>
      <c r="X39" s="1094"/>
      <c r="Y39" s="1094"/>
      <c r="Z39" s="1094"/>
      <c r="AA39" s="1095"/>
      <c r="AB39" s="168"/>
    </row>
    <row r="40" spans="1:28" ht="10.5" customHeight="1" thickBot="1" x14ac:dyDescent="0.25">
      <c r="A40" s="171"/>
      <c r="B40" s="170"/>
      <c r="C40" s="1077" t="s">
        <v>405</v>
      </c>
      <c r="D40" s="1078"/>
      <c r="E40" s="1078"/>
      <c r="F40" s="1078"/>
      <c r="G40" s="1079"/>
      <c r="H40" s="178"/>
      <c r="I40" s="178"/>
      <c r="J40" s="177" t="e">
        <f>+H40/I40</f>
        <v>#DIV/0!</v>
      </c>
      <c r="K40" s="1093"/>
      <c r="L40" s="1094"/>
      <c r="M40" s="1094"/>
      <c r="N40" s="1094"/>
      <c r="O40" s="1094"/>
      <c r="P40" s="1094"/>
      <c r="Q40" s="1094"/>
      <c r="R40" s="1094"/>
      <c r="S40" s="1094"/>
      <c r="T40" s="1094"/>
      <c r="U40" s="1094"/>
      <c r="V40" s="1094"/>
      <c r="W40" s="1094"/>
      <c r="X40" s="1094"/>
      <c r="Y40" s="1094"/>
      <c r="Z40" s="1094"/>
      <c r="AA40" s="1095"/>
      <c r="AB40" s="168"/>
    </row>
    <row r="41" spans="1:28" ht="15.75" customHeight="1" thickBot="1" x14ac:dyDescent="0.25">
      <c r="A41" s="171"/>
      <c r="B41" s="170"/>
      <c r="C41" s="1117" t="s">
        <v>35</v>
      </c>
      <c r="D41" s="1118"/>
      <c r="E41" s="1118"/>
      <c r="F41" s="1118"/>
      <c r="G41" s="1119"/>
      <c r="H41" s="176"/>
      <c r="I41" s="176"/>
      <c r="J41" s="175"/>
      <c r="K41" s="1120"/>
      <c r="L41" s="1118"/>
      <c r="M41" s="1118"/>
      <c r="N41" s="1118"/>
      <c r="O41" s="1118"/>
      <c r="P41" s="1118"/>
      <c r="Q41" s="1118"/>
      <c r="R41" s="1118"/>
      <c r="S41" s="1118"/>
      <c r="T41" s="1118"/>
      <c r="U41" s="1118"/>
      <c r="V41" s="1118"/>
      <c r="W41" s="1118"/>
      <c r="X41" s="1118"/>
      <c r="Y41" s="1118"/>
      <c r="Z41" s="1118"/>
      <c r="AA41" s="1119"/>
      <c r="AB41" s="168"/>
    </row>
    <row r="42" spans="1:28" ht="5.25" customHeight="1" x14ac:dyDescent="0.2">
      <c r="A42" s="171"/>
      <c r="B42" s="170"/>
      <c r="C42" s="172"/>
      <c r="D42" s="172"/>
      <c r="E42" s="172"/>
      <c r="F42" s="172"/>
      <c r="G42" s="172"/>
      <c r="H42" s="174"/>
      <c r="I42" s="174"/>
      <c r="J42" s="173"/>
      <c r="K42" s="172"/>
      <c r="L42" s="172"/>
      <c r="M42" s="172"/>
      <c r="N42" s="172"/>
      <c r="O42" s="172"/>
      <c r="P42" s="172"/>
      <c r="Q42" s="172"/>
      <c r="R42" s="172"/>
      <c r="S42" s="172"/>
      <c r="T42" s="172"/>
      <c r="U42" s="172"/>
      <c r="V42" s="172"/>
      <c r="W42" s="172"/>
      <c r="X42" s="172"/>
      <c r="Y42" s="172"/>
      <c r="Z42" s="172"/>
      <c r="AA42" s="172"/>
      <c r="AB42" s="168"/>
    </row>
    <row r="43" spans="1:28" ht="14.25" customHeight="1" thickBot="1" x14ac:dyDescent="0.25">
      <c r="A43" s="171"/>
      <c r="B43" s="170"/>
      <c r="C43" s="172"/>
      <c r="D43" s="172"/>
      <c r="E43" s="172"/>
      <c r="F43" s="172"/>
      <c r="G43" s="172"/>
      <c r="H43" s="174"/>
      <c r="I43" s="174"/>
      <c r="J43" s="173"/>
      <c r="K43" s="172"/>
      <c r="L43" s="172"/>
      <c r="M43" s="172"/>
      <c r="N43" s="172"/>
      <c r="O43" s="172"/>
      <c r="P43" s="172"/>
      <c r="Q43" s="172"/>
      <c r="R43" s="172"/>
      <c r="S43" s="172"/>
      <c r="T43" s="172"/>
      <c r="U43" s="172"/>
      <c r="V43" s="172"/>
      <c r="W43" s="172"/>
      <c r="X43" s="172"/>
      <c r="Y43" s="172"/>
      <c r="Z43" s="172"/>
      <c r="AA43" s="172"/>
      <c r="AB43" s="168"/>
    </row>
    <row r="44" spans="1:28" ht="14.25" customHeight="1" x14ac:dyDescent="0.2">
      <c r="A44" s="171"/>
      <c r="B44" s="170"/>
      <c r="C44" s="1068" t="s">
        <v>36</v>
      </c>
      <c r="D44" s="1069"/>
      <c r="E44" s="1069"/>
      <c r="F44" s="1069"/>
      <c r="G44" s="1069"/>
      <c r="H44" s="1069"/>
      <c r="I44" s="1069"/>
      <c r="J44" s="1069"/>
      <c r="K44" s="1069"/>
      <c r="L44" s="1069"/>
      <c r="M44" s="1069"/>
      <c r="N44" s="1069"/>
      <c r="O44" s="1069"/>
      <c r="P44" s="1069"/>
      <c r="Q44" s="1069"/>
      <c r="R44" s="1069"/>
      <c r="S44" s="1069"/>
      <c r="T44" s="1069"/>
      <c r="U44" s="1069"/>
      <c r="V44" s="1069"/>
      <c r="W44" s="1069"/>
      <c r="X44" s="1069"/>
      <c r="Y44" s="1069"/>
      <c r="Z44" s="1069"/>
      <c r="AA44" s="1070"/>
      <c r="AB44" s="168"/>
    </row>
    <row r="45" spans="1:28" ht="14.25" customHeight="1" thickBot="1" x14ac:dyDescent="0.25">
      <c r="A45" s="154"/>
      <c r="B45" s="169"/>
      <c r="C45" s="1098"/>
      <c r="D45" s="1099"/>
      <c r="E45" s="1099"/>
      <c r="F45" s="1099"/>
      <c r="G45" s="1099"/>
      <c r="H45" s="1099"/>
      <c r="I45" s="1099"/>
      <c r="J45" s="1099"/>
      <c r="K45" s="1099"/>
      <c r="L45" s="1099"/>
      <c r="M45" s="1099"/>
      <c r="N45" s="1099"/>
      <c r="O45" s="1099"/>
      <c r="P45" s="1099"/>
      <c r="Q45" s="1099"/>
      <c r="R45" s="1099"/>
      <c r="S45" s="1099"/>
      <c r="T45" s="1099"/>
      <c r="U45" s="1099"/>
      <c r="V45" s="1099"/>
      <c r="W45" s="1099"/>
      <c r="X45" s="1099"/>
      <c r="Y45" s="1099"/>
      <c r="Z45" s="1099"/>
      <c r="AA45" s="1100"/>
      <c r="AB45" s="168"/>
    </row>
    <row r="46" spans="1:28" ht="14.25" customHeight="1" x14ac:dyDescent="0.2">
      <c r="A46" s="154"/>
      <c r="B46" s="169"/>
      <c r="C46" s="1176"/>
      <c r="D46" s="1069"/>
      <c r="E46" s="1069"/>
      <c r="F46" s="1069"/>
      <c r="G46" s="1069"/>
      <c r="H46" s="1069"/>
      <c r="I46" s="1069"/>
      <c r="J46" s="1069"/>
      <c r="K46" s="1069"/>
      <c r="L46" s="1069"/>
      <c r="M46" s="1069"/>
      <c r="N46" s="1069"/>
      <c r="O46" s="1069"/>
      <c r="P46" s="1069"/>
      <c r="Q46" s="1069"/>
      <c r="R46" s="1069"/>
      <c r="S46" s="1069"/>
      <c r="T46" s="1069"/>
      <c r="U46" s="1069"/>
      <c r="V46" s="1069"/>
      <c r="W46" s="1069"/>
      <c r="X46" s="1069"/>
      <c r="Y46" s="1069"/>
      <c r="Z46" s="1069"/>
      <c r="AA46" s="1070"/>
      <c r="AB46" s="168"/>
    </row>
    <row r="47" spans="1:28" ht="14.25" customHeight="1" x14ac:dyDescent="0.2">
      <c r="A47" s="154"/>
      <c r="B47" s="169"/>
      <c r="C47" s="1098"/>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0"/>
      <c r="AB47" s="168"/>
    </row>
    <row r="48" spans="1:28" ht="101.25" customHeight="1" x14ac:dyDescent="0.2">
      <c r="A48" s="154"/>
      <c r="B48" s="169"/>
      <c r="C48" s="1098"/>
      <c r="D48" s="1102"/>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0"/>
      <c r="AB48" s="168"/>
    </row>
    <row r="49" spans="1:28" ht="14.25" customHeight="1" x14ac:dyDescent="0.2">
      <c r="A49" s="154"/>
      <c r="B49" s="169"/>
      <c r="C49" s="1098"/>
      <c r="D49" s="1102"/>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0"/>
      <c r="AB49" s="168"/>
    </row>
    <row r="50" spans="1:28" ht="152.25" customHeight="1" x14ac:dyDescent="0.2">
      <c r="A50" s="154"/>
      <c r="B50" s="169"/>
      <c r="C50" s="1098"/>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0"/>
      <c r="AB50" s="168"/>
    </row>
    <row r="51" spans="1:28" ht="14.25" customHeight="1" x14ac:dyDescent="0.2">
      <c r="A51" s="154"/>
      <c r="B51" s="169"/>
      <c r="C51" s="1098"/>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0"/>
      <c r="AB51" s="168"/>
    </row>
    <row r="52" spans="1:28" ht="14.25" customHeight="1" thickBot="1" x14ac:dyDescent="0.25">
      <c r="A52" s="154"/>
      <c r="B52" s="169"/>
      <c r="C52" s="1071"/>
      <c r="D52" s="1072"/>
      <c r="E52" s="1072"/>
      <c r="F52" s="1072"/>
      <c r="G52" s="1072"/>
      <c r="H52" s="1072"/>
      <c r="I52" s="1072"/>
      <c r="J52" s="1072"/>
      <c r="K52" s="1072"/>
      <c r="L52" s="1072"/>
      <c r="M52" s="1072"/>
      <c r="N52" s="1072"/>
      <c r="O52" s="1072"/>
      <c r="P52" s="1072"/>
      <c r="Q52" s="1072"/>
      <c r="R52" s="1072"/>
      <c r="S52" s="1072"/>
      <c r="T52" s="1072"/>
      <c r="U52" s="1072"/>
      <c r="V52" s="1072"/>
      <c r="W52" s="1072"/>
      <c r="X52" s="1072"/>
      <c r="Y52" s="1072"/>
      <c r="Z52" s="1072"/>
      <c r="AA52" s="1073"/>
      <c r="AB52" s="168"/>
    </row>
    <row r="53" spans="1:28" ht="14.25" customHeight="1" x14ac:dyDescent="0.2">
      <c r="A53" s="154"/>
      <c r="B53" s="167"/>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5"/>
    </row>
    <row r="54" spans="1:28" ht="14.25" customHeight="1" thickBot="1" x14ac:dyDescent="0.25">
      <c r="A54" s="154"/>
      <c r="B54" s="164"/>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2"/>
    </row>
    <row r="55" spans="1:28" ht="14.25" customHeight="1" x14ac:dyDescent="0.2">
      <c r="A55" s="154"/>
      <c r="B55" s="159"/>
      <c r="C55" s="1103" t="s">
        <v>30</v>
      </c>
      <c r="D55" s="1069"/>
      <c r="E55" s="1069"/>
      <c r="F55" s="1069"/>
      <c r="G55" s="1070"/>
      <c r="H55" s="1103" t="s">
        <v>37</v>
      </c>
      <c r="I55" s="1070"/>
      <c r="J55" s="1103" t="s">
        <v>38</v>
      </c>
      <c r="K55" s="1069"/>
      <c r="L55" s="1069"/>
      <c r="M55" s="1070"/>
      <c r="N55" s="1103" t="s">
        <v>39</v>
      </c>
      <c r="O55" s="1069"/>
      <c r="P55" s="1069"/>
      <c r="Q55" s="1069"/>
      <c r="R55" s="1069"/>
      <c r="S55" s="1069"/>
      <c r="T55" s="1069"/>
      <c r="U55" s="1070"/>
      <c r="V55" s="1104" t="s">
        <v>40</v>
      </c>
      <c r="W55" s="1069"/>
      <c r="X55" s="1069"/>
      <c r="Y55" s="1069"/>
      <c r="Z55" s="1069"/>
      <c r="AA55" s="1070"/>
      <c r="AB55" s="160"/>
    </row>
    <row r="56" spans="1:28" ht="12" customHeight="1" thickBot="1" x14ac:dyDescent="0.25">
      <c r="A56" s="154"/>
      <c r="B56" s="161"/>
      <c r="C56" s="1098"/>
      <c r="D56" s="1102"/>
      <c r="E56" s="1102"/>
      <c r="F56" s="1102"/>
      <c r="G56" s="1100"/>
      <c r="H56" s="1098"/>
      <c r="I56" s="1100"/>
      <c r="J56" s="1098"/>
      <c r="K56" s="1102"/>
      <c r="L56" s="1102"/>
      <c r="M56" s="1100"/>
      <c r="N56" s="1098"/>
      <c r="O56" s="1102"/>
      <c r="P56" s="1102"/>
      <c r="Q56" s="1102"/>
      <c r="R56" s="1102"/>
      <c r="S56" s="1102"/>
      <c r="T56" s="1102"/>
      <c r="U56" s="1100"/>
      <c r="V56" s="1099"/>
      <c r="W56" s="1102"/>
      <c r="X56" s="1102"/>
      <c r="Y56" s="1102"/>
      <c r="Z56" s="1102"/>
      <c r="AA56" s="1100"/>
      <c r="AB56" s="160"/>
    </row>
    <row r="57" spans="1:28" ht="13.9" hidden="1" customHeight="1" x14ac:dyDescent="0.2">
      <c r="A57" s="154"/>
      <c r="B57" s="161"/>
      <c r="C57" s="1098"/>
      <c r="D57" s="1099"/>
      <c r="E57" s="1099"/>
      <c r="F57" s="1099"/>
      <c r="G57" s="1100"/>
      <c r="H57" s="1098"/>
      <c r="I57" s="1100"/>
      <c r="J57" s="1098"/>
      <c r="K57" s="1099"/>
      <c r="L57" s="1099"/>
      <c r="M57" s="1100"/>
      <c r="N57" s="1071"/>
      <c r="O57" s="1072"/>
      <c r="P57" s="1072"/>
      <c r="Q57" s="1072"/>
      <c r="R57" s="1072"/>
      <c r="S57" s="1072"/>
      <c r="T57" s="1072"/>
      <c r="U57" s="1073"/>
      <c r="V57" s="1072"/>
      <c r="W57" s="1072"/>
      <c r="X57" s="1072"/>
      <c r="Y57" s="1072"/>
      <c r="Z57" s="1072"/>
      <c r="AA57" s="1073"/>
      <c r="AB57" s="160"/>
    </row>
    <row r="58" spans="1:28" ht="15" customHeight="1" x14ac:dyDescent="0.2">
      <c r="A58" s="154"/>
      <c r="B58" s="159"/>
      <c r="C58" s="1106" t="s">
        <v>410</v>
      </c>
      <c r="D58" s="1078"/>
      <c r="E58" s="1078"/>
      <c r="F58" s="1078"/>
      <c r="G58" s="1084"/>
      <c r="H58" s="1236" t="s">
        <v>528</v>
      </c>
      <c r="I58" s="1084"/>
      <c r="J58" s="1235">
        <f>J37</f>
        <v>0.94117647058823528</v>
      </c>
      <c r="K58" s="1078"/>
      <c r="L58" s="1078"/>
      <c r="M58" s="1084"/>
      <c r="N58" s="1233"/>
      <c r="O58" s="1078"/>
      <c r="P58" s="1078"/>
      <c r="Q58" s="1078"/>
      <c r="R58" s="1078"/>
      <c r="S58" s="1078"/>
      <c r="T58" s="1078"/>
      <c r="U58" s="1084"/>
      <c r="V58" s="1175"/>
      <c r="W58" s="1088"/>
      <c r="X58" s="1088"/>
      <c r="Y58" s="1088"/>
      <c r="Z58" s="1088"/>
      <c r="AA58" s="1089"/>
      <c r="AB58" s="158"/>
    </row>
    <row r="59" spans="1:28" ht="14.25" customHeight="1" x14ac:dyDescent="0.2">
      <c r="A59" s="154"/>
      <c r="B59" s="159"/>
      <c r="C59" s="1107" t="s">
        <v>408</v>
      </c>
      <c r="D59" s="1094"/>
      <c r="E59" s="1094"/>
      <c r="F59" s="1094"/>
      <c r="G59" s="1105"/>
      <c r="H59" s="1174" t="s">
        <v>528</v>
      </c>
      <c r="I59" s="1105"/>
      <c r="J59" s="1235">
        <f>J38</f>
        <v>0.9943074003795066</v>
      </c>
      <c r="K59" s="1078"/>
      <c r="L59" s="1078"/>
      <c r="M59" s="1084"/>
      <c r="N59" s="1234"/>
      <c r="O59" s="1094"/>
      <c r="P59" s="1094"/>
      <c r="Q59" s="1094"/>
      <c r="R59" s="1094"/>
      <c r="S59" s="1094"/>
      <c r="T59" s="1094"/>
      <c r="U59" s="1105"/>
      <c r="V59" s="1234"/>
      <c r="W59" s="1094"/>
      <c r="X59" s="1094"/>
      <c r="Y59" s="1094"/>
      <c r="Z59" s="1094"/>
      <c r="AA59" s="1095"/>
      <c r="AB59" s="158"/>
    </row>
    <row r="60" spans="1:28" ht="14.25" customHeight="1" x14ac:dyDescent="0.2">
      <c r="A60" s="154"/>
      <c r="B60" s="159"/>
      <c r="C60" s="1107" t="s">
        <v>406</v>
      </c>
      <c r="D60" s="1094"/>
      <c r="E60" s="1094"/>
      <c r="F60" s="1094"/>
      <c r="G60" s="1105"/>
      <c r="H60" s="1174"/>
      <c r="I60" s="1105"/>
      <c r="J60" s="1235" t="e">
        <f>J39</f>
        <v>#DIV/0!</v>
      </c>
      <c r="K60" s="1078"/>
      <c r="L60" s="1078"/>
      <c r="M60" s="1084"/>
      <c r="N60" s="1234"/>
      <c r="O60" s="1094"/>
      <c r="P60" s="1094"/>
      <c r="Q60" s="1094"/>
      <c r="R60" s="1094"/>
      <c r="S60" s="1094"/>
      <c r="T60" s="1094"/>
      <c r="U60" s="1105"/>
      <c r="V60" s="1234"/>
      <c r="W60" s="1094"/>
      <c r="X60" s="1094"/>
      <c r="Y60" s="1094"/>
      <c r="Z60" s="1094"/>
      <c r="AA60" s="1095"/>
      <c r="AB60" s="158"/>
    </row>
    <row r="61" spans="1:28" ht="14.25" customHeight="1" x14ac:dyDescent="0.2">
      <c r="A61" s="154"/>
      <c r="B61" s="159"/>
      <c r="C61" s="1107" t="s">
        <v>405</v>
      </c>
      <c r="D61" s="1094"/>
      <c r="E61" s="1094"/>
      <c r="F61" s="1094"/>
      <c r="G61" s="1105"/>
      <c r="H61" s="1174"/>
      <c r="I61" s="1105"/>
      <c r="J61" s="1235" t="e">
        <f>J40</f>
        <v>#DIV/0!</v>
      </c>
      <c r="K61" s="1078"/>
      <c r="L61" s="1078"/>
      <c r="M61" s="1084"/>
      <c r="N61" s="1234"/>
      <c r="O61" s="1094"/>
      <c r="P61" s="1094"/>
      <c r="Q61" s="1094"/>
      <c r="R61" s="1094"/>
      <c r="S61" s="1094"/>
      <c r="T61" s="1094"/>
      <c r="U61" s="1105"/>
      <c r="V61" s="1234"/>
      <c r="W61" s="1094"/>
      <c r="X61" s="1094"/>
      <c r="Y61" s="1094"/>
      <c r="Z61" s="1094"/>
      <c r="AA61" s="1095"/>
      <c r="AB61" s="158"/>
    </row>
    <row r="62" spans="1:28" ht="15.75" customHeight="1" thickBot="1" x14ac:dyDescent="0.25">
      <c r="A62" s="154"/>
      <c r="B62" s="159"/>
      <c r="C62" s="1080"/>
      <c r="D62" s="1081"/>
      <c r="E62" s="1081"/>
      <c r="F62" s="1081"/>
      <c r="G62" s="1082"/>
      <c r="H62" s="1085"/>
      <c r="I62" s="1082"/>
      <c r="J62" s="1085"/>
      <c r="K62" s="1081"/>
      <c r="L62" s="1081"/>
      <c r="M62" s="1082"/>
      <c r="N62" s="1085"/>
      <c r="O62" s="1081"/>
      <c r="P62" s="1081"/>
      <c r="Q62" s="1081"/>
      <c r="R62" s="1081"/>
      <c r="S62" s="1081"/>
      <c r="T62" s="1081"/>
      <c r="U62" s="1082"/>
      <c r="V62" s="1085"/>
      <c r="W62" s="1081"/>
      <c r="X62" s="1081"/>
      <c r="Y62" s="1081"/>
      <c r="Z62" s="1081"/>
      <c r="AA62" s="1086"/>
      <c r="AB62" s="158"/>
    </row>
    <row r="63" spans="1:28" ht="14.25" customHeight="1" x14ac:dyDescent="0.2">
      <c r="A63" s="154"/>
      <c r="B63" s="157"/>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5"/>
    </row>
    <row r="64" spans="1:28" ht="14.25" customHeight="1" x14ac:dyDescent="0.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row>
    <row r="65" spans="1:28" ht="14.25" customHeight="1" x14ac:dyDescent="0.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row>
    <row r="66" spans="1:28" ht="14.25" customHeight="1" x14ac:dyDescent="0.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row>
    <row r="67" spans="1:28" ht="14.25" customHeight="1" x14ac:dyDescent="0.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row>
    <row r="68" spans="1:28" ht="14.25" customHeight="1" x14ac:dyDescent="0.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row>
    <row r="69" spans="1:28" ht="14.25" customHeight="1" x14ac:dyDescent="0.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row>
    <row r="70" spans="1:28" ht="14.25" customHeight="1" x14ac:dyDescent="0.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row>
    <row r="71" spans="1:28" ht="14.25" customHeight="1" x14ac:dyDescent="0.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row>
    <row r="72" spans="1:28" ht="14.25" customHeight="1" x14ac:dyDescent="0.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row>
    <row r="73" spans="1:28" ht="14.25" customHeight="1" x14ac:dyDescent="0.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row>
    <row r="74" spans="1:28" ht="14.25" customHeight="1" x14ac:dyDescent="0.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row>
    <row r="75" spans="1:28" ht="14.25" customHeight="1" x14ac:dyDescent="0.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row>
    <row r="76" spans="1:28" ht="14.25" customHeight="1" x14ac:dyDescent="0.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row>
    <row r="77" spans="1:28" ht="14.25" customHeight="1" x14ac:dyDescent="0.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row>
    <row r="78" spans="1:28" ht="14.25" customHeight="1" x14ac:dyDescent="0.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row>
    <row r="79" spans="1:28" ht="14.25" customHeight="1" x14ac:dyDescent="0.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row>
    <row r="80" spans="1:28" ht="14.25" customHeight="1" x14ac:dyDescent="0.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row>
    <row r="81" spans="1:28" ht="14.25" customHeight="1" x14ac:dyDescent="0.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row>
    <row r="82" spans="1:28" ht="14.25" customHeight="1" x14ac:dyDescent="0.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row>
    <row r="83" spans="1:28" ht="14.25" customHeight="1" x14ac:dyDescent="0.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row>
    <row r="84" spans="1:28" ht="14.25" customHeight="1" x14ac:dyDescent="0.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row>
    <row r="85" spans="1:28" ht="14.25" customHeight="1" x14ac:dyDescent="0.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row>
    <row r="86" spans="1:28" ht="14.25" customHeight="1" x14ac:dyDescent="0.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row>
    <row r="87" spans="1:28" ht="14.25" customHeight="1" x14ac:dyDescent="0.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row>
    <row r="88" spans="1:28" ht="14.25" customHeight="1" x14ac:dyDescent="0.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row>
    <row r="89" spans="1:28" ht="14.25" customHeight="1" x14ac:dyDescent="0.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row>
    <row r="90" spans="1:28" ht="14.25" customHeight="1" x14ac:dyDescent="0.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row>
    <row r="91" spans="1:28" ht="14.25" customHeight="1" x14ac:dyDescent="0.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row>
    <row r="92" spans="1:28" ht="14.25" customHeight="1" x14ac:dyDescent="0.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row>
    <row r="93" spans="1:28" ht="14.25" customHeight="1" x14ac:dyDescent="0.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row>
    <row r="94" spans="1:28" ht="14.25" customHeight="1" x14ac:dyDescent="0.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row>
    <row r="95" spans="1:28" ht="14.25" customHeight="1" x14ac:dyDescent="0.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row>
    <row r="96" spans="1:28" ht="14.25" customHeight="1" x14ac:dyDescent="0.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row>
    <row r="97" spans="1:28" ht="14.25" customHeight="1" x14ac:dyDescent="0.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row>
    <row r="98" spans="1:28" ht="14.25" customHeight="1" x14ac:dyDescent="0.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row>
    <row r="99" spans="1:28" ht="14.25" customHeight="1" x14ac:dyDescent="0.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row>
    <row r="100" spans="1:28" ht="14.25" customHeight="1" x14ac:dyDescent="0.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row>
    <row r="101" spans="1:28" ht="14.25" customHeight="1" x14ac:dyDescent="0.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row>
    <row r="102" spans="1:28" ht="6" customHeight="1" x14ac:dyDescent="0.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row>
    <row r="103" spans="1:28" ht="14.25" customHeight="1" x14ac:dyDescent="0.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row>
    <row r="104" spans="1:28" ht="14.25" customHeight="1" x14ac:dyDescent="0.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row>
    <row r="105" spans="1:28" ht="14.25" customHeight="1" x14ac:dyDescent="0.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row>
    <row r="106" spans="1:28" ht="14.25" customHeight="1" x14ac:dyDescent="0.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row>
    <row r="107" spans="1:28" ht="14.25" customHeight="1" x14ac:dyDescent="0.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row>
    <row r="108" spans="1:28" ht="14.25" customHeight="1" x14ac:dyDescent="0.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row>
    <row r="109" spans="1:28" ht="14.25" customHeight="1" x14ac:dyDescent="0.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row>
    <row r="110" spans="1:28" ht="14.25" customHeight="1" x14ac:dyDescent="0.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row>
    <row r="111" spans="1:28" ht="14.25" customHeight="1" x14ac:dyDescent="0.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row>
    <row r="112" spans="1:28" ht="14.25" customHeight="1" x14ac:dyDescent="0.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row>
    <row r="113" spans="1:28" ht="14.25" customHeight="1" x14ac:dyDescent="0.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row>
    <row r="114" spans="1:28" ht="14.25" customHeight="1" x14ac:dyDescent="0.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row>
    <row r="115" spans="1:28" ht="14.25" customHeight="1" x14ac:dyDescent="0.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row>
    <row r="116" spans="1:28" ht="14.25" customHeight="1" x14ac:dyDescent="0.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row>
    <row r="117" spans="1:28" ht="14.25" customHeight="1" x14ac:dyDescent="0.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row>
    <row r="118" spans="1:28" ht="14.25" customHeight="1" x14ac:dyDescent="0.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row>
    <row r="119" spans="1:28" ht="14.25" customHeight="1" x14ac:dyDescent="0.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row>
    <row r="120" spans="1:28" ht="14.25" customHeight="1" x14ac:dyDescent="0.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row>
    <row r="121" spans="1:28" ht="14.25" customHeight="1" x14ac:dyDescent="0.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row>
    <row r="122" spans="1:28" ht="14.25" customHeight="1" x14ac:dyDescent="0.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row>
    <row r="123" spans="1:28" ht="14.25" customHeight="1" x14ac:dyDescent="0.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row>
    <row r="124" spans="1:28" ht="14.25" customHeight="1" x14ac:dyDescent="0.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row>
    <row r="125" spans="1:28" ht="14.25" customHeight="1" x14ac:dyDescent="0.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row>
    <row r="126" spans="1:28" ht="14.25" customHeight="1" x14ac:dyDescent="0.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row>
    <row r="127" spans="1:28" ht="14.25" customHeight="1" x14ac:dyDescent="0.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row>
    <row r="128" spans="1:28" ht="14.25" customHeight="1" x14ac:dyDescent="0.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row>
    <row r="129" spans="1:28" ht="14.25" customHeight="1" x14ac:dyDescent="0.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row>
    <row r="130" spans="1:28" ht="14.25" customHeight="1" x14ac:dyDescent="0.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row>
    <row r="131" spans="1:28" ht="14.25" customHeight="1" x14ac:dyDescent="0.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row>
    <row r="132" spans="1:28" ht="14.25" customHeight="1" x14ac:dyDescent="0.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row>
    <row r="133" spans="1:28" ht="14.25" customHeight="1" x14ac:dyDescent="0.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row>
    <row r="134" spans="1:28" ht="14.25" customHeight="1" x14ac:dyDescent="0.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row>
    <row r="135" spans="1:28" ht="14.25" customHeight="1" x14ac:dyDescent="0.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row>
    <row r="136" spans="1:28" ht="14.25" customHeight="1" x14ac:dyDescent="0.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row>
    <row r="137" spans="1:28" ht="14.25" customHeight="1" x14ac:dyDescent="0.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row>
    <row r="138" spans="1:28" ht="14.25" customHeight="1" x14ac:dyDescent="0.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row>
    <row r="139" spans="1:28" ht="14.25" customHeight="1" x14ac:dyDescent="0.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row>
    <row r="140" spans="1:28" ht="14.25" customHeight="1" x14ac:dyDescent="0.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row>
    <row r="141" spans="1:28" ht="14.25" customHeight="1" x14ac:dyDescent="0.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row>
    <row r="142" spans="1:28" ht="14.25" customHeight="1" x14ac:dyDescent="0.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row>
    <row r="143" spans="1:28" ht="14.25" customHeight="1" x14ac:dyDescent="0.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row>
    <row r="144" spans="1:28" ht="14.25" customHeight="1" x14ac:dyDescent="0.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row>
    <row r="145" spans="1:28" ht="14.25" customHeight="1" x14ac:dyDescent="0.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row>
    <row r="146" spans="1:28" ht="14.25" customHeight="1" x14ac:dyDescent="0.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row>
    <row r="147" spans="1:28" ht="14.25" customHeight="1" x14ac:dyDescent="0.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row>
    <row r="148" spans="1:28" ht="14.25" customHeight="1" x14ac:dyDescent="0.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row>
    <row r="149" spans="1:28" ht="14.25" customHeight="1" x14ac:dyDescent="0.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row>
    <row r="150" spans="1:28" ht="14.25" customHeight="1" x14ac:dyDescent="0.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row>
    <row r="151" spans="1:28" ht="14.25" customHeight="1" x14ac:dyDescent="0.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row>
    <row r="152" spans="1:28" ht="14.25" customHeight="1" x14ac:dyDescent="0.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row>
    <row r="153" spans="1:28" ht="14.25" customHeight="1" x14ac:dyDescent="0.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row>
    <row r="154" spans="1:28" ht="14.25" customHeight="1" x14ac:dyDescent="0.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row>
    <row r="155" spans="1:28" ht="14.25" customHeight="1" x14ac:dyDescent="0.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row>
    <row r="156" spans="1:28" ht="14.25" customHeight="1" x14ac:dyDescent="0.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row>
    <row r="157" spans="1:28" ht="14.25" customHeight="1" x14ac:dyDescent="0.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row>
    <row r="158" spans="1:28" ht="14.25" customHeight="1" x14ac:dyDescent="0.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row>
    <row r="159" spans="1:28" ht="14.25" customHeight="1" x14ac:dyDescent="0.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row>
    <row r="160" spans="1:28" ht="14.25" customHeight="1" x14ac:dyDescent="0.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row>
    <row r="161" spans="1:28" ht="14.25" customHeight="1" x14ac:dyDescent="0.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row>
    <row r="162" spans="1:28" ht="14.25" customHeight="1" x14ac:dyDescent="0.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row>
    <row r="163" spans="1:28" ht="14.25" customHeight="1" x14ac:dyDescent="0.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row>
    <row r="164" spans="1:28" ht="14.25" customHeight="1" x14ac:dyDescent="0.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row>
    <row r="165" spans="1:28" ht="14.25" customHeight="1" x14ac:dyDescent="0.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row>
    <row r="166" spans="1:28" ht="14.25" customHeight="1" x14ac:dyDescent="0.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row>
    <row r="167" spans="1:28" ht="14.25" customHeight="1" x14ac:dyDescent="0.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row>
    <row r="168" spans="1:28" ht="14.25" customHeight="1" x14ac:dyDescent="0.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row>
    <row r="169" spans="1:28" ht="14.25" customHeight="1" x14ac:dyDescent="0.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row>
    <row r="170" spans="1:28" ht="14.25" customHeight="1" x14ac:dyDescent="0.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row>
    <row r="171" spans="1:28" ht="14.25" customHeight="1" x14ac:dyDescent="0.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row>
    <row r="172" spans="1:28" ht="14.25" customHeight="1" x14ac:dyDescent="0.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row>
    <row r="173" spans="1:28" ht="14.25" customHeight="1" x14ac:dyDescent="0.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row>
    <row r="174" spans="1:28" ht="14.25" customHeight="1" x14ac:dyDescent="0.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row>
    <row r="175" spans="1:28" ht="14.25" customHeight="1" x14ac:dyDescent="0.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row>
    <row r="176" spans="1:28" ht="14.25" customHeight="1" x14ac:dyDescent="0.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row>
    <row r="177" spans="1:28" ht="14.25" customHeight="1" x14ac:dyDescent="0.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row>
    <row r="178" spans="1:28" ht="14.25" customHeight="1" x14ac:dyDescent="0.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row>
    <row r="179" spans="1:28" ht="14.25" customHeight="1" x14ac:dyDescent="0.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row>
    <row r="180" spans="1:28" ht="14.25" customHeight="1" x14ac:dyDescent="0.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row>
    <row r="181" spans="1:28" ht="14.25" customHeight="1" x14ac:dyDescent="0.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row>
    <row r="182" spans="1:28" ht="14.25" customHeight="1" x14ac:dyDescent="0.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row>
    <row r="183" spans="1:28" ht="14.25" customHeight="1" x14ac:dyDescent="0.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row>
    <row r="184" spans="1:28" ht="14.25" customHeight="1" x14ac:dyDescent="0.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row>
    <row r="185" spans="1:28" ht="14.25" customHeight="1" x14ac:dyDescent="0.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row>
    <row r="186" spans="1:28" ht="14.25" customHeight="1" x14ac:dyDescent="0.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row>
    <row r="187" spans="1:28" ht="14.25" customHeight="1" x14ac:dyDescent="0.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row>
    <row r="188" spans="1:28" ht="14.25" customHeight="1" x14ac:dyDescent="0.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row>
    <row r="189" spans="1:28" ht="14.25" customHeight="1" x14ac:dyDescent="0.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row>
    <row r="190" spans="1:28" ht="14.25" customHeight="1" x14ac:dyDescent="0.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row>
    <row r="191" spans="1:28" ht="14.25" customHeight="1" x14ac:dyDescent="0.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row>
    <row r="192" spans="1:28" ht="14.25" customHeight="1" x14ac:dyDescent="0.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row>
    <row r="193" spans="1:28" ht="14.25" customHeight="1" x14ac:dyDescent="0.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row>
    <row r="194" spans="1:28" ht="14.25" customHeight="1" x14ac:dyDescent="0.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row>
    <row r="195" spans="1:28" ht="14.25" customHeight="1" x14ac:dyDescent="0.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row>
    <row r="196" spans="1:28" ht="14.25" customHeight="1" x14ac:dyDescent="0.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row>
    <row r="197" spans="1:28" ht="14.25" customHeight="1" x14ac:dyDescent="0.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row>
    <row r="198" spans="1:28" ht="14.25" customHeight="1" x14ac:dyDescent="0.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row>
    <row r="199" spans="1:28" ht="14.25" customHeight="1" x14ac:dyDescent="0.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row>
    <row r="200" spans="1:28" ht="14.25" customHeight="1" x14ac:dyDescent="0.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row>
    <row r="201" spans="1:28" ht="14.25" customHeight="1" x14ac:dyDescent="0.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row>
    <row r="202" spans="1:28" ht="14.25" customHeight="1" x14ac:dyDescent="0.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row>
    <row r="203" spans="1:28" ht="14.25" customHeight="1" x14ac:dyDescent="0.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row>
    <row r="204" spans="1:28" ht="14.25" customHeight="1" x14ac:dyDescent="0.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row>
    <row r="205" spans="1:28" ht="14.25" customHeight="1" x14ac:dyDescent="0.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row>
    <row r="206" spans="1:28" ht="14.25" customHeight="1" x14ac:dyDescent="0.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row>
    <row r="207" spans="1:28" ht="14.25" customHeight="1" x14ac:dyDescent="0.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row>
    <row r="208" spans="1:28" ht="14.25" customHeight="1" x14ac:dyDescent="0.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row>
    <row r="209" spans="1:28" ht="14.25" customHeight="1" x14ac:dyDescent="0.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row>
    <row r="210" spans="1:28" ht="14.25" customHeight="1" x14ac:dyDescent="0.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row>
    <row r="211" spans="1:28" ht="14.25" customHeight="1" x14ac:dyDescent="0.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row>
    <row r="212" spans="1:28" ht="14.25" customHeight="1" x14ac:dyDescent="0.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row>
    <row r="213" spans="1:28" ht="14.25" customHeight="1" x14ac:dyDescent="0.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row>
    <row r="214" spans="1:28" ht="14.25" customHeight="1" x14ac:dyDescent="0.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row>
    <row r="215" spans="1:28" ht="14.25" customHeight="1" x14ac:dyDescent="0.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row>
    <row r="216" spans="1:28" ht="14.25" customHeight="1" x14ac:dyDescent="0.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row>
    <row r="217" spans="1:28" ht="14.25" customHeight="1" x14ac:dyDescent="0.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row>
    <row r="218" spans="1:28" ht="14.25" customHeight="1" x14ac:dyDescent="0.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row>
    <row r="219" spans="1:28" ht="14.25" customHeight="1" x14ac:dyDescent="0.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row>
    <row r="220" spans="1:28" ht="14.25" customHeight="1" x14ac:dyDescent="0.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row>
    <row r="221" spans="1:28" ht="14.25" customHeight="1" x14ac:dyDescent="0.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row>
    <row r="222" spans="1:28" ht="14.25" customHeight="1" x14ac:dyDescent="0.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row>
    <row r="223" spans="1:28" ht="14.25" customHeight="1" x14ac:dyDescent="0.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row>
    <row r="224" spans="1:28" ht="14.25" customHeight="1" x14ac:dyDescent="0.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row>
    <row r="225" spans="1:28" ht="14.25" customHeight="1" x14ac:dyDescent="0.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row>
    <row r="226" spans="1:28" ht="14.25" customHeight="1" x14ac:dyDescent="0.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row>
    <row r="227" spans="1:28" ht="14.25" customHeight="1" x14ac:dyDescent="0.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row>
    <row r="228" spans="1:28" ht="14.25" customHeight="1" x14ac:dyDescent="0.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row>
    <row r="229" spans="1:28" ht="14.25" customHeight="1" x14ac:dyDescent="0.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row>
    <row r="230" spans="1:28" ht="14.25" customHeight="1" x14ac:dyDescent="0.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row>
    <row r="231" spans="1:28" ht="14.25" customHeight="1" x14ac:dyDescent="0.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row>
    <row r="232" spans="1:28" ht="14.25" customHeight="1" x14ac:dyDescent="0.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row>
    <row r="233" spans="1:28" ht="14.25" customHeight="1" x14ac:dyDescent="0.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row>
    <row r="234" spans="1:28" ht="14.25" customHeight="1" x14ac:dyDescent="0.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row>
    <row r="235" spans="1:28" ht="14.25" customHeight="1" x14ac:dyDescent="0.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row>
    <row r="236" spans="1:28" ht="14.25" customHeight="1" x14ac:dyDescent="0.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row>
    <row r="237" spans="1:28" ht="14.25" customHeight="1" x14ac:dyDescent="0.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row>
    <row r="238" spans="1:28" ht="14.25" customHeight="1" x14ac:dyDescent="0.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row>
    <row r="239" spans="1:28" ht="14.25" customHeight="1" x14ac:dyDescent="0.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row>
    <row r="240" spans="1:28" ht="14.25" customHeight="1" x14ac:dyDescent="0.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row>
    <row r="241" spans="1:28" ht="14.25" customHeight="1" x14ac:dyDescent="0.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row>
    <row r="242" spans="1:28" ht="14.25" customHeight="1" x14ac:dyDescent="0.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row>
    <row r="243" spans="1:28" ht="14.25" customHeight="1" x14ac:dyDescent="0.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row>
    <row r="244" spans="1:28" ht="14.25" customHeight="1" x14ac:dyDescent="0.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row>
    <row r="245" spans="1:28" ht="14.25" customHeight="1" x14ac:dyDescent="0.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row>
    <row r="246" spans="1:28" ht="14.25" customHeight="1" x14ac:dyDescent="0.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row>
    <row r="247" spans="1:28" ht="14.25" customHeight="1" x14ac:dyDescent="0.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row>
    <row r="248" spans="1:28" ht="14.25" customHeight="1" x14ac:dyDescent="0.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row>
    <row r="249" spans="1:28" ht="14.25" customHeight="1" x14ac:dyDescent="0.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row>
    <row r="250" spans="1:28" ht="14.25" customHeight="1" x14ac:dyDescent="0.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row>
    <row r="251" spans="1:28" ht="14.25" customHeight="1" x14ac:dyDescent="0.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row>
    <row r="252" spans="1:28" ht="14.25" customHeight="1" x14ac:dyDescent="0.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row>
    <row r="253" spans="1:28" ht="14.25" customHeight="1" x14ac:dyDescent="0.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row>
    <row r="254" spans="1:28" ht="14.25" customHeight="1" x14ac:dyDescent="0.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row>
    <row r="255" spans="1:28" ht="14.25" customHeight="1" x14ac:dyDescent="0.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row>
    <row r="256" spans="1:28" ht="14.25" customHeight="1" x14ac:dyDescent="0.2">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row>
    <row r="257" spans="1:28" ht="14.25" customHeight="1" x14ac:dyDescent="0.2">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row>
    <row r="258" spans="1:28" ht="14.25" customHeight="1" x14ac:dyDescent="0.2">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row>
    <row r="259" spans="1:28" ht="14.25" customHeight="1" x14ac:dyDescent="0.2">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row>
    <row r="260" spans="1:28" ht="14.25" customHeight="1" x14ac:dyDescent="0.2">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row>
    <row r="261" spans="1:28" ht="14.25" customHeight="1" x14ac:dyDescent="0.2">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row>
    <row r="262" spans="1:28" ht="15.75" customHeight="1" x14ac:dyDescent="0.2"/>
    <row r="263" spans="1:28" ht="15.75" customHeight="1" x14ac:dyDescent="0.2"/>
    <row r="264" spans="1:28" ht="15.75" customHeight="1" x14ac:dyDescent="0.2"/>
    <row r="265" spans="1:28" ht="15.75" customHeight="1" x14ac:dyDescent="0.2"/>
    <row r="266" spans="1:28" ht="15.75" customHeight="1" x14ac:dyDescent="0.2"/>
    <row r="267" spans="1:28" ht="15.75" customHeight="1" x14ac:dyDescent="0.2"/>
    <row r="268" spans="1:28" ht="15.75" customHeight="1" x14ac:dyDescent="0.2"/>
    <row r="269" spans="1:28" ht="15.75" customHeight="1" x14ac:dyDescent="0.2"/>
    <row r="270" spans="1:28" ht="15.75" customHeight="1" x14ac:dyDescent="0.2"/>
    <row r="271" spans="1:28" ht="15.75" customHeight="1" x14ac:dyDescent="0.2"/>
    <row r="272" spans="1:2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105">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C18:H18"/>
    <mergeCell ref="I18:AA18"/>
    <mergeCell ref="I20:L21"/>
    <mergeCell ref="T20:AA20"/>
    <mergeCell ref="T21:AA21"/>
    <mergeCell ref="M20:S20"/>
    <mergeCell ref="M21:S21"/>
    <mergeCell ref="J23:P23"/>
    <mergeCell ref="Q23:AA23"/>
    <mergeCell ref="J24:P24"/>
    <mergeCell ref="Q24:AA24"/>
    <mergeCell ref="C20:H21"/>
    <mergeCell ref="C23:I23"/>
    <mergeCell ref="C24:I24"/>
    <mergeCell ref="C26:H26"/>
    <mergeCell ref="C28:H28"/>
    <mergeCell ref="I28:J28"/>
    <mergeCell ref="I26:AA26"/>
    <mergeCell ref="O28:R28"/>
    <mergeCell ref="T28:V28"/>
    <mergeCell ref="X28:Z28"/>
    <mergeCell ref="K30:R30"/>
    <mergeCell ref="S30:W30"/>
    <mergeCell ref="X30:AA30"/>
    <mergeCell ref="K28:N28"/>
    <mergeCell ref="C39:G39"/>
    <mergeCell ref="C40:G40"/>
    <mergeCell ref="C41:G41"/>
    <mergeCell ref="C55:G57"/>
    <mergeCell ref="H55:I57"/>
    <mergeCell ref="J55:M57"/>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61:G61"/>
    <mergeCell ref="H61:I61"/>
    <mergeCell ref="Z32:AA32"/>
    <mergeCell ref="C30:J32"/>
    <mergeCell ref="C35:G36"/>
    <mergeCell ref="H35:H36"/>
    <mergeCell ref="I35:I36"/>
    <mergeCell ref="J35:J36"/>
    <mergeCell ref="C37:G37"/>
    <mergeCell ref="C62:G62"/>
    <mergeCell ref="H62:I62"/>
    <mergeCell ref="J62:M62"/>
    <mergeCell ref="N62:U62"/>
    <mergeCell ref="V62:AA62"/>
    <mergeCell ref="C34:AA34"/>
    <mergeCell ref="C38:G38"/>
    <mergeCell ref="K35:AA36"/>
    <mergeCell ref="K37:AA37"/>
    <mergeCell ref="K38:AA38"/>
    <mergeCell ref="V58:AA58"/>
    <mergeCell ref="H59:I59"/>
    <mergeCell ref="V59:AA59"/>
    <mergeCell ref="C44:AA45"/>
    <mergeCell ref="C46:AA52"/>
    <mergeCell ref="N55:U57"/>
    <mergeCell ref="V55:AA57"/>
  </mergeCells>
  <pageMargins left="0.70866141732283472" right="0.70866141732283472" top="0.74803149606299213" bottom="1.1098214285714285" header="0" footer="0"/>
  <pageSetup scale="63"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G111"/>
  <sheetViews>
    <sheetView view="pageBreakPreview" zoomScaleNormal="100" zoomScaleSheetLayoutView="100" zoomScalePageLayoutView="70" workbookViewId="0">
      <selection activeCell="AK41" sqref="AK4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4.5703125" style="1" customWidth="1"/>
    <col min="10" max="10" width="16.570312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2" width="3.7109375" style="1"/>
    <col min="33" max="33" width="10.28515625" style="1" bestFit="1" customWidth="1"/>
    <col min="34"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115</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7.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768" t="s">
        <v>114</v>
      </c>
      <c r="J10" s="1259"/>
      <c r="K10" s="1259"/>
      <c r="L10" s="1259"/>
      <c r="M10" s="1259"/>
      <c r="N10" s="1259"/>
      <c r="O10" s="1259"/>
      <c r="P10" s="1259"/>
      <c r="Q10" s="1260"/>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1261"/>
      <c r="J11" s="1262"/>
      <c r="K11" s="1262"/>
      <c r="L11" s="1262"/>
      <c r="M11" s="1262"/>
      <c r="N11" s="1262"/>
      <c r="O11" s="1262"/>
      <c r="P11" s="1262"/>
      <c r="Q11" s="1263"/>
      <c r="R11" s="478" t="s">
        <v>113</v>
      </c>
      <c r="S11" s="617"/>
      <c r="T11" s="617"/>
      <c r="U11" s="618"/>
      <c r="V11" s="587">
        <v>8</v>
      </c>
      <c r="W11" s="606"/>
      <c r="X11" s="606"/>
      <c r="Y11" s="606"/>
      <c r="Z11" s="606"/>
      <c r="AA11" s="607"/>
      <c r="AB11" s="10"/>
    </row>
    <row r="12" spans="2:28" ht="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1253" t="s">
        <v>112</v>
      </c>
      <c r="J13" s="1254"/>
      <c r="K13" s="1254"/>
      <c r="L13" s="1254"/>
      <c r="M13" s="1254"/>
      <c r="N13" s="1254"/>
      <c r="O13" s="1254"/>
      <c r="P13" s="1254"/>
      <c r="Q13" s="1254"/>
      <c r="R13" s="1254"/>
      <c r="S13" s="1255"/>
      <c r="T13" s="545" t="s">
        <v>9</v>
      </c>
      <c r="U13" s="546"/>
      <c r="V13" s="546"/>
      <c r="W13" s="546"/>
      <c r="X13" s="546"/>
      <c r="Y13" s="546"/>
      <c r="Z13" s="546"/>
      <c r="AA13" s="547"/>
      <c r="AB13" s="16"/>
    </row>
    <row r="14" spans="2:28" ht="27" customHeight="1" thickBot="1" x14ac:dyDescent="0.25">
      <c r="B14" s="14"/>
      <c r="C14" s="548"/>
      <c r="D14" s="549"/>
      <c r="E14" s="549"/>
      <c r="F14" s="549"/>
      <c r="G14" s="549"/>
      <c r="H14" s="550"/>
      <c r="I14" s="1256"/>
      <c r="J14" s="1257"/>
      <c r="K14" s="1257"/>
      <c r="L14" s="1257"/>
      <c r="M14" s="1257"/>
      <c r="N14" s="1257"/>
      <c r="O14" s="1257"/>
      <c r="P14" s="1257"/>
      <c r="Q14" s="1257"/>
      <c r="R14" s="1257"/>
      <c r="S14" s="1258"/>
      <c r="T14" s="557" t="s">
        <v>10</v>
      </c>
      <c r="U14" s="558"/>
      <c r="V14" s="558"/>
      <c r="W14" s="558"/>
      <c r="X14" s="558"/>
      <c r="Y14" s="558"/>
      <c r="Z14" s="558"/>
      <c r="AA14" s="559"/>
      <c r="AB14" s="16"/>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111</v>
      </c>
      <c r="J16" s="476"/>
      <c r="K16" s="476"/>
      <c r="L16" s="476"/>
      <c r="M16" s="476"/>
      <c r="N16" s="476"/>
      <c r="O16" s="476"/>
      <c r="P16" s="476"/>
      <c r="Q16" s="476"/>
      <c r="R16" s="476"/>
      <c r="S16" s="476"/>
      <c r="T16" s="476"/>
      <c r="U16" s="476"/>
      <c r="V16" s="476"/>
      <c r="W16" s="476"/>
      <c r="X16" s="476"/>
      <c r="Y16" s="476"/>
      <c r="Z16" s="476"/>
      <c r="AA16" s="477"/>
      <c r="AB16" s="16"/>
    </row>
    <row r="17" spans="2:28" ht="7.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489</v>
      </c>
      <c r="J18" s="476"/>
      <c r="K18" s="476"/>
      <c r="L18" s="476"/>
      <c r="M18" s="476"/>
      <c r="N18" s="476"/>
      <c r="O18" s="476"/>
      <c r="P18" s="476"/>
      <c r="Q18" s="476"/>
      <c r="R18" s="476"/>
      <c r="S18" s="476"/>
      <c r="T18" s="476"/>
      <c r="U18" s="476"/>
      <c r="V18" s="476"/>
      <c r="W18" s="476"/>
      <c r="X18" s="476"/>
      <c r="Y18" s="476"/>
      <c r="Z18" s="476"/>
      <c r="AA18" s="477"/>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488</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487</v>
      </c>
      <c r="N21" s="585"/>
      <c r="O21" s="585"/>
      <c r="P21" s="585"/>
      <c r="Q21" s="585"/>
      <c r="R21" s="585"/>
      <c r="S21" s="586"/>
      <c r="T21" s="587" t="s">
        <v>373</v>
      </c>
      <c r="U21" s="585"/>
      <c r="V21" s="585"/>
      <c r="W21" s="585"/>
      <c r="X21" s="585"/>
      <c r="Y21" s="585"/>
      <c r="Z21" s="585"/>
      <c r="AA21" s="586"/>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4" customHeight="1" thickBot="1" x14ac:dyDescent="0.25">
      <c r="B24" s="14"/>
      <c r="C24" s="451" t="s">
        <v>486</v>
      </c>
      <c r="D24" s="452"/>
      <c r="E24" s="452"/>
      <c r="F24" s="452"/>
      <c r="G24" s="452"/>
      <c r="H24" s="452"/>
      <c r="I24" s="453"/>
      <c r="J24" s="451" t="s">
        <v>485</v>
      </c>
      <c r="K24" s="452"/>
      <c r="L24" s="452"/>
      <c r="M24" s="452"/>
      <c r="N24" s="452"/>
      <c r="O24" s="452"/>
      <c r="P24" s="453"/>
      <c r="Q24" s="563" t="s">
        <v>484</v>
      </c>
      <c r="R24" s="564"/>
      <c r="S24" s="564"/>
      <c r="T24" s="564"/>
      <c r="U24" s="564"/>
      <c r="V24" s="564"/>
      <c r="W24" s="564"/>
      <c r="X24" s="564"/>
      <c r="Y24" s="564"/>
      <c r="Z24" s="564"/>
      <c r="AA24" s="565"/>
      <c r="AB24" s="16"/>
    </row>
    <row r="25" spans="2:28"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 customHeight="1" thickBot="1" x14ac:dyDescent="0.25">
      <c r="B26" s="14"/>
      <c r="C26" s="472" t="s">
        <v>21</v>
      </c>
      <c r="D26" s="473"/>
      <c r="E26" s="473"/>
      <c r="F26" s="473"/>
      <c r="G26" s="473"/>
      <c r="H26" s="474"/>
      <c r="I26" s="475" t="s">
        <v>110</v>
      </c>
      <c r="J26" s="476"/>
      <c r="K26" s="476"/>
      <c r="L26" s="476"/>
      <c r="M26" s="476"/>
      <c r="N26" s="476"/>
      <c r="O26" s="476"/>
      <c r="P26" s="476"/>
      <c r="Q26" s="476"/>
      <c r="R26" s="476"/>
      <c r="S26" s="476"/>
      <c r="T26" s="476"/>
      <c r="U26" s="476"/>
      <c r="V26" s="476"/>
      <c r="W26" s="476"/>
      <c r="X26" s="476"/>
      <c r="Y26" s="476"/>
      <c r="Z26" s="476"/>
      <c r="AA26" s="477"/>
      <c r="AB26" s="16"/>
    </row>
    <row r="27" spans="2:28" ht="7.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4.5" customHeight="1" thickBot="1" x14ac:dyDescent="0.25">
      <c r="B28" s="14"/>
      <c r="C28" s="472" t="s">
        <v>23</v>
      </c>
      <c r="D28" s="473"/>
      <c r="E28" s="473"/>
      <c r="F28" s="473"/>
      <c r="G28" s="473"/>
      <c r="H28" s="474"/>
      <c r="I28" s="1252" t="s">
        <v>483</v>
      </c>
      <c r="J28" s="475"/>
      <c r="K28" s="566" t="s">
        <v>24</v>
      </c>
      <c r="L28" s="567"/>
      <c r="M28" s="567"/>
      <c r="N28" s="568"/>
      <c r="O28" s="562" t="s">
        <v>25</v>
      </c>
      <c r="P28" s="560"/>
      <c r="Q28" s="560"/>
      <c r="R28" s="561"/>
      <c r="S28" s="19"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6.5" customHeight="1" thickBot="1" x14ac:dyDescent="0.25">
      <c r="B32" s="14"/>
      <c r="C32" s="487"/>
      <c r="D32" s="488"/>
      <c r="E32" s="488"/>
      <c r="F32" s="488"/>
      <c r="G32" s="488"/>
      <c r="H32" s="488"/>
      <c r="I32" s="488"/>
      <c r="J32" s="489"/>
      <c r="K32" s="479">
        <v>0</v>
      </c>
      <c r="L32" s="480"/>
      <c r="M32" s="480"/>
      <c r="N32" s="480"/>
      <c r="O32" s="480">
        <v>89</v>
      </c>
      <c r="P32" s="480"/>
      <c r="Q32" s="480"/>
      <c r="R32" s="480"/>
      <c r="S32" s="480">
        <v>90</v>
      </c>
      <c r="T32" s="480"/>
      <c r="U32" s="480">
        <v>99</v>
      </c>
      <c r="V32" s="480"/>
      <c r="W32" s="480"/>
      <c r="X32" s="480">
        <v>100</v>
      </c>
      <c r="Y32" s="480"/>
      <c r="Z32" s="480">
        <v>100</v>
      </c>
      <c r="AA32" s="540"/>
      <c r="AB32" s="16"/>
    </row>
    <row r="33" spans="2:33" ht="12"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3"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33" s="21" customFormat="1" ht="58.5" customHeight="1" thickBot="1" x14ac:dyDescent="0.25">
      <c r="B35" s="20"/>
      <c r="C35" s="992" t="s">
        <v>30</v>
      </c>
      <c r="D35" s="993"/>
      <c r="E35" s="993"/>
      <c r="F35" s="993"/>
      <c r="G35" s="1288"/>
      <c r="H35" s="139" t="s">
        <v>109</v>
      </c>
      <c r="I35" s="139" t="s">
        <v>108</v>
      </c>
      <c r="J35" s="139" t="s">
        <v>482</v>
      </c>
      <c r="K35" s="1283" t="s">
        <v>481</v>
      </c>
      <c r="L35" s="1284"/>
      <c r="M35" s="1284"/>
      <c r="N35" s="1284"/>
      <c r="O35" s="1284"/>
      <c r="P35" s="1285"/>
      <c r="Q35" s="1284" t="s">
        <v>34</v>
      </c>
      <c r="R35" s="1284"/>
      <c r="S35" s="1284"/>
      <c r="T35" s="1284"/>
      <c r="U35" s="1284"/>
      <c r="V35" s="1284"/>
      <c r="W35" s="1284"/>
      <c r="X35" s="1284"/>
      <c r="Y35" s="1284"/>
      <c r="Z35" s="1284"/>
      <c r="AA35" s="1285"/>
      <c r="AB35" s="16"/>
    </row>
    <row r="36" spans="2:33" s="21" customFormat="1" ht="65.25" customHeight="1" x14ac:dyDescent="0.2">
      <c r="B36" s="20"/>
      <c r="C36" s="632" t="s">
        <v>470</v>
      </c>
      <c r="D36" s="633"/>
      <c r="E36" s="633"/>
      <c r="F36" s="633"/>
      <c r="G36" s="634"/>
      <c r="H36" s="138">
        <v>26.87</v>
      </c>
      <c r="I36" s="137">
        <v>26.55</v>
      </c>
      <c r="J36" s="128">
        <f t="shared" ref="J36:J47" si="0">+H36/I36</f>
        <v>1.0120527306967986</v>
      </c>
      <c r="K36" s="1264">
        <f>+H36/I49</f>
        <v>9.1603313674019027E-2</v>
      </c>
      <c r="L36" s="1265"/>
      <c r="M36" s="1265"/>
      <c r="N36" s="1265"/>
      <c r="O36" s="1265"/>
      <c r="P36" s="1266"/>
      <c r="Q36" s="1267" t="s">
        <v>480</v>
      </c>
      <c r="R36" s="1268"/>
      <c r="S36" s="1268"/>
      <c r="T36" s="1268"/>
      <c r="U36" s="1268"/>
      <c r="V36" s="1268"/>
      <c r="W36" s="1268"/>
      <c r="X36" s="1268"/>
      <c r="Y36" s="1268"/>
      <c r="Z36" s="1268"/>
      <c r="AA36" s="1269"/>
      <c r="AB36" s="16"/>
    </row>
    <row r="37" spans="2:33" s="21" customFormat="1" ht="63" customHeight="1" x14ac:dyDescent="0.2">
      <c r="B37" s="20"/>
      <c r="C37" s="632" t="s">
        <v>479</v>
      </c>
      <c r="D37" s="633"/>
      <c r="E37" s="633"/>
      <c r="F37" s="633"/>
      <c r="G37" s="634"/>
      <c r="H37" s="136">
        <v>26.15</v>
      </c>
      <c r="I37" s="133">
        <v>23.93</v>
      </c>
      <c r="J37" s="128">
        <f t="shared" si="0"/>
        <v>1.0927705808608441</v>
      </c>
      <c r="K37" s="1264">
        <f>+(H36+H37)/$I$49</f>
        <v>0.18075205400061364</v>
      </c>
      <c r="L37" s="1265"/>
      <c r="M37" s="1265"/>
      <c r="N37" s="1265"/>
      <c r="O37" s="1265"/>
      <c r="P37" s="1266"/>
      <c r="Q37" s="1270"/>
      <c r="R37" s="1271"/>
      <c r="S37" s="1271"/>
      <c r="T37" s="1271"/>
      <c r="U37" s="1271"/>
      <c r="V37" s="1271"/>
      <c r="W37" s="1271"/>
      <c r="X37" s="1271"/>
      <c r="Y37" s="1271"/>
      <c r="Z37" s="1271"/>
      <c r="AA37" s="1272"/>
      <c r="AB37" s="16"/>
    </row>
    <row r="38" spans="2:33" s="21" customFormat="1" ht="86.25" customHeight="1" x14ac:dyDescent="0.2">
      <c r="B38" s="20"/>
      <c r="C38" s="632" t="s">
        <v>467</v>
      </c>
      <c r="D38" s="633"/>
      <c r="E38" s="633"/>
      <c r="F38" s="633"/>
      <c r="G38" s="634"/>
      <c r="H38" s="136">
        <v>8.58</v>
      </c>
      <c r="I38" s="133">
        <v>10.36</v>
      </c>
      <c r="J38" s="128">
        <f t="shared" si="0"/>
        <v>0.8281853281853282</v>
      </c>
      <c r="K38" s="1264">
        <f>+(H36+H37+H38)/$I$49</f>
        <v>0.21000238639075444</v>
      </c>
      <c r="L38" s="1265"/>
      <c r="M38" s="1265"/>
      <c r="N38" s="1265"/>
      <c r="O38" s="1265"/>
      <c r="P38" s="1266"/>
      <c r="Q38" s="1273"/>
      <c r="R38" s="1274"/>
      <c r="S38" s="1274"/>
      <c r="T38" s="1274"/>
      <c r="U38" s="1274"/>
      <c r="V38" s="1274"/>
      <c r="W38" s="1274"/>
      <c r="X38" s="1274"/>
      <c r="Y38" s="1274"/>
      <c r="Z38" s="1274"/>
      <c r="AA38" s="1275"/>
      <c r="AB38" s="16"/>
      <c r="AG38" s="135"/>
    </row>
    <row r="39" spans="2:33" s="21" customFormat="1" ht="70.5" customHeight="1" x14ac:dyDescent="0.2">
      <c r="B39" s="20"/>
      <c r="C39" s="632" t="s">
        <v>465</v>
      </c>
      <c r="D39" s="633"/>
      <c r="E39" s="633"/>
      <c r="F39" s="633"/>
      <c r="G39" s="634"/>
      <c r="H39" s="134">
        <v>1.1100000000000001</v>
      </c>
      <c r="I39" s="133">
        <v>5.78</v>
      </c>
      <c r="J39" s="128">
        <f t="shared" si="0"/>
        <v>0.19204152249134948</v>
      </c>
      <c r="K39" s="1264">
        <f>+(H36+H37+H38+H39)/$I$49</f>
        <v>0.21378652030136705</v>
      </c>
      <c r="L39" s="1265"/>
      <c r="M39" s="1265"/>
      <c r="N39" s="1265"/>
      <c r="O39" s="1265"/>
      <c r="P39" s="1266"/>
      <c r="Q39" s="1289" t="s">
        <v>478</v>
      </c>
      <c r="R39" s="1290"/>
      <c r="S39" s="1290"/>
      <c r="T39" s="1290"/>
      <c r="U39" s="1290"/>
      <c r="V39" s="1290"/>
      <c r="W39" s="1290"/>
      <c r="X39" s="1290"/>
      <c r="Y39" s="1290"/>
      <c r="Z39" s="1290"/>
      <c r="AA39" s="1291"/>
      <c r="AB39" s="16"/>
    </row>
    <row r="40" spans="2:33" s="21" customFormat="1" ht="54" customHeight="1" x14ac:dyDescent="0.2">
      <c r="B40" s="20"/>
      <c r="C40" s="632" t="s">
        <v>463</v>
      </c>
      <c r="D40" s="633"/>
      <c r="E40" s="633"/>
      <c r="F40" s="633"/>
      <c r="G40" s="634"/>
      <c r="H40" s="134">
        <v>10.49</v>
      </c>
      <c r="I40" s="133">
        <v>5.64</v>
      </c>
      <c r="J40" s="128">
        <f t="shared" si="0"/>
        <v>1.8599290780141846</v>
      </c>
      <c r="K40" s="1264">
        <f>+(H36+H37+H38+H39+H40)/$I$49</f>
        <v>0.2495482903214809</v>
      </c>
      <c r="L40" s="1265"/>
      <c r="M40" s="1265"/>
      <c r="N40" s="1265"/>
      <c r="O40" s="1265"/>
      <c r="P40" s="1266"/>
      <c r="Q40" s="1292"/>
      <c r="R40" s="1293"/>
      <c r="S40" s="1293"/>
      <c r="T40" s="1293"/>
      <c r="U40" s="1293"/>
      <c r="V40" s="1293"/>
      <c r="W40" s="1293"/>
      <c r="X40" s="1293"/>
      <c r="Y40" s="1293"/>
      <c r="Z40" s="1293"/>
      <c r="AA40" s="1294"/>
      <c r="AB40" s="16"/>
    </row>
    <row r="41" spans="2:33" s="21" customFormat="1" ht="66" customHeight="1" x14ac:dyDescent="0.2">
      <c r="B41" s="20"/>
      <c r="C41" s="632" t="s">
        <v>462</v>
      </c>
      <c r="D41" s="633"/>
      <c r="E41" s="633"/>
      <c r="F41" s="633"/>
      <c r="G41" s="634"/>
      <c r="H41" s="134">
        <v>40.15</v>
      </c>
      <c r="I41" s="133">
        <v>35.020000000000003</v>
      </c>
      <c r="J41" s="128">
        <f t="shared" si="0"/>
        <v>1.146487721302113</v>
      </c>
      <c r="K41" s="1264">
        <f>+(H36+H37+H38+H39+H40+H41)/$I$49</f>
        <v>0.38642484573688335</v>
      </c>
      <c r="L41" s="1265"/>
      <c r="M41" s="1265"/>
      <c r="N41" s="1265"/>
      <c r="O41" s="1265"/>
      <c r="P41" s="1266"/>
      <c r="Q41" s="1295"/>
      <c r="R41" s="1296"/>
      <c r="S41" s="1296"/>
      <c r="T41" s="1296"/>
      <c r="U41" s="1296"/>
      <c r="V41" s="1296"/>
      <c r="W41" s="1296"/>
      <c r="X41" s="1296"/>
      <c r="Y41" s="1296"/>
      <c r="Z41" s="1296"/>
      <c r="AA41" s="1297"/>
      <c r="AB41" s="16"/>
    </row>
    <row r="42" spans="2:33" s="21" customFormat="1" ht="18" customHeight="1" x14ac:dyDescent="0.2">
      <c r="B42" s="20"/>
      <c r="C42" s="632" t="s">
        <v>477</v>
      </c>
      <c r="D42" s="633"/>
      <c r="E42" s="633"/>
      <c r="F42" s="633"/>
      <c r="G42" s="634"/>
      <c r="H42" s="132"/>
      <c r="I42" s="131">
        <v>30.9</v>
      </c>
      <c r="J42" s="128">
        <f t="shared" si="0"/>
        <v>0</v>
      </c>
      <c r="K42" s="1264"/>
      <c r="L42" s="1265"/>
      <c r="M42" s="1265"/>
      <c r="N42" s="1265"/>
      <c r="O42" s="1265"/>
      <c r="P42" s="1266"/>
      <c r="Q42" s="1276"/>
      <c r="R42" s="1276"/>
      <c r="S42" s="1276"/>
      <c r="T42" s="1276"/>
      <c r="U42" s="1276"/>
      <c r="V42" s="1276"/>
      <c r="W42" s="1276"/>
      <c r="X42" s="1276"/>
      <c r="Y42" s="1276"/>
      <c r="Z42" s="1276"/>
      <c r="AA42" s="1277"/>
      <c r="AB42" s="16"/>
    </row>
    <row r="43" spans="2:33" s="21" customFormat="1" ht="18" customHeight="1" x14ac:dyDescent="0.2">
      <c r="B43" s="20"/>
      <c r="C43" s="632" t="s">
        <v>476</v>
      </c>
      <c r="D43" s="633"/>
      <c r="E43" s="633"/>
      <c r="F43" s="633"/>
      <c r="G43" s="634"/>
      <c r="H43" s="132"/>
      <c r="I43" s="131">
        <v>30.9</v>
      </c>
      <c r="J43" s="128">
        <f t="shared" si="0"/>
        <v>0</v>
      </c>
      <c r="K43" s="1264"/>
      <c r="L43" s="1265"/>
      <c r="M43" s="1265"/>
      <c r="N43" s="1265"/>
      <c r="O43" s="1265"/>
      <c r="P43" s="1266"/>
      <c r="Q43" s="1276"/>
      <c r="R43" s="1276"/>
      <c r="S43" s="1276"/>
      <c r="T43" s="1276"/>
      <c r="U43" s="1276"/>
      <c r="V43" s="1276"/>
      <c r="W43" s="1276"/>
      <c r="X43" s="1276"/>
      <c r="Y43" s="1276"/>
      <c r="Z43" s="1276"/>
      <c r="AA43" s="1277"/>
      <c r="AB43" s="16"/>
    </row>
    <row r="44" spans="2:33" s="21" customFormat="1" ht="18" customHeight="1" x14ac:dyDescent="0.2">
      <c r="B44" s="20"/>
      <c r="C44" s="632" t="s">
        <v>475</v>
      </c>
      <c r="D44" s="633"/>
      <c r="E44" s="633"/>
      <c r="F44" s="633"/>
      <c r="G44" s="634"/>
      <c r="H44" s="132"/>
      <c r="I44" s="131">
        <v>30.9</v>
      </c>
      <c r="J44" s="128">
        <f t="shared" si="0"/>
        <v>0</v>
      </c>
      <c r="K44" s="1264"/>
      <c r="L44" s="1265"/>
      <c r="M44" s="1265"/>
      <c r="N44" s="1265"/>
      <c r="O44" s="1265"/>
      <c r="P44" s="1266"/>
      <c r="Q44" s="1276"/>
      <c r="R44" s="1276"/>
      <c r="S44" s="1276"/>
      <c r="T44" s="1276"/>
      <c r="U44" s="1276"/>
      <c r="V44" s="1276"/>
      <c r="W44" s="1276"/>
      <c r="X44" s="1276"/>
      <c r="Y44" s="1276"/>
      <c r="Z44" s="1276"/>
      <c r="AA44" s="1277"/>
      <c r="AB44" s="16"/>
    </row>
    <row r="45" spans="2:33" s="21" customFormat="1" ht="18" customHeight="1" x14ac:dyDescent="0.2">
      <c r="B45" s="20"/>
      <c r="C45" s="632" t="s">
        <v>474</v>
      </c>
      <c r="D45" s="633"/>
      <c r="E45" s="633"/>
      <c r="F45" s="633"/>
      <c r="G45" s="634"/>
      <c r="H45" s="132"/>
      <c r="I45" s="131">
        <v>31.67</v>
      </c>
      <c r="J45" s="128">
        <f t="shared" si="0"/>
        <v>0</v>
      </c>
      <c r="K45" s="1264"/>
      <c r="L45" s="1265"/>
      <c r="M45" s="1265"/>
      <c r="N45" s="1265"/>
      <c r="O45" s="1265"/>
      <c r="P45" s="1266"/>
      <c r="Q45" s="1276"/>
      <c r="R45" s="1276"/>
      <c r="S45" s="1276"/>
      <c r="T45" s="1276"/>
      <c r="U45" s="1276"/>
      <c r="V45" s="1276"/>
      <c r="W45" s="1276"/>
      <c r="X45" s="1276"/>
      <c r="Y45" s="1276"/>
      <c r="Z45" s="1276"/>
      <c r="AA45" s="1277"/>
      <c r="AB45" s="16"/>
    </row>
    <row r="46" spans="2:33" s="21" customFormat="1" ht="18" customHeight="1" x14ac:dyDescent="0.2">
      <c r="B46" s="20"/>
      <c r="C46" s="632" t="s">
        <v>473</v>
      </c>
      <c r="D46" s="633"/>
      <c r="E46" s="633"/>
      <c r="F46" s="633"/>
      <c r="G46" s="634"/>
      <c r="H46" s="132"/>
      <c r="I46" s="131">
        <v>31.33</v>
      </c>
      <c r="J46" s="128">
        <f t="shared" si="0"/>
        <v>0</v>
      </c>
      <c r="K46" s="1264"/>
      <c r="L46" s="1265"/>
      <c r="M46" s="1265"/>
      <c r="N46" s="1265"/>
      <c r="O46" s="1265"/>
      <c r="P46" s="1266"/>
      <c r="Q46" s="1276"/>
      <c r="R46" s="1276"/>
      <c r="S46" s="1276"/>
      <c r="T46" s="1276"/>
      <c r="U46" s="1276"/>
      <c r="V46" s="1276"/>
      <c r="W46" s="1276"/>
      <c r="X46" s="1276"/>
      <c r="Y46" s="1276"/>
      <c r="Z46" s="1276"/>
      <c r="AA46" s="1277"/>
      <c r="AB46" s="16"/>
    </row>
    <row r="47" spans="2:33" s="21" customFormat="1" ht="18" customHeight="1" thickBot="1" x14ac:dyDescent="0.25">
      <c r="B47" s="20"/>
      <c r="C47" s="632" t="s">
        <v>472</v>
      </c>
      <c r="D47" s="633"/>
      <c r="E47" s="633"/>
      <c r="F47" s="633"/>
      <c r="G47" s="634"/>
      <c r="H47" s="130"/>
      <c r="I47" s="129">
        <v>30.95</v>
      </c>
      <c r="J47" s="128">
        <f t="shared" si="0"/>
        <v>0</v>
      </c>
      <c r="K47" s="1264"/>
      <c r="L47" s="1265"/>
      <c r="M47" s="1265"/>
      <c r="N47" s="1265"/>
      <c r="O47" s="1265"/>
      <c r="P47" s="1266"/>
      <c r="Q47" s="1286"/>
      <c r="R47" s="1286"/>
      <c r="S47" s="1286"/>
      <c r="T47" s="1286"/>
      <c r="U47" s="1286"/>
      <c r="V47" s="1286"/>
      <c r="W47" s="1286"/>
      <c r="X47" s="1286"/>
      <c r="Y47" s="1286"/>
      <c r="Z47" s="1286"/>
      <c r="AA47" s="1287"/>
      <c r="AB47" s="16"/>
    </row>
    <row r="48" spans="2:33" s="21" customFormat="1" ht="24" customHeight="1" thickBot="1" x14ac:dyDescent="0.25">
      <c r="B48" s="20"/>
      <c r="C48" s="881" t="s">
        <v>35</v>
      </c>
      <c r="D48" s="882"/>
      <c r="E48" s="882"/>
      <c r="F48" s="882"/>
      <c r="G48" s="883"/>
      <c r="H48" s="127">
        <f>+SUM(H36:H47)</f>
        <v>113.35</v>
      </c>
      <c r="I48" s="126">
        <f>+SUM(I36:I41)</f>
        <v>107.28</v>
      </c>
      <c r="J48" s="125"/>
      <c r="K48" s="1329"/>
      <c r="L48" s="884"/>
      <c r="M48" s="884"/>
      <c r="N48" s="884"/>
      <c r="O48" s="884"/>
      <c r="P48" s="885"/>
      <c r="Q48" s="884"/>
      <c r="R48" s="884"/>
      <c r="S48" s="884"/>
      <c r="T48" s="884"/>
      <c r="U48" s="884"/>
      <c r="V48" s="884"/>
      <c r="W48" s="884"/>
      <c r="X48" s="884"/>
      <c r="Y48" s="884"/>
      <c r="Z48" s="884"/>
      <c r="AA48" s="885"/>
      <c r="AB48" s="16"/>
    </row>
    <row r="49" spans="2:33" s="21" customFormat="1" ht="18" customHeight="1" x14ac:dyDescent="0.2">
      <c r="B49" s="20"/>
      <c r="C49" s="1308" t="s">
        <v>471</v>
      </c>
      <c r="D49" s="1308"/>
      <c r="E49" s="1308"/>
      <c r="F49" s="1308"/>
      <c r="G49" s="1308"/>
      <c r="H49" s="1308"/>
      <c r="I49" s="124">
        <v>293.33</v>
      </c>
      <c r="J49" s="124"/>
      <c r="K49" s="123"/>
      <c r="L49" s="123"/>
      <c r="M49" s="123"/>
      <c r="N49" s="123"/>
      <c r="O49" s="123"/>
      <c r="P49" s="123"/>
      <c r="Q49" s="123"/>
      <c r="R49" s="123"/>
      <c r="S49" s="123"/>
      <c r="T49" s="123"/>
      <c r="U49" s="123"/>
      <c r="V49" s="123"/>
      <c r="W49" s="123"/>
      <c r="X49" s="123"/>
      <c r="Y49" s="123"/>
      <c r="Z49" s="123"/>
      <c r="AA49" s="123"/>
      <c r="AB49" s="16"/>
    </row>
    <row r="50" spans="2:33" s="21" customFormat="1" ht="3.75" customHeight="1" x14ac:dyDescent="0.2">
      <c r="B50" s="20"/>
      <c r="C50" s="120"/>
      <c r="D50" s="120"/>
      <c r="E50" s="120"/>
      <c r="F50" s="120"/>
      <c r="G50" s="120"/>
      <c r="H50" s="122"/>
      <c r="I50" s="122"/>
      <c r="J50" s="121"/>
      <c r="K50" s="120"/>
      <c r="L50" s="120"/>
      <c r="M50" s="120"/>
      <c r="N50" s="120"/>
      <c r="O50" s="120"/>
      <c r="P50" s="120"/>
      <c r="Q50" s="120"/>
      <c r="R50" s="120"/>
      <c r="S50" s="120"/>
      <c r="T50" s="120"/>
      <c r="U50" s="120"/>
      <c r="V50" s="120"/>
      <c r="W50" s="120"/>
      <c r="X50" s="120"/>
      <c r="Y50" s="120"/>
      <c r="Z50" s="120"/>
      <c r="AA50" s="120"/>
      <c r="AB50" s="16"/>
    </row>
    <row r="51" spans="2:33" s="21" customFormat="1" ht="6" customHeight="1" thickBot="1" x14ac:dyDescent="0.25">
      <c r="B51" s="20"/>
      <c r="C51" s="120"/>
      <c r="D51" s="120"/>
      <c r="E51" s="120"/>
      <c r="F51" s="120"/>
      <c r="G51" s="120"/>
      <c r="H51" s="122"/>
      <c r="I51" s="122"/>
      <c r="J51" s="121"/>
      <c r="K51" s="120"/>
      <c r="L51" s="120"/>
      <c r="M51" s="120"/>
      <c r="N51" s="120"/>
      <c r="O51" s="120"/>
      <c r="P51" s="120"/>
      <c r="Q51" s="120"/>
      <c r="R51" s="120"/>
      <c r="S51" s="120"/>
      <c r="T51" s="120"/>
      <c r="U51" s="120"/>
      <c r="V51" s="120"/>
      <c r="W51" s="120"/>
      <c r="X51" s="120"/>
      <c r="Y51" s="120"/>
      <c r="Z51" s="120"/>
      <c r="AA51" s="120"/>
      <c r="AB51" s="16"/>
    </row>
    <row r="52" spans="2:33" s="21" customFormat="1" ht="11.25" customHeight="1" x14ac:dyDescent="0.2">
      <c r="B52" s="20"/>
      <c r="C52" s="886" t="s">
        <v>36</v>
      </c>
      <c r="D52" s="887"/>
      <c r="E52" s="887"/>
      <c r="F52" s="887"/>
      <c r="G52" s="887"/>
      <c r="H52" s="887"/>
      <c r="I52" s="887"/>
      <c r="J52" s="887"/>
      <c r="K52" s="887"/>
      <c r="L52" s="887"/>
      <c r="M52" s="887"/>
      <c r="N52" s="887"/>
      <c r="O52" s="887"/>
      <c r="P52" s="887"/>
      <c r="Q52" s="887"/>
      <c r="R52" s="887"/>
      <c r="S52" s="887"/>
      <c r="T52" s="887"/>
      <c r="U52" s="887"/>
      <c r="V52" s="887"/>
      <c r="W52" s="887"/>
      <c r="X52" s="887"/>
      <c r="Y52" s="887"/>
      <c r="Z52" s="887"/>
      <c r="AA52" s="888"/>
      <c r="AB52" s="16"/>
    </row>
    <row r="53" spans="2:33" ht="4.5" customHeight="1" x14ac:dyDescent="0.2">
      <c r="B53" s="14"/>
      <c r="C53" s="889"/>
      <c r="D53" s="890"/>
      <c r="E53" s="890"/>
      <c r="F53" s="890"/>
      <c r="G53" s="890"/>
      <c r="H53" s="890"/>
      <c r="I53" s="890"/>
      <c r="J53" s="890"/>
      <c r="K53" s="890"/>
      <c r="L53" s="890"/>
      <c r="M53" s="890"/>
      <c r="N53" s="890"/>
      <c r="O53" s="890"/>
      <c r="P53" s="890"/>
      <c r="Q53" s="890"/>
      <c r="R53" s="890"/>
      <c r="S53" s="890"/>
      <c r="T53" s="890"/>
      <c r="U53" s="890"/>
      <c r="V53" s="890"/>
      <c r="W53" s="890"/>
      <c r="X53" s="890"/>
      <c r="Y53" s="890"/>
      <c r="Z53" s="890"/>
      <c r="AA53" s="891"/>
      <c r="AB53" s="16"/>
    </row>
    <row r="54" spans="2:33" ht="3.75" customHeight="1" x14ac:dyDescent="0.2">
      <c r="B54" s="14"/>
      <c r="C54" s="895"/>
      <c r="D54" s="896"/>
      <c r="E54" s="896"/>
      <c r="F54" s="896"/>
      <c r="G54" s="896"/>
      <c r="H54" s="896"/>
      <c r="I54" s="896"/>
      <c r="J54" s="896"/>
      <c r="K54" s="896"/>
      <c r="L54" s="896"/>
      <c r="M54" s="896"/>
      <c r="N54" s="896"/>
      <c r="O54" s="896"/>
      <c r="P54" s="896"/>
      <c r="Q54" s="896"/>
      <c r="R54" s="896"/>
      <c r="S54" s="896"/>
      <c r="T54" s="896"/>
      <c r="U54" s="896"/>
      <c r="V54" s="896"/>
      <c r="W54" s="896"/>
      <c r="X54" s="896"/>
      <c r="Y54" s="896"/>
      <c r="Z54" s="896"/>
      <c r="AA54" s="897"/>
      <c r="AB54" s="16"/>
    </row>
    <row r="55" spans="2:33" ht="87" customHeight="1" x14ac:dyDescent="0.2">
      <c r="B55" s="14"/>
      <c r="C55" s="895"/>
      <c r="D55" s="896"/>
      <c r="E55" s="896"/>
      <c r="F55" s="896"/>
      <c r="G55" s="896"/>
      <c r="H55" s="896"/>
      <c r="I55" s="896"/>
      <c r="J55" s="896"/>
      <c r="K55" s="896"/>
      <c r="L55" s="896"/>
      <c r="M55" s="896"/>
      <c r="N55" s="896"/>
      <c r="O55" s="896"/>
      <c r="P55" s="896"/>
      <c r="Q55" s="896"/>
      <c r="R55" s="896"/>
      <c r="S55" s="896"/>
      <c r="T55" s="896"/>
      <c r="U55" s="896"/>
      <c r="V55" s="896"/>
      <c r="W55" s="896"/>
      <c r="X55" s="896"/>
      <c r="Y55" s="896"/>
      <c r="Z55" s="896"/>
      <c r="AA55" s="897"/>
      <c r="AB55" s="16"/>
    </row>
    <row r="56" spans="2:33" ht="98.25" customHeight="1" thickBot="1" x14ac:dyDescent="0.25">
      <c r="B56" s="14"/>
      <c r="C56" s="898"/>
      <c r="D56" s="899"/>
      <c r="E56" s="899"/>
      <c r="F56" s="899"/>
      <c r="G56" s="899"/>
      <c r="H56" s="899"/>
      <c r="I56" s="899"/>
      <c r="J56" s="899"/>
      <c r="K56" s="899"/>
      <c r="L56" s="899"/>
      <c r="M56" s="899"/>
      <c r="N56" s="899"/>
      <c r="O56" s="899"/>
      <c r="P56" s="899"/>
      <c r="Q56" s="899"/>
      <c r="R56" s="899"/>
      <c r="S56" s="899"/>
      <c r="T56" s="899"/>
      <c r="U56" s="899"/>
      <c r="V56" s="899"/>
      <c r="W56" s="899"/>
      <c r="X56" s="899"/>
      <c r="Y56" s="899"/>
      <c r="Z56" s="899"/>
      <c r="AA56" s="900"/>
      <c r="AB56" s="16"/>
    </row>
    <row r="57" spans="2:33" ht="8.25" customHeight="1" x14ac:dyDescent="0.2">
      <c r="B57" s="22"/>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23"/>
    </row>
    <row r="58" spans="2:33" ht="6" customHeight="1" thickBot="1" x14ac:dyDescent="0.25">
      <c r="B58" s="24"/>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25"/>
    </row>
    <row r="59" spans="2:33" ht="15.75" x14ac:dyDescent="0.2">
      <c r="B59" s="26"/>
      <c r="C59" s="1299" t="s">
        <v>30</v>
      </c>
      <c r="D59" s="1300"/>
      <c r="E59" s="1300"/>
      <c r="F59" s="1300"/>
      <c r="G59" s="1301"/>
      <c r="H59" s="1299" t="s">
        <v>37</v>
      </c>
      <c r="I59" s="1301"/>
      <c r="J59" s="1299" t="s">
        <v>38</v>
      </c>
      <c r="K59" s="1300"/>
      <c r="L59" s="1300"/>
      <c r="M59" s="1301"/>
      <c r="N59" s="1299" t="s">
        <v>39</v>
      </c>
      <c r="O59" s="1300"/>
      <c r="P59" s="1300"/>
      <c r="Q59" s="1300"/>
      <c r="R59" s="1300"/>
      <c r="S59" s="1300"/>
      <c r="T59" s="1300"/>
      <c r="U59" s="1301"/>
      <c r="V59" s="1324" t="s">
        <v>40</v>
      </c>
      <c r="W59" s="1324"/>
      <c r="X59" s="1324"/>
      <c r="Y59" s="1324"/>
      <c r="Z59" s="1324"/>
      <c r="AA59" s="1325"/>
      <c r="AB59" s="27"/>
    </row>
    <row r="60" spans="2:33" ht="16.5" thickBot="1" x14ac:dyDescent="0.25">
      <c r="B60" s="28"/>
      <c r="C60" s="1302"/>
      <c r="D60" s="1303"/>
      <c r="E60" s="1303"/>
      <c r="F60" s="1303"/>
      <c r="G60" s="1304"/>
      <c r="H60" s="1302"/>
      <c r="I60" s="1304"/>
      <c r="J60" s="1305"/>
      <c r="K60" s="1306"/>
      <c r="L60" s="1306"/>
      <c r="M60" s="1307"/>
      <c r="N60" s="1302"/>
      <c r="O60" s="1303"/>
      <c r="P60" s="1303"/>
      <c r="Q60" s="1303"/>
      <c r="R60" s="1303"/>
      <c r="S60" s="1303"/>
      <c r="T60" s="1303"/>
      <c r="U60" s="1304"/>
      <c r="V60" s="1326"/>
      <c r="W60" s="1326"/>
      <c r="X60" s="1326"/>
      <c r="Y60" s="1326"/>
      <c r="Z60" s="1326"/>
      <c r="AA60" s="1327"/>
      <c r="AB60" s="27"/>
      <c r="AG60" s="117"/>
    </row>
    <row r="61" spans="2:33" ht="12" customHeight="1" x14ac:dyDescent="0.2">
      <c r="B61" s="26"/>
      <c r="C61" s="1319" t="s">
        <v>470</v>
      </c>
      <c r="D61" s="1320"/>
      <c r="E61" s="1320"/>
      <c r="F61" s="1320"/>
      <c r="G61" s="1320"/>
      <c r="H61" s="1320">
        <v>17.98</v>
      </c>
      <c r="I61" s="1320"/>
      <c r="J61" s="1321">
        <f>+H36</f>
        <v>26.87</v>
      </c>
      <c r="K61" s="1322"/>
      <c r="L61" s="1322"/>
      <c r="M61" s="1323"/>
      <c r="N61" s="1330">
        <f>+J61*1/H61</f>
        <v>1.4944382647385985</v>
      </c>
      <c r="O61" s="1331"/>
      <c r="P61" s="1331"/>
      <c r="Q61" s="1331"/>
      <c r="R61" s="1331"/>
      <c r="S61" s="1331"/>
      <c r="T61" s="1331"/>
      <c r="U61" s="1332"/>
      <c r="V61" s="1313" t="s">
        <v>469</v>
      </c>
      <c r="W61" s="1314"/>
      <c r="X61" s="1314"/>
      <c r="Y61" s="1314"/>
      <c r="Z61" s="1314"/>
      <c r="AA61" s="1315"/>
      <c r="AB61" s="29"/>
    </row>
    <row r="62" spans="2:33" x14ac:dyDescent="0.2">
      <c r="B62" s="26"/>
      <c r="C62" s="1281" t="s">
        <v>468</v>
      </c>
      <c r="D62" s="1282"/>
      <c r="E62" s="1282"/>
      <c r="F62" s="1282"/>
      <c r="G62" s="1282"/>
      <c r="H62" s="1282">
        <v>22.9</v>
      </c>
      <c r="I62" s="1282"/>
      <c r="J62" s="1278">
        <f>+H37</f>
        <v>26.15</v>
      </c>
      <c r="K62" s="1279"/>
      <c r="L62" s="1279"/>
      <c r="M62" s="1280"/>
      <c r="N62" s="1310">
        <f>+J62*1/H62</f>
        <v>1.1419213973799127</v>
      </c>
      <c r="O62" s="1311"/>
      <c r="P62" s="1311"/>
      <c r="Q62" s="1311"/>
      <c r="R62" s="1311"/>
      <c r="S62" s="1311"/>
      <c r="T62" s="1311"/>
      <c r="U62" s="1312"/>
      <c r="V62" s="1316"/>
      <c r="W62" s="1317"/>
      <c r="X62" s="1317"/>
      <c r="Y62" s="1317"/>
      <c r="Z62" s="1317"/>
      <c r="AA62" s="1318"/>
      <c r="AB62" s="29"/>
    </row>
    <row r="63" spans="2:33" x14ac:dyDescent="0.2">
      <c r="B63" s="26"/>
      <c r="C63" s="1281" t="s">
        <v>467</v>
      </c>
      <c r="D63" s="1282"/>
      <c r="E63" s="1282"/>
      <c r="F63" s="1282"/>
      <c r="G63" s="1282"/>
      <c r="H63" s="1309">
        <v>15</v>
      </c>
      <c r="I63" s="1309"/>
      <c r="J63" s="1278">
        <f>+H38</f>
        <v>8.58</v>
      </c>
      <c r="K63" s="1279"/>
      <c r="L63" s="1279"/>
      <c r="M63" s="1280"/>
      <c r="N63" s="1310">
        <f>+J63*1/H63</f>
        <v>0.57199999999999995</v>
      </c>
      <c r="O63" s="1311"/>
      <c r="P63" s="1311"/>
      <c r="Q63" s="1311"/>
      <c r="R63" s="1311"/>
      <c r="S63" s="1311"/>
      <c r="T63" s="1311"/>
      <c r="U63" s="1312"/>
      <c r="V63" s="1316"/>
      <c r="W63" s="1317"/>
      <c r="X63" s="1317"/>
      <c r="Y63" s="1317"/>
      <c r="Z63" s="1317"/>
      <c r="AA63" s="1318"/>
      <c r="AB63" s="29"/>
    </row>
    <row r="64" spans="2:33" x14ac:dyDescent="0.2">
      <c r="B64" s="26"/>
      <c r="C64" s="1281" t="s">
        <v>466</v>
      </c>
      <c r="D64" s="1282"/>
      <c r="E64" s="1282"/>
      <c r="F64" s="1282"/>
      <c r="G64" s="1282"/>
      <c r="H64" s="1328">
        <f>SUM(H61:I63)</f>
        <v>55.879999999999995</v>
      </c>
      <c r="I64" s="1328"/>
      <c r="J64" s="1282">
        <f>SUM(J61:M63)</f>
        <v>61.599999999999994</v>
      </c>
      <c r="K64" s="1282"/>
      <c r="L64" s="1282"/>
      <c r="M64" s="1282"/>
      <c r="N64" s="1310">
        <f>+J64*1/H64</f>
        <v>1.1023622047244095</v>
      </c>
      <c r="O64" s="1311"/>
      <c r="P64" s="1311"/>
      <c r="Q64" s="1311"/>
      <c r="R64" s="1311"/>
      <c r="S64" s="1311"/>
      <c r="T64" s="1311"/>
      <c r="U64" s="1312"/>
      <c r="V64" s="1316"/>
      <c r="W64" s="1317"/>
      <c r="X64" s="1317"/>
      <c r="Y64" s="1317"/>
      <c r="Z64" s="1317"/>
      <c r="AA64" s="1318"/>
      <c r="AB64" s="29"/>
    </row>
    <row r="65" spans="2:28" x14ac:dyDescent="0.2">
      <c r="B65" s="26"/>
      <c r="C65" s="1281" t="s">
        <v>465</v>
      </c>
      <c r="D65" s="1282"/>
      <c r="E65" s="1282"/>
      <c r="F65" s="1282"/>
      <c r="G65" s="1282"/>
      <c r="H65" s="1282">
        <v>24.919999999999995</v>
      </c>
      <c r="I65" s="1282"/>
      <c r="J65" s="1278">
        <f>+H39</f>
        <v>1.1100000000000001</v>
      </c>
      <c r="K65" s="1279"/>
      <c r="L65" s="1279"/>
      <c r="M65" s="1280"/>
      <c r="N65" s="1310">
        <f>+J65/H65</f>
        <v>4.4542536115569839E-2</v>
      </c>
      <c r="O65" s="1311"/>
      <c r="P65" s="1311"/>
      <c r="Q65" s="1311"/>
      <c r="R65" s="1311"/>
      <c r="S65" s="1311"/>
      <c r="T65" s="1311"/>
      <c r="U65" s="1312"/>
      <c r="V65" s="1333" t="s">
        <v>464</v>
      </c>
      <c r="W65" s="1334"/>
      <c r="X65" s="1334"/>
      <c r="Y65" s="1334"/>
      <c r="Z65" s="1334"/>
      <c r="AA65" s="1335"/>
      <c r="AB65" s="29"/>
    </row>
    <row r="66" spans="2:28" x14ac:dyDescent="0.2">
      <c r="B66" s="26"/>
      <c r="C66" s="1281" t="s">
        <v>463</v>
      </c>
      <c r="D66" s="1282"/>
      <c r="E66" s="1282"/>
      <c r="F66" s="1282"/>
      <c r="G66" s="1282"/>
      <c r="H66" s="1282">
        <v>38.180000000000007</v>
      </c>
      <c r="I66" s="1282"/>
      <c r="J66" s="1278">
        <f>+H40</f>
        <v>10.49</v>
      </c>
      <c r="K66" s="1279"/>
      <c r="L66" s="1279"/>
      <c r="M66" s="1280"/>
      <c r="N66" s="1310">
        <f>+J66*1/H66</f>
        <v>0.27475117862755366</v>
      </c>
      <c r="O66" s="1311"/>
      <c r="P66" s="1311"/>
      <c r="Q66" s="1311"/>
      <c r="R66" s="1311"/>
      <c r="S66" s="1311"/>
      <c r="T66" s="1311"/>
      <c r="U66" s="1312"/>
      <c r="V66" s="1316"/>
      <c r="W66" s="1317"/>
      <c r="X66" s="1317"/>
      <c r="Y66" s="1317"/>
      <c r="Z66" s="1317"/>
      <c r="AA66" s="1318"/>
      <c r="AB66" s="29"/>
    </row>
    <row r="67" spans="2:28" x14ac:dyDescent="0.2">
      <c r="B67" s="26"/>
      <c r="C67" s="1281" t="s">
        <v>462</v>
      </c>
      <c r="D67" s="1282"/>
      <c r="E67" s="1282"/>
      <c r="F67" s="1282"/>
      <c r="G67" s="1282"/>
      <c r="H67" s="1309">
        <v>23.499999999999986</v>
      </c>
      <c r="I67" s="1309"/>
      <c r="J67" s="1278">
        <f>+H41</f>
        <v>40.15</v>
      </c>
      <c r="K67" s="1279"/>
      <c r="L67" s="1279"/>
      <c r="M67" s="1280"/>
      <c r="N67" s="1310">
        <f>+J67*1/H67</f>
        <v>1.7085106382978734</v>
      </c>
      <c r="O67" s="1311"/>
      <c r="P67" s="1311"/>
      <c r="Q67" s="1311"/>
      <c r="R67" s="1311"/>
      <c r="S67" s="1311"/>
      <c r="T67" s="1311"/>
      <c r="U67" s="1312"/>
      <c r="V67" s="1316"/>
      <c r="W67" s="1317"/>
      <c r="X67" s="1317"/>
      <c r="Y67" s="1317"/>
      <c r="Z67" s="1317"/>
      <c r="AA67" s="1318"/>
      <c r="AB67" s="29"/>
    </row>
    <row r="68" spans="2:28" x14ac:dyDescent="0.2">
      <c r="B68" s="26"/>
      <c r="C68" s="1281" t="s">
        <v>461</v>
      </c>
      <c r="D68" s="1282"/>
      <c r="E68" s="1282"/>
      <c r="F68" s="1282"/>
      <c r="G68" s="1282"/>
      <c r="H68" s="1309">
        <f>+SUM(H65:I67)</f>
        <v>86.6</v>
      </c>
      <c r="I68" s="1309"/>
      <c r="J68" s="1278">
        <f>+SUM(J65:M67)</f>
        <v>51.75</v>
      </c>
      <c r="K68" s="1279"/>
      <c r="L68" s="1279"/>
      <c r="M68" s="1280"/>
      <c r="N68" s="1310">
        <f>+J68*1/H68</f>
        <v>0.59757505773672059</v>
      </c>
      <c r="O68" s="1311"/>
      <c r="P68" s="1311"/>
      <c r="Q68" s="1311"/>
      <c r="R68" s="1311"/>
      <c r="S68" s="1311"/>
      <c r="T68" s="1311"/>
      <c r="U68" s="1312"/>
      <c r="V68" s="1336"/>
      <c r="W68" s="1337"/>
      <c r="X68" s="1337"/>
      <c r="Y68" s="1337"/>
      <c r="Z68" s="1337"/>
      <c r="AA68" s="1338"/>
      <c r="AB68" s="29"/>
    </row>
    <row r="69" spans="2:28" x14ac:dyDescent="0.2">
      <c r="B69" s="26"/>
      <c r="C69" s="1281"/>
      <c r="D69" s="1282"/>
      <c r="E69" s="1282"/>
      <c r="F69" s="1282"/>
      <c r="G69" s="1282"/>
      <c r="H69" s="1282"/>
      <c r="I69" s="1282"/>
      <c r="J69" s="1278"/>
      <c r="K69" s="1279"/>
      <c r="L69" s="1279"/>
      <c r="M69" s="1280"/>
      <c r="N69" s="1278"/>
      <c r="O69" s="1279"/>
      <c r="P69" s="1279"/>
      <c r="Q69" s="1279"/>
      <c r="R69" s="1279"/>
      <c r="S69" s="1279"/>
      <c r="T69" s="1279"/>
      <c r="U69" s="1280"/>
      <c r="V69" s="1278"/>
      <c r="W69" s="1279"/>
      <c r="X69" s="1279"/>
      <c r="Y69" s="1279"/>
      <c r="Z69" s="1279"/>
      <c r="AA69" s="1298"/>
      <c r="AB69" s="29"/>
    </row>
    <row r="70" spans="2:28" x14ac:dyDescent="0.2">
      <c r="B70" s="26"/>
      <c r="C70" s="1281"/>
      <c r="D70" s="1282"/>
      <c r="E70" s="1282"/>
      <c r="F70" s="1282"/>
      <c r="G70" s="1282"/>
      <c r="H70" s="1282"/>
      <c r="I70" s="1282"/>
      <c r="J70" s="1278"/>
      <c r="K70" s="1279"/>
      <c r="L70" s="1279"/>
      <c r="M70" s="1280"/>
      <c r="N70" s="1278"/>
      <c r="O70" s="1279"/>
      <c r="P70" s="1279"/>
      <c r="Q70" s="1279"/>
      <c r="R70" s="1279"/>
      <c r="S70" s="1279"/>
      <c r="T70" s="1279"/>
      <c r="U70" s="1280"/>
      <c r="V70" s="1278"/>
      <c r="W70" s="1279"/>
      <c r="X70" s="1279"/>
      <c r="Y70" s="1279"/>
      <c r="Z70" s="1279"/>
      <c r="AA70" s="1298"/>
      <c r="AB70" s="29"/>
    </row>
    <row r="71" spans="2:28" ht="9" customHeight="1" thickBot="1" x14ac:dyDescent="0.25">
      <c r="B71" s="26"/>
      <c r="C71" s="592"/>
      <c r="D71" s="593"/>
      <c r="E71" s="593"/>
      <c r="F71" s="593"/>
      <c r="G71" s="593"/>
      <c r="H71" s="593"/>
      <c r="I71" s="593"/>
      <c r="J71" s="593"/>
      <c r="K71" s="593"/>
      <c r="L71" s="593"/>
      <c r="M71" s="593"/>
      <c r="N71" s="922"/>
      <c r="O71" s="923"/>
      <c r="P71" s="923"/>
      <c r="Q71" s="923"/>
      <c r="R71" s="923"/>
      <c r="S71" s="923"/>
      <c r="T71" s="923"/>
      <c r="U71" s="924"/>
      <c r="V71" s="922"/>
      <c r="W71" s="923"/>
      <c r="X71" s="923"/>
      <c r="Y71" s="923"/>
      <c r="Z71" s="923"/>
      <c r="AA71" s="925"/>
      <c r="AB71" s="29"/>
    </row>
    <row r="72" spans="2:28" x14ac:dyDescent="0.2">
      <c r="B72" s="37"/>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36"/>
    </row>
    <row r="111" ht="6" customHeight="1" x14ac:dyDescent="0.2"/>
  </sheetData>
  <mergeCells count="153">
    <mergeCell ref="Q45:AA45"/>
    <mergeCell ref="V69:AA69"/>
    <mergeCell ref="H65:I65"/>
    <mergeCell ref="J65:M65"/>
    <mergeCell ref="N65:U65"/>
    <mergeCell ref="H66:I66"/>
    <mergeCell ref="J66:M66"/>
    <mergeCell ref="N66:U66"/>
    <mergeCell ref="H67:I67"/>
    <mergeCell ref="J67:M67"/>
    <mergeCell ref="N67:U67"/>
    <mergeCell ref="H64:I64"/>
    <mergeCell ref="J64:M64"/>
    <mergeCell ref="K48:P48"/>
    <mergeCell ref="Q48:AA48"/>
    <mergeCell ref="N62:U62"/>
    <mergeCell ref="N61:U61"/>
    <mergeCell ref="V65:AA68"/>
    <mergeCell ref="C39:G39"/>
    <mergeCell ref="C40:G40"/>
    <mergeCell ref="C41:G41"/>
    <mergeCell ref="C63:G63"/>
    <mergeCell ref="H63:I63"/>
    <mergeCell ref="N64:U64"/>
    <mergeCell ref="C69:G69"/>
    <mergeCell ref="N59:U60"/>
    <mergeCell ref="V61:AA64"/>
    <mergeCell ref="C66:G66"/>
    <mergeCell ref="C67:G67"/>
    <mergeCell ref="C68:G68"/>
    <mergeCell ref="J63:M63"/>
    <mergeCell ref="N63:U63"/>
    <mergeCell ref="N69:U69"/>
    <mergeCell ref="C61:G61"/>
    <mergeCell ref="H61:I61"/>
    <mergeCell ref="J61:M61"/>
    <mergeCell ref="V59:AA60"/>
    <mergeCell ref="C64:G64"/>
    <mergeCell ref="H68:I68"/>
    <mergeCell ref="J68:M68"/>
    <mergeCell ref="N68:U68"/>
    <mergeCell ref="K45:P45"/>
    <mergeCell ref="C70:G70"/>
    <mergeCell ref="H70:I70"/>
    <mergeCell ref="J70:M70"/>
    <mergeCell ref="N71:U71"/>
    <mergeCell ref="V71:AA71"/>
    <mergeCell ref="C71:G71"/>
    <mergeCell ref="H71:I71"/>
    <mergeCell ref="J71:M71"/>
    <mergeCell ref="K38:P38"/>
    <mergeCell ref="K39:P39"/>
    <mergeCell ref="Q39:AA41"/>
    <mergeCell ref="K40:P40"/>
    <mergeCell ref="K41:P41"/>
    <mergeCell ref="V70:AA70"/>
    <mergeCell ref="C48:G48"/>
    <mergeCell ref="C52:AA53"/>
    <mergeCell ref="C54:AA56"/>
    <mergeCell ref="C59:G60"/>
    <mergeCell ref="H59:I60"/>
    <mergeCell ref="J59:M60"/>
    <mergeCell ref="C49:H49"/>
    <mergeCell ref="C45:G45"/>
    <mergeCell ref="C46:G46"/>
    <mergeCell ref="C47:G47"/>
    <mergeCell ref="N70:U70"/>
    <mergeCell ref="C65:G65"/>
    <mergeCell ref="H69:I69"/>
    <mergeCell ref="J69:M69"/>
    <mergeCell ref="C62:G62"/>
    <mergeCell ref="H62:I62"/>
    <mergeCell ref="J62:M62"/>
    <mergeCell ref="Z31:AA31"/>
    <mergeCell ref="C42:G42"/>
    <mergeCell ref="C43:G43"/>
    <mergeCell ref="C44:G44"/>
    <mergeCell ref="K35:P35"/>
    <mergeCell ref="K46:P46"/>
    <mergeCell ref="Q46:AA46"/>
    <mergeCell ref="K47:P47"/>
    <mergeCell ref="Q47:AA47"/>
    <mergeCell ref="Q35:AA35"/>
    <mergeCell ref="C36:G36"/>
    <mergeCell ref="C37:G37"/>
    <mergeCell ref="C38:G38"/>
    <mergeCell ref="C34:AA34"/>
    <mergeCell ref="C35:G35"/>
    <mergeCell ref="K42:P42"/>
    <mergeCell ref="Q42:AA42"/>
    <mergeCell ref="K43:P43"/>
    <mergeCell ref="Q36:AA38"/>
    <mergeCell ref="Q43:AA43"/>
    <mergeCell ref="K44:P44"/>
    <mergeCell ref="Q44:AA44"/>
    <mergeCell ref="K36:P36"/>
    <mergeCell ref="K37:P37"/>
    <mergeCell ref="C20:H21"/>
    <mergeCell ref="I20:L21"/>
    <mergeCell ref="M20:S20"/>
    <mergeCell ref="T20:AA20"/>
    <mergeCell ref="M21:S21"/>
    <mergeCell ref="T21:AA21"/>
    <mergeCell ref="C30:J32"/>
    <mergeCell ref="X28:Z28"/>
    <mergeCell ref="T28:V28"/>
    <mergeCell ref="O28:R28"/>
    <mergeCell ref="K30:R30"/>
    <mergeCell ref="S30:W30"/>
    <mergeCell ref="X30:AA30"/>
    <mergeCell ref="K32:N32"/>
    <mergeCell ref="O32:R32"/>
    <mergeCell ref="S32:T32"/>
    <mergeCell ref="U32:W32"/>
    <mergeCell ref="V10:AA10"/>
    <mergeCell ref="V11:AA11"/>
    <mergeCell ref="R10:U10"/>
    <mergeCell ref="I10:Q11"/>
    <mergeCell ref="R11:U11"/>
    <mergeCell ref="X32:Y32"/>
    <mergeCell ref="Z32:AA32"/>
    <mergeCell ref="K31:N31"/>
    <mergeCell ref="O31:R31"/>
    <mergeCell ref="S31:T31"/>
    <mergeCell ref="U31:W31"/>
    <mergeCell ref="X31:Y31"/>
    <mergeCell ref="J24:P24"/>
    <mergeCell ref="Q24:AA24"/>
    <mergeCell ref="K28:N28"/>
    <mergeCell ref="C26:H26"/>
    <mergeCell ref="I26:AA26"/>
    <mergeCell ref="C28:H28"/>
    <mergeCell ref="I28:J28"/>
    <mergeCell ref="C23:I23"/>
    <mergeCell ref="J23:P23"/>
    <mergeCell ref="Q23:AA23"/>
    <mergeCell ref="C24:I24"/>
    <mergeCell ref="B2:G4"/>
    <mergeCell ref="H2:AB2"/>
    <mergeCell ref="H3:O3"/>
    <mergeCell ref="P3:AB3"/>
    <mergeCell ref="H4:AB4"/>
    <mergeCell ref="C7:H8"/>
    <mergeCell ref="I7:AA8"/>
    <mergeCell ref="C18:H18"/>
    <mergeCell ref="I18:AA18"/>
    <mergeCell ref="C10:H11"/>
    <mergeCell ref="C13:H14"/>
    <mergeCell ref="I13:S14"/>
    <mergeCell ref="T13:AA13"/>
    <mergeCell ref="T14:AA14"/>
    <mergeCell ref="C16:H16"/>
    <mergeCell ref="I16:AA16"/>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38" min="1" max="2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Z108"/>
  <sheetViews>
    <sheetView zoomScale="80" zoomScaleNormal="80" zoomScaleSheetLayoutView="70" zoomScalePageLayoutView="70" workbookViewId="0">
      <selection activeCell="K39" sqref="K39:Y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5703125" style="1" customWidth="1"/>
    <col min="9" max="9" width="13.42578125" style="1" customWidth="1"/>
    <col min="10" max="10" width="15" style="1" customWidth="1"/>
    <col min="11" max="12" width="3.42578125" style="1" customWidth="1"/>
    <col min="13" max="15" width="2.7109375" style="1" customWidth="1"/>
    <col min="16" max="16" width="7.7109375" style="1" customWidth="1"/>
    <col min="17" max="17" width="3.5703125" style="1" customWidth="1"/>
    <col min="18" max="18" width="3.7109375" style="1"/>
    <col min="19" max="19" width="3.28515625" style="1" customWidth="1"/>
    <col min="20" max="21" width="6.42578125" style="1" customWidth="1"/>
    <col min="22" max="22" width="3.7109375" style="1"/>
    <col min="23" max="25" width="5" style="1" customWidth="1"/>
    <col min="26" max="26" width="2.85546875" style="1" customWidth="1"/>
    <col min="27" max="16384" width="3.7109375" style="1"/>
  </cols>
  <sheetData>
    <row r="1" spans="2:26" ht="15" thickBot="1" x14ac:dyDescent="0.25">
      <c r="B1" s="2"/>
      <c r="C1" s="2"/>
      <c r="D1" s="2"/>
      <c r="E1" s="2"/>
      <c r="F1" s="2"/>
    </row>
    <row r="2" spans="2:26"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5"/>
    </row>
    <row r="3" spans="2:26"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7"/>
    </row>
    <row r="4" spans="2:26"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9"/>
    </row>
    <row r="5" spans="2:26" ht="15" x14ac:dyDescent="0.2">
      <c r="H5" s="3"/>
      <c r="I5" s="3"/>
      <c r="J5" s="3"/>
      <c r="K5" s="3"/>
      <c r="L5" s="3"/>
      <c r="M5" s="3"/>
      <c r="N5" s="3"/>
      <c r="O5" s="3"/>
      <c r="P5" s="3"/>
      <c r="Q5" s="3"/>
      <c r="R5" s="3"/>
      <c r="S5" s="3"/>
      <c r="T5" s="3"/>
      <c r="U5" s="3"/>
      <c r="V5" s="3"/>
      <c r="W5" s="3"/>
      <c r="X5" s="3"/>
      <c r="Y5" s="3"/>
      <c r="Z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8"/>
    </row>
    <row r="7" spans="2:26" ht="15" customHeight="1" x14ac:dyDescent="0.2">
      <c r="B7" s="9"/>
      <c r="C7" s="545" t="s">
        <v>2</v>
      </c>
      <c r="D7" s="546"/>
      <c r="E7" s="546"/>
      <c r="F7" s="546"/>
      <c r="G7" s="546"/>
      <c r="H7" s="547"/>
      <c r="I7" s="600" t="s">
        <v>115</v>
      </c>
      <c r="J7" s="601"/>
      <c r="K7" s="601"/>
      <c r="L7" s="601"/>
      <c r="M7" s="601"/>
      <c r="N7" s="601"/>
      <c r="O7" s="601"/>
      <c r="P7" s="601"/>
      <c r="Q7" s="601"/>
      <c r="R7" s="601"/>
      <c r="S7" s="601"/>
      <c r="T7" s="601"/>
      <c r="U7" s="601"/>
      <c r="V7" s="601"/>
      <c r="W7" s="601"/>
      <c r="X7" s="601"/>
      <c r="Y7" s="602"/>
      <c r="Z7" s="10"/>
    </row>
    <row r="8" spans="2:26"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5"/>
      <c r="Z8" s="10"/>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0"/>
    </row>
    <row r="10" spans="2:26" ht="15" customHeight="1" thickBot="1" x14ac:dyDescent="0.25">
      <c r="B10" s="9"/>
      <c r="C10" s="545" t="s">
        <v>3</v>
      </c>
      <c r="D10" s="546"/>
      <c r="E10" s="546"/>
      <c r="F10" s="546"/>
      <c r="G10" s="546"/>
      <c r="H10" s="547"/>
      <c r="I10" s="611" t="s">
        <v>228</v>
      </c>
      <c r="J10" s="612"/>
      <c r="K10" s="612"/>
      <c r="L10" s="612"/>
      <c r="M10" s="612"/>
      <c r="N10" s="612"/>
      <c r="O10" s="612"/>
      <c r="P10" s="612"/>
      <c r="Q10" s="613"/>
      <c r="R10" s="608" t="s">
        <v>4</v>
      </c>
      <c r="S10" s="609"/>
      <c r="T10" s="609"/>
      <c r="U10" s="610"/>
      <c r="V10" s="569" t="s">
        <v>5</v>
      </c>
      <c r="W10" s="570"/>
      <c r="X10" s="570"/>
      <c r="Y10" s="571"/>
      <c r="Z10" s="10"/>
    </row>
    <row r="11" spans="2:26" ht="28.5" customHeight="1" thickBot="1" x14ac:dyDescent="0.25">
      <c r="B11" s="9"/>
      <c r="C11" s="548"/>
      <c r="D11" s="549"/>
      <c r="E11" s="549"/>
      <c r="F11" s="549"/>
      <c r="G11" s="549"/>
      <c r="H11" s="550"/>
      <c r="I11" s="614"/>
      <c r="J11" s="615"/>
      <c r="K11" s="615"/>
      <c r="L11" s="615"/>
      <c r="M11" s="615"/>
      <c r="N11" s="615"/>
      <c r="O11" s="615"/>
      <c r="P11" s="615"/>
      <c r="Q11" s="616"/>
      <c r="R11" s="478" t="s">
        <v>229</v>
      </c>
      <c r="S11" s="617"/>
      <c r="T11" s="617"/>
      <c r="U11" s="618"/>
      <c r="V11" s="587">
        <v>8</v>
      </c>
      <c r="W11" s="606"/>
      <c r="X11" s="606"/>
      <c r="Y11" s="607"/>
      <c r="Z11" s="10"/>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6"/>
    </row>
    <row r="13" spans="2:26" ht="15" customHeight="1" x14ac:dyDescent="0.2">
      <c r="B13" s="14"/>
      <c r="C13" s="545" t="s">
        <v>7</v>
      </c>
      <c r="D13" s="546"/>
      <c r="E13" s="546"/>
      <c r="F13" s="546"/>
      <c r="G13" s="546"/>
      <c r="H13" s="547"/>
      <c r="I13" s="551" t="s">
        <v>234</v>
      </c>
      <c r="J13" s="552"/>
      <c r="K13" s="552"/>
      <c r="L13" s="552"/>
      <c r="M13" s="552"/>
      <c r="N13" s="552"/>
      <c r="O13" s="552"/>
      <c r="P13" s="552"/>
      <c r="Q13" s="552"/>
      <c r="R13" s="552"/>
      <c r="S13" s="553"/>
      <c r="T13" s="545" t="s">
        <v>9</v>
      </c>
      <c r="U13" s="546"/>
      <c r="V13" s="546"/>
      <c r="W13" s="546"/>
      <c r="X13" s="546"/>
      <c r="Y13" s="547"/>
      <c r="Z13" s="16"/>
    </row>
    <row r="14" spans="2:26"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9"/>
      <c r="Z14" s="16"/>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6"/>
    </row>
    <row r="16" spans="2:26" ht="57.75" customHeight="1" thickBot="1" x14ac:dyDescent="0.25">
      <c r="B16" s="14"/>
      <c r="C16" s="472" t="s">
        <v>11</v>
      </c>
      <c r="D16" s="473"/>
      <c r="E16" s="473"/>
      <c r="F16" s="473"/>
      <c r="G16" s="473"/>
      <c r="H16" s="474"/>
      <c r="I16" s="475" t="s">
        <v>230</v>
      </c>
      <c r="J16" s="476"/>
      <c r="K16" s="476"/>
      <c r="L16" s="476"/>
      <c r="M16" s="476"/>
      <c r="N16" s="476"/>
      <c r="O16" s="476"/>
      <c r="P16" s="476"/>
      <c r="Q16" s="476"/>
      <c r="R16" s="476"/>
      <c r="S16" s="476"/>
      <c r="T16" s="476"/>
      <c r="U16" s="476"/>
      <c r="V16" s="476"/>
      <c r="W16" s="476"/>
      <c r="X16" s="476"/>
      <c r="Y16" s="477"/>
      <c r="Z16" s="16"/>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6"/>
    </row>
    <row r="18" spans="2:26" ht="74.25" customHeight="1" thickBot="1" x14ac:dyDescent="0.25">
      <c r="B18" s="14"/>
      <c r="C18" s="472" t="s">
        <v>490</v>
      </c>
      <c r="D18" s="473"/>
      <c r="E18" s="473"/>
      <c r="F18" s="473"/>
      <c r="G18" s="473"/>
      <c r="H18" s="474"/>
      <c r="I18" s="869" t="s">
        <v>505</v>
      </c>
      <c r="J18" s="1339"/>
      <c r="K18" s="1339"/>
      <c r="L18" s="1339"/>
      <c r="M18" s="1339"/>
      <c r="N18" s="1339"/>
      <c r="O18" s="1339"/>
      <c r="P18" s="1339"/>
      <c r="Q18" s="1339"/>
      <c r="R18" s="1339"/>
      <c r="S18" s="1339"/>
      <c r="T18" s="1339"/>
      <c r="U18" s="1339"/>
      <c r="V18" s="1339"/>
      <c r="W18" s="1339"/>
      <c r="X18" s="1339"/>
      <c r="Y18" s="1340"/>
      <c r="Z18" s="16"/>
    </row>
    <row r="19" spans="2:26" ht="16.5" customHeight="1" x14ac:dyDescent="0.2">
      <c r="B19" s="14"/>
      <c r="C19" s="13"/>
      <c r="D19" s="13"/>
      <c r="E19" s="13"/>
      <c r="F19" s="13"/>
      <c r="G19" s="13"/>
      <c r="H19" s="13"/>
      <c r="I19" s="17"/>
      <c r="J19" s="17"/>
      <c r="K19" s="17"/>
      <c r="L19" s="17"/>
      <c r="M19" s="17"/>
      <c r="N19" s="17"/>
      <c r="O19" s="17"/>
      <c r="P19" s="17"/>
      <c r="Q19" s="17"/>
      <c r="R19" s="17"/>
      <c r="S19" s="17"/>
      <c r="T19" s="17"/>
      <c r="U19" s="17"/>
      <c r="V19" s="17"/>
      <c r="W19" s="17"/>
      <c r="X19" s="17"/>
      <c r="Y19" s="17"/>
      <c r="Z19" s="16"/>
    </row>
    <row r="20" spans="2:26" ht="22.5" customHeight="1" x14ac:dyDescent="0.2">
      <c r="B20" s="14"/>
      <c r="C20" s="1341" t="s">
        <v>13</v>
      </c>
      <c r="D20" s="1341"/>
      <c r="E20" s="1341"/>
      <c r="F20" s="1341"/>
      <c r="G20" s="1341"/>
      <c r="H20" s="1341"/>
      <c r="I20" s="1342" t="s">
        <v>353</v>
      </c>
      <c r="J20" s="1342"/>
      <c r="K20" s="1342"/>
      <c r="L20" s="1342"/>
      <c r="M20" s="1343" t="s">
        <v>14</v>
      </c>
      <c r="N20" s="1343"/>
      <c r="O20" s="1343"/>
      <c r="P20" s="1343"/>
      <c r="Q20" s="1343"/>
      <c r="R20" s="1343"/>
      <c r="S20" s="1343"/>
      <c r="T20" s="1343" t="s">
        <v>15</v>
      </c>
      <c r="U20" s="1343"/>
      <c r="V20" s="1343"/>
      <c r="W20" s="1343"/>
      <c r="X20" s="1343"/>
      <c r="Y20" s="1343"/>
      <c r="Z20" s="16"/>
    </row>
    <row r="21" spans="2:26" ht="30.75" customHeight="1" x14ac:dyDescent="0.2">
      <c r="B21" s="14"/>
      <c r="C21" s="1341"/>
      <c r="D21" s="1341"/>
      <c r="E21" s="1341"/>
      <c r="F21" s="1341"/>
      <c r="G21" s="1341"/>
      <c r="H21" s="1341"/>
      <c r="I21" s="1342"/>
      <c r="J21" s="1342"/>
      <c r="K21" s="1342"/>
      <c r="L21" s="1342"/>
      <c r="M21" s="1344" t="s">
        <v>352</v>
      </c>
      <c r="N21" s="1344"/>
      <c r="O21" s="1344"/>
      <c r="P21" s="1344"/>
      <c r="Q21" s="1344"/>
      <c r="R21" s="1344"/>
      <c r="S21" s="1344"/>
      <c r="T21" s="1344" t="s">
        <v>17</v>
      </c>
      <c r="U21" s="1344"/>
      <c r="V21" s="1344"/>
      <c r="W21" s="1344"/>
      <c r="X21" s="1344"/>
      <c r="Y21" s="1344"/>
      <c r="Z21" s="16"/>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6"/>
    </row>
    <row r="23" spans="2:26"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1"/>
      <c r="Z23" s="16"/>
    </row>
    <row r="24" spans="2:26" ht="30" customHeight="1" thickBot="1" x14ac:dyDescent="0.25">
      <c r="B24" s="14"/>
      <c r="C24" s="451" t="s">
        <v>504</v>
      </c>
      <c r="D24" s="452"/>
      <c r="E24" s="452"/>
      <c r="F24" s="452"/>
      <c r="G24" s="452"/>
      <c r="H24" s="452"/>
      <c r="I24" s="453"/>
      <c r="J24" s="451" t="s">
        <v>503</v>
      </c>
      <c r="K24" s="452"/>
      <c r="L24" s="452"/>
      <c r="M24" s="452"/>
      <c r="N24" s="452"/>
      <c r="O24" s="452"/>
      <c r="P24" s="453"/>
      <c r="Q24" s="1019" t="s">
        <v>502</v>
      </c>
      <c r="R24" s="1020"/>
      <c r="S24" s="1020"/>
      <c r="T24" s="1020"/>
      <c r="U24" s="1020"/>
      <c r="V24" s="1020"/>
      <c r="W24" s="1020"/>
      <c r="X24" s="1020"/>
      <c r="Y24" s="1021"/>
      <c r="Z24" s="16"/>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6"/>
    </row>
    <row r="26" spans="2:26" ht="33" customHeight="1" thickBot="1" x14ac:dyDescent="0.25">
      <c r="B26" s="14"/>
      <c r="C26" s="472" t="s">
        <v>21</v>
      </c>
      <c r="D26" s="473"/>
      <c r="E26" s="473"/>
      <c r="F26" s="473"/>
      <c r="G26" s="473"/>
      <c r="H26" s="474"/>
      <c r="I26" s="475" t="s">
        <v>231</v>
      </c>
      <c r="J26" s="476"/>
      <c r="K26" s="476"/>
      <c r="L26" s="476"/>
      <c r="M26" s="476"/>
      <c r="N26" s="476"/>
      <c r="O26" s="476"/>
      <c r="P26" s="476"/>
      <c r="Q26" s="476"/>
      <c r="R26" s="476"/>
      <c r="S26" s="476"/>
      <c r="T26" s="476"/>
      <c r="U26" s="476"/>
      <c r="V26" s="476"/>
      <c r="W26" s="476"/>
      <c r="X26" s="476"/>
      <c r="Y26" s="477"/>
      <c r="Z26" s="16"/>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6"/>
    </row>
    <row r="28" spans="2:26" ht="39.75" customHeight="1" thickBot="1" x14ac:dyDescent="0.25">
      <c r="B28" s="14"/>
      <c r="C28" s="472" t="s">
        <v>23</v>
      </c>
      <c r="D28" s="473"/>
      <c r="E28" s="473"/>
      <c r="F28" s="473"/>
      <c r="G28" s="473"/>
      <c r="H28" s="474"/>
      <c r="I28" s="478">
        <v>0.8</v>
      </c>
      <c r="J28" s="475"/>
      <c r="K28" s="735" t="s">
        <v>24</v>
      </c>
      <c r="L28" s="736"/>
      <c r="M28" s="736"/>
      <c r="N28" s="737"/>
      <c r="O28" s="738" t="s">
        <v>25</v>
      </c>
      <c r="P28" s="560"/>
      <c r="Q28" s="560"/>
      <c r="R28" s="18"/>
      <c r="S28" s="562" t="s">
        <v>26</v>
      </c>
      <c r="T28" s="561"/>
      <c r="U28" s="143" t="s">
        <v>28</v>
      </c>
      <c r="V28" s="560" t="s">
        <v>27</v>
      </c>
      <c r="W28" s="560"/>
      <c r="X28" s="561"/>
      <c r="Y28" s="19"/>
      <c r="Z28" s="16"/>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6"/>
    </row>
    <row r="30" spans="2:26" ht="15" x14ac:dyDescent="0.25">
      <c r="B30" s="14"/>
      <c r="C30" s="481" t="s">
        <v>323</v>
      </c>
      <c r="D30" s="482"/>
      <c r="E30" s="482"/>
      <c r="F30" s="482"/>
      <c r="G30" s="482"/>
      <c r="H30" s="482"/>
      <c r="I30" s="482"/>
      <c r="J30" s="1347" t="s">
        <v>322</v>
      </c>
      <c r="K30" s="1347"/>
      <c r="L30" s="1347"/>
      <c r="M30" s="1347"/>
      <c r="N30" s="1347"/>
      <c r="O30" s="1348" t="s">
        <v>321</v>
      </c>
      <c r="P30" s="1348"/>
      <c r="Q30" s="1348"/>
      <c r="R30" s="1348"/>
      <c r="S30" s="1348"/>
      <c r="T30" s="1348"/>
      <c r="U30" s="1349" t="s">
        <v>320</v>
      </c>
      <c r="V30" s="1349"/>
      <c r="W30" s="1349"/>
      <c r="X30" s="1349"/>
      <c r="Y30" s="1349"/>
      <c r="Z30" s="16"/>
    </row>
    <row r="31" spans="2:26" x14ac:dyDescent="0.2">
      <c r="B31" s="14"/>
      <c r="C31" s="484"/>
      <c r="D31" s="485"/>
      <c r="E31" s="485"/>
      <c r="F31" s="485"/>
      <c r="G31" s="485"/>
      <c r="H31" s="485"/>
      <c r="I31" s="485"/>
      <c r="J31" s="77" t="s">
        <v>319</v>
      </c>
      <c r="K31" s="538" t="s">
        <v>318</v>
      </c>
      <c r="L31" s="538"/>
      <c r="M31" s="538"/>
      <c r="N31" s="538"/>
      <c r="O31" s="538" t="s">
        <v>319</v>
      </c>
      <c r="P31" s="538"/>
      <c r="Q31" s="538"/>
      <c r="R31" s="538" t="s">
        <v>318</v>
      </c>
      <c r="S31" s="538"/>
      <c r="T31" s="538"/>
      <c r="U31" s="538" t="s">
        <v>319</v>
      </c>
      <c r="V31" s="538"/>
      <c r="W31" s="538" t="s">
        <v>318</v>
      </c>
      <c r="X31" s="538"/>
      <c r="Y31" s="538"/>
      <c r="Z31" s="16"/>
    </row>
    <row r="32" spans="2:26" ht="15" thickBot="1" x14ac:dyDescent="0.25">
      <c r="B32" s="14"/>
      <c r="C32" s="487"/>
      <c r="D32" s="488"/>
      <c r="E32" s="488"/>
      <c r="F32" s="488"/>
      <c r="G32" s="488"/>
      <c r="H32" s="488"/>
      <c r="I32" s="488"/>
      <c r="J32" s="142">
        <v>0</v>
      </c>
      <c r="K32" s="739">
        <v>0.69</v>
      </c>
      <c r="L32" s="739"/>
      <c r="M32" s="739"/>
      <c r="N32" s="739"/>
      <c r="O32" s="739">
        <v>0.7</v>
      </c>
      <c r="P32" s="739"/>
      <c r="Q32" s="739"/>
      <c r="R32" s="739">
        <v>0.79</v>
      </c>
      <c r="S32" s="739"/>
      <c r="T32" s="739"/>
      <c r="U32" s="739">
        <v>0.8</v>
      </c>
      <c r="V32" s="739"/>
      <c r="W32" s="739">
        <v>1</v>
      </c>
      <c r="X32" s="739"/>
      <c r="Y32" s="739"/>
      <c r="Z32" s="16"/>
    </row>
    <row r="33" spans="2:26"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6"/>
    </row>
    <row r="34" spans="2:26"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8"/>
      <c r="Z34" s="16"/>
    </row>
    <row r="35" spans="2:26"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1"/>
      <c r="Z35" s="16"/>
    </row>
    <row r="36" spans="2:26" s="21" customFormat="1" ht="14.25" customHeight="1" x14ac:dyDescent="0.2">
      <c r="B36" s="20"/>
      <c r="C36" s="756" t="s">
        <v>30</v>
      </c>
      <c r="D36" s="757"/>
      <c r="E36" s="757"/>
      <c r="F36" s="757"/>
      <c r="G36" s="758"/>
      <c r="H36" s="1345" t="s">
        <v>232</v>
      </c>
      <c r="I36" s="1345" t="s">
        <v>233</v>
      </c>
      <c r="J36" s="1345" t="s">
        <v>501</v>
      </c>
      <c r="K36" s="766" t="s">
        <v>34</v>
      </c>
      <c r="L36" s="757"/>
      <c r="M36" s="757"/>
      <c r="N36" s="757"/>
      <c r="O36" s="757"/>
      <c r="P36" s="757"/>
      <c r="Q36" s="757"/>
      <c r="R36" s="757"/>
      <c r="S36" s="757"/>
      <c r="T36" s="757"/>
      <c r="U36" s="757"/>
      <c r="V36" s="757"/>
      <c r="W36" s="757"/>
      <c r="X36" s="757"/>
      <c r="Y36" s="758"/>
      <c r="Z36" s="16"/>
    </row>
    <row r="37" spans="2:26" s="21" customFormat="1" ht="31.5" customHeight="1" thickBot="1" x14ac:dyDescent="0.25">
      <c r="B37" s="20"/>
      <c r="C37" s="759"/>
      <c r="D37" s="760"/>
      <c r="E37" s="760"/>
      <c r="F37" s="760"/>
      <c r="G37" s="761"/>
      <c r="H37" s="1346"/>
      <c r="I37" s="1346"/>
      <c r="J37" s="1346"/>
      <c r="K37" s="767"/>
      <c r="L37" s="760"/>
      <c r="M37" s="760"/>
      <c r="N37" s="760"/>
      <c r="O37" s="760"/>
      <c r="P37" s="760"/>
      <c r="Q37" s="760"/>
      <c r="R37" s="760"/>
      <c r="S37" s="760"/>
      <c r="T37" s="760"/>
      <c r="U37" s="760"/>
      <c r="V37" s="760"/>
      <c r="W37" s="760"/>
      <c r="X37" s="760"/>
      <c r="Y37" s="761"/>
      <c r="Z37" s="16"/>
    </row>
    <row r="38" spans="2:26" s="21" customFormat="1" ht="141.75" customHeight="1" x14ac:dyDescent="0.2">
      <c r="B38" s="20"/>
      <c r="C38" s="641" t="s">
        <v>65</v>
      </c>
      <c r="D38" s="642"/>
      <c r="E38" s="642"/>
      <c r="F38" s="642"/>
      <c r="G38" s="643"/>
      <c r="H38" s="70">
        <v>816</v>
      </c>
      <c r="I38" s="70">
        <v>975</v>
      </c>
      <c r="J38" s="71">
        <f>H38/I38</f>
        <v>0.83692307692307688</v>
      </c>
      <c r="K38" s="1353" t="s">
        <v>500</v>
      </c>
      <c r="L38" s="1354"/>
      <c r="M38" s="1354"/>
      <c r="N38" s="1354"/>
      <c r="O38" s="1354"/>
      <c r="P38" s="1354"/>
      <c r="Q38" s="1354"/>
      <c r="R38" s="1354"/>
      <c r="S38" s="1354"/>
      <c r="T38" s="1354"/>
      <c r="U38" s="1354"/>
      <c r="V38" s="1354"/>
      <c r="W38" s="1354"/>
      <c r="X38" s="1354"/>
      <c r="Y38" s="1355"/>
      <c r="Z38" s="16"/>
    </row>
    <row r="39" spans="2:26" s="21" customFormat="1" ht="190.5" customHeight="1" x14ac:dyDescent="0.2">
      <c r="B39" s="20"/>
      <c r="C39" s="641" t="s">
        <v>66</v>
      </c>
      <c r="D39" s="642"/>
      <c r="E39" s="642"/>
      <c r="F39" s="642"/>
      <c r="G39" s="643"/>
      <c r="H39" s="70">
        <v>138</v>
      </c>
      <c r="I39" s="70">
        <v>147</v>
      </c>
      <c r="J39" s="58">
        <v>0.93799999999999994</v>
      </c>
      <c r="K39" s="1350" t="s">
        <v>499</v>
      </c>
      <c r="L39" s="1351"/>
      <c r="M39" s="1351"/>
      <c r="N39" s="1351"/>
      <c r="O39" s="1351"/>
      <c r="P39" s="1351"/>
      <c r="Q39" s="1351"/>
      <c r="R39" s="1351"/>
      <c r="S39" s="1351"/>
      <c r="T39" s="1351"/>
      <c r="U39" s="1351"/>
      <c r="V39" s="1351"/>
      <c r="W39" s="1351"/>
      <c r="X39" s="1351"/>
      <c r="Y39" s="1352"/>
      <c r="Z39" s="16"/>
    </row>
    <row r="40" spans="2:26" s="21" customFormat="1" ht="26.25" customHeight="1" x14ac:dyDescent="0.2">
      <c r="B40" s="20"/>
      <c r="C40" s="641" t="s">
        <v>67</v>
      </c>
      <c r="D40" s="642"/>
      <c r="E40" s="642"/>
      <c r="F40" s="642"/>
      <c r="G40" s="643"/>
      <c r="H40" s="70"/>
      <c r="I40" s="70"/>
      <c r="J40" s="58"/>
      <c r="K40" s="783"/>
      <c r="L40" s="784"/>
      <c r="M40" s="784"/>
      <c r="N40" s="784"/>
      <c r="O40" s="784"/>
      <c r="P40" s="784"/>
      <c r="Q40" s="784"/>
      <c r="R40" s="784"/>
      <c r="S40" s="784"/>
      <c r="T40" s="784"/>
      <c r="U40" s="784"/>
      <c r="V40" s="784"/>
      <c r="W40" s="784"/>
      <c r="X40" s="784"/>
      <c r="Y40" s="785"/>
      <c r="Z40" s="16"/>
    </row>
    <row r="41" spans="2:26" s="21" customFormat="1" ht="26.25" customHeight="1" thickBot="1" x14ac:dyDescent="0.25">
      <c r="B41" s="20"/>
      <c r="C41" s="641" t="s">
        <v>68</v>
      </c>
      <c r="D41" s="642"/>
      <c r="E41" s="642"/>
      <c r="F41" s="642"/>
      <c r="G41" s="643"/>
      <c r="H41" s="141"/>
      <c r="I41" s="141"/>
      <c r="J41" s="58"/>
      <c r="K41" s="929"/>
      <c r="L41" s="930"/>
      <c r="M41" s="930"/>
      <c r="N41" s="930"/>
      <c r="O41" s="930"/>
      <c r="P41" s="930"/>
      <c r="Q41" s="930"/>
      <c r="R41" s="930"/>
      <c r="S41" s="930"/>
      <c r="T41" s="930"/>
      <c r="U41" s="930"/>
      <c r="V41" s="930"/>
      <c r="W41" s="930"/>
      <c r="X41" s="930"/>
      <c r="Y41" s="931"/>
      <c r="Z41" s="16"/>
    </row>
    <row r="42" spans="2:26" s="21" customFormat="1" ht="15.75" customHeight="1" thickBot="1" x14ac:dyDescent="0.3">
      <c r="B42" s="20"/>
      <c r="C42" s="786" t="s">
        <v>35</v>
      </c>
      <c r="D42" s="787"/>
      <c r="E42" s="787"/>
      <c r="F42" s="787"/>
      <c r="G42" s="788"/>
      <c r="H42" s="69"/>
      <c r="I42" s="69"/>
      <c r="J42" s="140"/>
      <c r="K42" s="789"/>
      <c r="L42" s="790"/>
      <c r="M42" s="790"/>
      <c r="N42" s="790"/>
      <c r="O42" s="790"/>
      <c r="P42" s="790"/>
      <c r="Q42" s="790"/>
      <c r="R42" s="790"/>
      <c r="S42" s="790"/>
      <c r="T42" s="790"/>
      <c r="U42" s="790"/>
      <c r="V42" s="790"/>
      <c r="W42" s="790"/>
      <c r="X42" s="790"/>
      <c r="Y42" s="791"/>
      <c r="Z42" s="16"/>
    </row>
    <row r="43" spans="2:26"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6"/>
    </row>
    <row r="44" spans="2:26" s="21" customFormat="1" ht="15"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6"/>
    </row>
    <row r="45" spans="2:26"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7"/>
      <c r="Z45" s="16"/>
    </row>
    <row r="46" spans="2:26"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4"/>
      <c r="Z46" s="16"/>
    </row>
    <row r="47" spans="2:26" x14ac:dyDescent="0.2">
      <c r="B47" s="14"/>
      <c r="C47" s="768" t="s">
        <v>498</v>
      </c>
      <c r="D47" s="769"/>
      <c r="E47" s="769"/>
      <c r="F47" s="769"/>
      <c r="G47" s="769"/>
      <c r="H47" s="769"/>
      <c r="I47" s="769"/>
      <c r="J47" s="769"/>
      <c r="K47" s="769"/>
      <c r="L47" s="769"/>
      <c r="M47" s="769"/>
      <c r="N47" s="769"/>
      <c r="O47" s="769"/>
      <c r="P47" s="769"/>
      <c r="Q47" s="769"/>
      <c r="R47" s="769"/>
      <c r="S47" s="769"/>
      <c r="T47" s="769"/>
      <c r="U47" s="769"/>
      <c r="V47" s="769"/>
      <c r="W47" s="769"/>
      <c r="X47" s="769"/>
      <c r="Y47" s="770"/>
      <c r="Z47" s="16"/>
    </row>
    <row r="48" spans="2:26"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3"/>
      <c r="Z48" s="16"/>
    </row>
    <row r="49" spans="2:26"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3"/>
      <c r="Z49" s="16"/>
    </row>
    <row r="50" spans="2:26"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3"/>
      <c r="Z50" s="16"/>
    </row>
    <row r="51" spans="2:26"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3"/>
      <c r="Z51" s="16"/>
    </row>
    <row r="52" spans="2:26"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3"/>
      <c r="Z52" s="16"/>
    </row>
    <row r="53" spans="2:26"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3"/>
      <c r="Z53" s="16"/>
    </row>
    <row r="54" spans="2:26"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3"/>
      <c r="Z54" s="16"/>
    </row>
    <row r="55" spans="2:26"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3"/>
      <c r="Z55" s="16"/>
    </row>
    <row r="56" spans="2:26"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3"/>
      <c r="Z56" s="16"/>
    </row>
    <row r="57" spans="2:26"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3"/>
      <c r="Z57" s="16"/>
    </row>
    <row r="58" spans="2:26"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3"/>
      <c r="Z58" s="16"/>
    </row>
    <row r="59" spans="2:26"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6"/>
      <c r="Z59" s="16"/>
    </row>
    <row r="60" spans="2:26"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23"/>
    </row>
    <row r="61" spans="2:26" ht="15"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25"/>
    </row>
    <row r="62" spans="2:26" ht="14.25" customHeight="1" x14ac:dyDescent="0.2">
      <c r="B62" s="26"/>
      <c r="C62" s="838" t="s">
        <v>30</v>
      </c>
      <c r="D62" s="839"/>
      <c r="E62" s="839"/>
      <c r="F62" s="839"/>
      <c r="G62" s="840"/>
      <c r="H62" s="838" t="s">
        <v>37</v>
      </c>
      <c r="I62" s="840"/>
      <c r="J62" s="838" t="s">
        <v>38</v>
      </c>
      <c r="K62" s="839"/>
      <c r="L62" s="839"/>
      <c r="M62" s="840"/>
      <c r="N62" s="838" t="s">
        <v>497</v>
      </c>
      <c r="O62" s="839"/>
      <c r="P62" s="839"/>
      <c r="Q62" s="839"/>
      <c r="R62" s="839"/>
      <c r="S62" s="839"/>
      <c r="T62" s="840"/>
      <c r="U62" s="839" t="s">
        <v>40</v>
      </c>
      <c r="V62" s="839"/>
      <c r="W62" s="839"/>
      <c r="X62" s="839"/>
      <c r="Y62" s="840"/>
      <c r="Z62" s="27"/>
    </row>
    <row r="63" spans="2:26" ht="14.25" customHeight="1" x14ac:dyDescent="0.2">
      <c r="B63" s="28"/>
      <c r="C63" s="841"/>
      <c r="D63" s="842"/>
      <c r="E63" s="842"/>
      <c r="F63" s="842"/>
      <c r="G63" s="843"/>
      <c r="H63" s="841"/>
      <c r="I63" s="843"/>
      <c r="J63" s="841"/>
      <c r="K63" s="842"/>
      <c r="L63" s="842"/>
      <c r="M63" s="843"/>
      <c r="N63" s="841"/>
      <c r="O63" s="842"/>
      <c r="P63" s="842"/>
      <c r="Q63" s="842"/>
      <c r="R63" s="842"/>
      <c r="S63" s="842"/>
      <c r="T63" s="843"/>
      <c r="U63" s="842"/>
      <c r="V63" s="842"/>
      <c r="W63" s="842"/>
      <c r="X63" s="842"/>
      <c r="Y63" s="843"/>
      <c r="Z63" s="27"/>
    </row>
    <row r="64" spans="2:26" ht="15" customHeight="1" x14ac:dyDescent="0.2">
      <c r="B64" s="28"/>
      <c r="C64" s="841"/>
      <c r="D64" s="842"/>
      <c r="E64" s="842"/>
      <c r="F64" s="842"/>
      <c r="G64" s="843"/>
      <c r="H64" s="841"/>
      <c r="I64" s="843"/>
      <c r="J64" s="841"/>
      <c r="K64" s="842"/>
      <c r="L64" s="842"/>
      <c r="M64" s="843"/>
      <c r="N64" s="841"/>
      <c r="O64" s="842"/>
      <c r="P64" s="842"/>
      <c r="Q64" s="842"/>
      <c r="R64" s="842"/>
      <c r="S64" s="842"/>
      <c r="T64" s="843"/>
      <c r="U64" s="842"/>
      <c r="V64" s="842"/>
      <c r="W64" s="842"/>
      <c r="X64" s="842"/>
      <c r="Y64" s="843"/>
      <c r="Z64" s="27"/>
    </row>
    <row r="65" spans="2:26" ht="50.25" customHeight="1" x14ac:dyDescent="0.2">
      <c r="B65" s="26"/>
      <c r="C65" s="1356" t="s">
        <v>65</v>
      </c>
      <c r="D65" s="1357"/>
      <c r="E65" s="1357"/>
      <c r="F65" s="1357"/>
      <c r="G65" s="1357"/>
      <c r="H65" s="1358" t="s">
        <v>496</v>
      </c>
      <c r="I65" s="1359"/>
      <c r="J65" s="1358" t="s">
        <v>495</v>
      </c>
      <c r="K65" s="1360"/>
      <c r="L65" s="1360"/>
      <c r="M65" s="1359"/>
      <c r="N65" s="850" t="s">
        <v>426</v>
      </c>
      <c r="O65" s="851"/>
      <c r="P65" s="851"/>
      <c r="Q65" s="851"/>
      <c r="R65" s="851"/>
      <c r="S65" s="851"/>
      <c r="T65" s="852"/>
      <c r="U65" s="850" t="s">
        <v>494</v>
      </c>
      <c r="V65" s="851"/>
      <c r="W65" s="851"/>
      <c r="X65" s="851"/>
      <c r="Y65" s="852"/>
      <c r="Z65" s="29"/>
    </row>
    <row r="66" spans="2:26" ht="51" customHeight="1" x14ac:dyDescent="0.2">
      <c r="B66" s="26"/>
      <c r="C66" s="1356" t="s">
        <v>66</v>
      </c>
      <c r="D66" s="1357"/>
      <c r="E66" s="1357"/>
      <c r="F66" s="1357"/>
      <c r="G66" s="1357"/>
      <c r="H66" s="1361" t="s">
        <v>493</v>
      </c>
      <c r="I66" s="591"/>
      <c r="J66" s="1362" t="s">
        <v>492</v>
      </c>
      <c r="K66" s="848"/>
      <c r="L66" s="848"/>
      <c r="M66" s="848"/>
      <c r="N66" s="850" t="s">
        <v>426</v>
      </c>
      <c r="O66" s="851"/>
      <c r="P66" s="851"/>
      <c r="Q66" s="851"/>
      <c r="R66" s="851"/>
      <c r="S66" s="851"/>
      <c r="T66" s="852"/>
      <c r="U66" s="850" t="s">
        <v>491</v>
      </c>
      <c r="V66" s="851"/>
      <c r="W66" s="851"/>
      <c r="X66" s="851"/>
      <c r="Y66" s="852"/>
      <c r="Z66" s="29"/>
    </row>
    <row r="67" spans="2:26" ht="33" customHeight="1" x14ac:dyDescent="0.2">
      <c r="B67" s="26"/>
      <c r="C67" s="1356" t="s">
        <v>67</v>
      </c>
      <c r="D67" s="1357"/>
      <c r="E67" s="1357"/>
      <c r="F67" s="1357"/>
      <c r="G67" s="1357"/>
      <c r="H67" s="591"/>
      <c r="I67" s="591"/>
      <c r="J67" s="591"/>
      <c r="K67" s="591"/>
      <c r="L67" s="591"/>
      <c r="M67" s="591"/>
      <c r="N67" s="591"/>
      <c r="O67" s="591"/>
      <c r="P67" s="591"/>
      <c r="Q67" s="591"/>
      <c r="R67" s="591"/>
      <c r="S67" s="591"/>
      <c r="T67" s="591"/>
      <c r="U67" s="849"/>
      <c r="V67" s="849"/>
      <c r="W67" s="849"/>
      <c r="X67" s="849"/>
      <c r="Y67" s="849"/>
      <c r="Z67" s="29"/>
    </row>
    <row r="68" spans="2:26" ht="33" customHeight="1" x14ac:dyDescent="0.2">
      <c r="B68" s="26"/>
      <c r="C68" s="1356" t="s">
        <v>68</v>
      </c>
      <c r="D68" s="1357"/>
      <c r="E68" s="1357"/>
      <c r="F68" s="1357"/>
      <c r="G68" s="1357"/>
      <c r="H68" s="591"/>
      <c r="I68" s="591"/>
      <c r="J68" s="591"/>
      <c r="K68" s="591"/>
      <c r="L68" s="591"/>
      <c r="M68" s="591"/>
      <c r="N68" s="591"/>
      <c r="O68" s="591"/>
      <c r="P68" s="591"/>
      <c r="Q68" s="591"/>
      <c r="R68" s="591"/>
      <c r="S68" s="591"/>
      <c r="T68" s="591"/>
      <c r="U68" s="849"/>
      <c r="V68" s="849"/>
      <c r="W68" s="849"/>
      <c r="X68" s="849"/>
      <c r="Y68" s="849"/>
      <c r="Z68" s="29"/>
    </row>
    <row r="69" spans="2:26"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36"/>
    </row>
    <row r="108" ht="6" customHeight="1" x14ac:dyDescent="0.2"/>
  </sheetData>
  <mergeCells count="98">
    <mergeCell ref="U31:V31"/>
    <mergeCell ref="W31:Y31"/>
    <mergeCell ref="N65:T65"/>
    <mergeCell ref="U65:Y65"/>
    <mergeCell ref="N66:T66"/>
    <mergeCell ref="U66:Y66"/>
    <mergeCell ref="C47:Y59"/>
    <mergeCell ref="C62:G64"/>
    <mergeCell ref="C65:G65"/>
    <mergeCell ref="H65:I65"/>
    <mergeCell ref="J65:M65"/>
    <mergeCell ref="C66:G66"/>
    <mergeCell ref="H66:I66"/>
    <mergeCell ref="J66:M66"/>
    <mergeCell ref="H62:I64"/>
    <mergeCell ref="J62:M64"/>
    <mergeCell ref="C68:G68"/>
    <mergeCell ref="H68:I68"/>
    <mergeCell ref="J68:M68"/>
    <mergeCell ref="N67:T67"/>
    <mergeCell ref="U67:Y67"/>
    <mergeCell ref="N68:T68"/>
    <mergeCell ref="U68:Y68"/>
    <mergeCell ref="C67:G67"/>
    <mergeCell ref="H67:I67"/>
    <mergeCell ref="J67:M67"/>
    <mergeCell ref="N62:T64"/>
    <mergeCell ref="U62:Y64"/>
    <mergeCell ref="C42:G42"/>
    <mergeCell ref="K42:Y42"/>
    <mergeCell ref="C45:Y46"/>
    <mergeCell ref="C40:G40"/>
    <mergeCell ref="K40:Y40"/>
    <mergeCell ref="C41:G41"/>
    <mergeCell ref="K41:Y41"/>
    <mergeCell ref="K32:N32"/>
    <mergeCell ref="O32:Q32"/>
    <mergeCell ref="R32:T32"/>
    <mergeCell ref="U32:V32"/>
    <mergeCell ref="W32:Y32"/>
    <mergeCell ref="C39:G39"/>
    <mergeCell ref="K39:Y39"/>
    <mergeCell ref="C38:G38"/>
    <mergeCell ref="K38:Y38"/>
    <mergeCell ref="C34:Y35"/>
    <mergeCell ref="C36:G37"/>
    <mergeCell ref="H36:H37"/>
    <mergeCell ref="I36:I37"/>
    <mergeCell ref="J36:J37"/>
    <mergeCell ref="K36:Y37"/>
    <mergeCell ref="O28:Q28"/>
    <mergeCell ref="S28:T28"/>
    <mergeCell ref="V28:X28"/>
    <mergeCell ref="C30:I32"/>
    <mergeCell ref="J30:N30"/>
    <mergeCell ref="C28:H28"/>
    <mergeCell ref="I28:J28"/>
    <mergeCell ref="K28:N28"/>
    <mergeCell ref="O30:T30"/>
    <mergeCell ref="U30:Y30"/>
    <mergeCell ref="K31:N31"/>
    <mergeCell ref="O31:Q31"/>
    <mergeCell ref="R31:T31"/>
    <mergeCell ref="C20:H21"/>
    <mergeCell ref="I20:L21"/>
    <mergeCell ref="M20:S20"/>
    <mergeCell ref="C26:H26"/>
    <mergeCell ref="I26:Y26"/>
    <mergeCell ref="M21:S21"/>
    <mergeCell ref="T21:Y21"/>
    <mergeCell ref="T20:Y20"/>
    <mergeCell ref="C23:I23"/>
    <mergeCell ref="J23:P23"/>
    <mergeCell ref="Q23:Y23"/>
    <mergeCell ref="C24:I24"/>
    <mergeCell ref="J24:P24"/>
    <mergeCell ref="Q24:Y24"/>
    <mergeCell ref="C16:H16"/>
    <mergeCell ref="I16:Y16"/>
    <mergeCell ref="C18:H18"/>
    <mergeCell ref="I18:Y18"/>
    <mergeCell ref="B2:G4"/>
    <mergeCell ref="H2:Z2"/>
    <mergeCell ref="H3:O3"/>
    <mergeCell ref="P3:Z3"/>
    <mergeCell ref="H4:Z4"/>
    <mergeCell ref="C13:H14"/>
    <mergeCell ref="I13:S14"/>
    <mergeCell ref="T13:Y13"/>
    <mergeCell ref="T14:Y14"/>
    <mergeCell ref="C7:H8"/>
    <mergeCell ref="I7:Y8"/>
    <mergeCell ref="V10:Y10"/>
    <mergeCell ref="V11:Y11"/>
    <mergeCell ref="R10:U10"/>
    <mergeCell ref="I10:Q11"/>
    <mergeCell ref="R11:U11"/>
    <mergeCell ref="C10:H11"/>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Z108"/>
  <sheetViews>
    <sheetView zoomScale="80" zoomScaleNormal="80" zoomScalePageLayoutView="70" workbookViewId="0">
      <selection activeCell="B10" sqref="B10:B1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9" style="1" customWidth="1"/>
    <col min="9" max="9" width="13.42578125" style="1" customWidth="1"/>
    <col min="10" max="10" width="15" style="1" customWidth="1"/>
    <col min="11" max="14" width="3.85546875" style="1" customWidth="1"/>
    <col min="15" max="15" width="2.7109375" style="1" customWidth="1"/>
    <col min="16" max="16" width="7.7109375" style="1" customWidth="1"/>
    <col min="17" max="17" width="3.5703125" style="1" customWidth="1"/>
    <col min="18" max="18" width="3.7109375" style="1"/>
    <col min="19" max="19" width="4.85546875" style="1" customWidth="1"/>
    <col min="20" max="21" width="6.42578125" style="1" customWidth="1"/>
    <col min="22" max="22" width="3.7109375" style="1"/>
    <col min="23" max="25" width="5" style="1" customWidth="1"/>
    <col min="26" max="31" width="3.7109375" style="1"/>
    <col min="32" max="32" width="7.28515625" style="1" bestFit="1" customWidth="1"/>
    <col min="33" max="33" width="5" style="1" bestFit="1" customWidth="1"/>
    <col min="34" max="16384" width="3.7109375" style="1"/>
  </cols>
  <sheetData>
    <row r="1" spans="2:26" ht="15" thickBot="1" x14ac:dyDescent="0.25">
      <c r="B1" s="2"/>
      <c r="C1" s="2"/>
      <c r="D1" s="2"/>
      <c r="E1" s="2"/>
      <c r="F1" s="2"/>
    </row>
    <row r="2" spans="2:26"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row>
    <row r="3" spans="2:26"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row>
    <row r="4" spans="2:26"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row>
    <row r="5" spans="2:26" ht="15" x14ac:dyDescent="0.2">
      <c r="H5" s="3"/>
      <c r="I5" s="3"/>
      <c r="J5" s="3"/>
      <c r="K5" s="3"/>
      <c r="L5" s="3"/>
      <c r="M5" s="3"/>
      <c r="N5" s="3"/>
      <c r="O5" s="3"/>
      <c r="P5" s="3"/>
      <c r="Q5" s="3"/>
      <c r="R5" s="3"/>
      <c r="S5" s="3"/>
      <c r="T5" s="3"/>
      <c r="U5" s="3"/>
      <c r="V5" s="3"/>
      <c r="W5" s="3"/>
      <c r="X5" s="3"/>
      <c r="Y5" s="3"/>
    </row>
    <row r="6" spans="2:26" ht="15.75" thickBot="1" x14ac:dyDescent="0.25">
      <c r="B6" s="4"/>
      <c r="C6" s="5"/>
      <c r="D6" s="5"/>
      <c r="E6" s="5"/>
      <c r="F6" s="5"/>
      <c r="G6" s="5"/>
      <c r="H6" s="5"/>
      <c r="I6" s="6"/>
      <c r="J6" s="6"/>
      <c r="K6" s="6"/>
      <c r="L6" s="6"/>
      <c r="M6" s="6"/>
      <c r="N6" s="6"/>
      <c r="O6" s="6"/>
      <c r="P6" s="6"/>
      <c r="Q6" s="6"/>
      <c r="R6" s="7"/>
      <c r="S6" s="7"/>
      <c r="T6" s="7"/>
      <c r="U6" s="7"/>
      <c r="V6" s="7"/>
      <c r="W6" s="5"/>
      <c r="X6" s="5"/>
      <c r="Y6" s="5"/>
      <c r="Z6" s="152"/>
    </row>
    <row r="7" spans="2:26" ht="15" customHeight="1" x14ac:dyDescent="0.2">
      <c r="B7" s="9"/>
      <c r="C7" s="545" t="s">
        <v>2</v>
      </c>
      <c r="D7" s="546"/>
      <c r="E7" s="546"/>
      <c r="F7" s="546"/>
      <c r="G7" s="546"/>
      <c r="H7" s="547"/>
      <c r="I7" s="600" t="s">
        <v>115</v>
      </c>
      <c r="J7" s="601"/>
      <c r="K7" s="601"/>
      <c r="L7" s="601"/>
      <c r="M7" s="601"/>
      <c r="N7" s="601"/>
      <c r="O7" s="601"/>
      <c r="P7" s="601"/>
      <c r="Q7" s="601"/>
      <c r="R7" s="601"/>
      <c r="S7" s="601"/>
      <c r="T7" s="601"/>
      <c r="U7" s="601"/>
      <c r="V7" s="601"/>
      <c r="W7" s="601"/>
      <c r="X7" s="601"/>
      <c r="Y7" s="602"/>
      <c r="Z7" s="29"/>
    </row>
    <row r="8" spans="2:26"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5"/>
      <c r="Z8" s="29"/>
    </row>
    <row r="9" spans="2:26"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29"/>
    </row>
    <row r="10" spans="2:26" ht="15" customHeight="1" thickBot="1" x14ac:dyDescent="0.25">
      <c r="B10" s="9"/>
      <c r="C10" s="545" t="s">
        <v>3</v>
      </c>
      <c r="D10" s="546"/>
      <c r="E10" s="546"/>
      <c r="F10" s="546"/>
      <c r="G10" s="546"/>
      <c r="H10" s="547"/>
      <c r="I10" s="1381" t="s">
        <v>225</v>
      </c>
      <c r="J10" s="1382"/>
      <c r="K10" s="1382"/>
      <c r="L10" s="1382"/>
      <c r="M10" s="1382"/>
      <c r="N10" s="1382"/>
      <c r="O10" s="1382"/>
      <c r="P10" s="1382"/>
      <c r="Q10" s="1383"/>
      <c r="R10" s="608" t="s">
        <v>4</v>
      </c>
      <c r="S10" s="609"/>
      <c r="T10" s="609"/>
      <c r="U10" s="610"/>
      <c r="V10" s="569" t="s">
        <v>5</v>
      </c>
      <c r="W10" s="570"/>
      <c r="X10" s="570"/>
      <c r="Y10" s="571"/>
      <c r="Z10" s="29"/>
    </row>
    <row r="11" spans="2:26" ht="28.5" customHeight="1" thickBot="1" x14ac:dyDescent="0.25">
      <c r="B11" s="9"/>
      <c r="C11" s="548"/>
      <c r="D11" s="549"/>
      <c r="E11" s="549"/>
      <c r="F11" s="549"/>
      <c r="G11" s="549"/>
      <c r="H11" s="550"/>
      <c r="I11" s="1384"/>
      <c r="J11" s="1385"/>
      <c r="K11" s="1385"/>
      <c r="L11" s="1385"/>
      <c r="M11" s="1385"/>
      <c r="N11" s="1385"/>
      <c r="O11" s="1385"/>
      <c r="P11" s="1385"/>
      <c r="Q11" s="1386"/>
      <c r="R11" s="478" t="s">
        <v>226</v>
      </c>
      <c r="S11" s="617"/>
      <c r="T11" s="617"/>
      <c r="U11" s="618"/>
      <c r="V11" s="587">
        <v>3</v>
      </c>
      <c r="W11" s="606"/>
      <c r="X11" s="606"/>
      <c r="Y11" s="607"/>
      <c r="Z11" s="29"/>
    </row>
    <row r="12" spans="2:26"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29"/>
    </row>
    <row r="13" spans="2:26" ht="15" customHeight="1" x14ac:dyDescent="0.2">
      <c r="B13" s="14"/>
      <c r="C13" s="545" t="s">
        <v>7</v>
      </c>
      <c r="D13" s="546"/>
      <c r="E13" s="546"/>
      <c r="F13" s="546"/>
      <c r="G13" s="546"/>
      <c r="H13" s="547"/>
      <c r="I13" s="1387" t="s">
        <v>527</v>
      </c>
      <c r="J13" s="1388"/>
      <c r="K13" s="1388"/>
      <c r="L13" s="1388"/>
      <c r="M13" s="1388"/>
      <c r="N13" s="1388"/>
      <c r="O13" s="1388"/>
      <c r="P13" s="1388"/>
      <c r="Q13" s="1388"/>
      <c r="R13" s="1388"/>
      <c r="S13" s="1389"/>
      <c r="T13" s="545" t="s">
        <v>9</v>
      </c>
      <c r="U13" s="546"/>
      <c r="V13" s="546"/>
      <c r="W13" s="546"/>
      <c r="X13" s="546"/>
      <c r="Y13" s="547"/>
      <c r="Z13" s="29"/>
    </row>
    <row r="14" spans="2:26" ht="50.25" customHeight="1" thickBot="1" x14ac:dyDescent="0.25">
      <c r="B14" s="14"/>
      <c r="C14" s="548"/>
      <c r="D14" s="549"/>
      <c r="E14" s="549"/>
      <c r="F14" s="549"/>
      <c r="G14" s="549"/>
      <c r="H14" s="550"/>
      <c r="I14" s="1390"/>
      <c r="J14" s="1391"/>
      <c r="K14" s="1391"/>
      <c r="L14" s="1391"/>
      <c r="M14" s="1391"/>
      <c r="N14" s="1391"/>
      <c r="O14" s="1391"/>
      <c r="P14" s="1391"/>
      <c r="Q14" s="1391"/>
      <c r="R14" s="1391"/>
      <c r="S14" s="1392"/>
      <c r="T14" s="557" t="s">
        <v>526</v>
      </c>
      <c r="U14" s="558"/>
      <c r="V14" s="558"/>
      <c r="W14" s="558"/>
      <c r="X14" s="558"/>
      <c r="Y14" s="559"/>
      <c r="Z14" s="29"/>
    </row>
    <row r="15" spans="2:26"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29"/>
    </row>
    <row r="16" spans="2:26" ht="57.75" customHeight="1" thickBot="1" x14ac:dyDescent="0.25">
      <c r="B16" s="14"/>
      <c r="C16" s="472" t="s">
        <v>11</v>
      </c>
      <c r="D16" s="473"/>
      <c r="E16" s="473"/>
      <c r="F16" s="473"/>
      <c r="G16" s="473"/>
      <c r="H16" s="474"/>
      <c r="I16" s="869" t="s">
        <v>525</v>
      </c>
      <c r="J16" s="1339"/>
      <c r="K16" s="1339"/>
      <c r="L16" s="1339"/>
      <c r="M16" s="1339"/>
      <c r="N16" s="1339"/>
      <c r="O16" s="1339"/>
      <c r="P16" s="1339"/>
      <c r="Q16" s="1339"/>
      <c r="R16" s="1339"/>
      <c r="S16" s="1339"/>
      <c r="T16" s="1339"/>
      <c r="U16" s="1339"/>
      <c r="V16" s="1339"/>
      <c r="W16" s="1339"/>
      <c r="X16" s="1339"/>
      <c r="Y16" s="1340"/>
      <c r="Z16" s="29"/>
    </row>
    <row r="17" spans="2:26"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29"/>
    </row>
    <row r="18" spans="2:26" ht="89.25" customHeight="1" thickBot="1" x14ac:dyDescent="0.25">
      <c r="B18" s="14"/>
      <c r="C18" s="472" t="s">
        <v>490</v>
      </c>
      <c r="D18" s="473"/>
      <c r="E18" s="473"/>
      <c r="F18" s="473"/>
      <c r="G18" s="473"/>
      <c r="H18" s="474"/>
      <c r="I18" s="869" t="s">
        <v>524</v>
      </c>
      <c r="J18" s="1339"/>
      <c r="K18" s="1339"/>
      <c r="L18" s="1339"/>
      <c r="M18" s="1339"/>
      <c r="N18" s="1339"/>
      <c r="O18" s="1339"/>
      <c r="P18" s="1339"/>
      <c r="Q18" s="1339"/>
      <c r="R18" s="1339"/>
      <c r="S18" s="1339"/>
      <c r="T18" s="1339"/>
      <c r="U18" s="1339"/>
      <c r="V18" s="1339"/>
      <c r="W18" s="1339"/>
      <c r="X18" s="1339"/>
      <c r="Y18" s="1340"/>
      <c r="Z18" s="29"/>
    </row>
    <row r="19" spans="2:26"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29"/>
    </row>
    <row r="20" spans="2:26"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1"/>
      <c r="Z20" s="29"/>
    </row>
    <row r="21" spans="2:26"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584" t="s">
        <v>523</v>
      </c>
      <c r="U21" s="585"/>
      <c r="V21" s="585"/>
      <c r="W21" s="585"/>
      <c r="X21" s="585"/>
      <c r="Y21" s="585"/>
      <c r="Z21" s="29"/>
    </row>
    <row r="22" spans="2:26"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29"/>
    </row>
    <row r="23" spans="2:26"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1"/>
      <c r="Z23" s="29"/>
    </row>
    <row r="24" spans="2:26" ht="30" customHeight="1" thickBot="1" x14ac:dyDescent="0.25">
      <c r="B24" s="14"/>
      <c r="C24" s="451" t="s">
        <v>504</v>
      </c>
      <c r="D24" s="452"/>
      <c r="E24" s="452"/>
      <c r="F24" s="452"/>
      <c r="G24" s="452"/>
      <c r="H24" s="452"/>
      <c r="I24" s="453"/>
      <c r="J24" s="451" t="s">
        <v>522</v>
      </c>
      <c r="K24" s="452"/>
      <c r="L24" s="452"/>
      <c r="M24" s="452"/>
      <c r="N24" s="452"/>
      <c r="O24" s="452"/>
      <c r="P24" s="453"/>
      <c r="Q24" s="1019" t="s">
        <v>502</v>
      </c>
      <c r="R24" s="1020"/>
      <c r="S24" s="1020"/>
      <c r="T24" s="1020"/>
      <c r="U24" s="1020"/>
      <c r="V24" s="1020"/>
      <c r="W24" s="1020"/>
      <c r="X24" s="1020"/>
      <c r="Y24" s="1021"/>
      <c r="Z24" s="29"/>
    </row>
    <row r="25" spans="2:26"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29"/>
    </row>
    <row r="26" spans="2:26" ht="46.5" customHeight="1" thickBot="1" x14ac:dyDescent="0.25">
      <c r="B26" s="14"/>
      <c r="C26" s="472" t="s">
        <v>21</v>
      </c>
      <c r="D26" s="473"/>
      <c r="E26" s="473"/>
      <c r="F26" s="473"/>
      <c r="G26" s="473"/>
      <c r="H26" s="474"/>
      <c r="I26" s="869" t="s">
        <v>521</v>
      </c>
      <c r="J26" s="1339"/>
      <c r="K26" s="1339"/>
      <c r="L26" s="1339"/>
      <c r="M26" s="1339"/>
      <c r="N26" s="1339"/>
      <c r="O26" s="1339"/>
      <c r="P26" s="1339"/>
      <c r="Q26" s="1339"/>
      <c r="R26" s="1339"/>
      <c r="S26" s="1339"/>
      <c r="T26" s="1339"/>
      <c r="U26" s="1339"/>
      <c r="V26" s="1339"/>
      <c r="W26" s="1339"/>
      <c r="X26" s="1339"/>
      <c r="Y26" s="1340"/>
      <c r="Z26" s="29"/>
    </row>
    <row r="27" spans="2:26"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29"/>
    </row>
    <row r="28" spans="2:26" ht="39.75" customHeight="1" thickBot="1" x14ac:dyDescent="0.25">
      <c r="B28" s="14"/>
      <c r="C28" s="472" t="s">
        <v>23</v>
      </c>
      <c r="D28" s="473"/>
      <c r="E28" s="473"/>
      <c r="F28" s="473"/>
      <c r="G28" s="473"/>
      <c r="H28" s="474"/>
      <c r="I28" s="1379">
        <v>4</v>
      </c>
      <c r="J28" s="1380"/>
      <c r="K28" s="735" t="s">
        <v>24</v>
      </c>
      <c r="L28" s="736"/>
      <c r="M28" s="736"/>
      <c r="N28" s="737"/>
      <c r="O28" s="738" t="s">
        <v>25</v>
      </c>
      <c r="P28" s="560"/>
      <c r="Q28" s="560"/>
      <c r="R28" s="18"/>
      <c r="S28" s="562" t="s">
        <v>26</v>
      </c>
      <c r="T28" s="561"/>
      <c r="U28" s="151" t="s">
        <v>520</v>
      </c>
      <c r="V28" s="560" t="s">
        <v>27</v>
      </c>
      <c r="W28" s="560"/>
      <c r="X28" s="561"/>
      <c r="Y28" s="19"/>
      <c r="Z28" s="29"/>
    </row>
    <row r="29" spans="2:26"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29"/>
    </row>
    <row r="30" spans="2:26" ht="15" x14ac:dyDescent="0.25">
      <c r="B30" s="14"/>
      <c r="C30" s="481" t="s">
        <v>323</v>
      </c>
      <c r="D30" s="482"/>
      <c r="E30" s="482"/>
      <c r="F30" s="482"/>
      <c r="G30" s="482"/>
      <c r="H30" s="482"/>
      <c r="I30" s="482"/>
      <c r="J30" s="1347" t="s">
        <v>322</v>
      </c>
      <c r="K30" s="1347"/>
      <c r="L30" s="1347"/>
      <c r="M30" s="1347"/>
      <c r="N30" s="1347"/>
      <c r="O30" s="1348" t="s">
        <v>321</v>
      </c>
      <c r="P30" s="1348"/>
      <c r="Q30" s="1348"/>
      <c r="R30" s="1348"/>
      <c r="S30" s="1348"/>
      <c r="T30" s="1348"/>
      <c r="U30" s="1349" t="s">
        <v>320</v>
      </c>
      <c r="V30" s="1349"/>
      <c r="W30" s="1349"/>
      <c r="X30" s="1349"/>
      <c r="Y30" s="1349"/>
      <c r="Z30" s="150"/>
    </row>
    <row r="31" spans="2:26" ht="14.25" customHeight="1" x14ac:dyDescent="0.2">
      <c r="B31" s="14"/>
      <c r="C31" s="484"/>
      <c r="D31" s="485"/>
      <c r="E31" s="485"/>
      <c r="F31" s="485"/>
      <c r="G31" s="485"/>
      <c r="H31" s="485"/>
      <c r="I31" s="485"/>
      <c r="J31" s="77" t="s">
        <v>319</v>
      </c>
      <c r="K31" s="538" t="s">
        <v>318</v>
      </c>
      <c r="L31" s="538"/>
      <c r="M31" s="538"/>
      <c r="N31" s="538"/>
      <c r="O31" s="538" t="s">
        <v>319</v>
      </c>
      <c r="P31" s="538"/>
      <c r="Q31" s="538"/>
      <c r="R31" s="538" t="s">
        <v>318</v>
      </c>
      <c r="S31" s="538"/>
      <c r="T31" s="538"/>
      <c r="U31" s="538" t="s">
        <v>319</v>
      </c>
      <c r="V31" s="538"/>
      <c r="W31" s="538" t="s">
        <v>318</v>
      </c>
      <c r="X31" s="538"/>
      <c r="Y31" s="538"/>
      <c r="Z31" s="149"/>
    </row>
    <row r="32" spans="2:26" ht="15" customHeight="1" thickBot="1" x14ac:dyDescent="0.25">
      <c r="B32" s="14"/>
      <c r="C32" s="487"/>
      <c r="D32" s="488"/>
      <c r="E32" s="488"/>
      <c r="F32" s="488"/>
      <c r="G32" s="488"/>
      <c r="H32" s="488"/>
      <c r="I32" s="488"/>
      <c r="J32" s="142" t="s">
        <v>519</v>
      </c>
      <c r="K32" s="739" t="s">
        <v>518</v>
      </c>
      <c r="L32" s="739"/>
      <c r="M32" s="739"/>
      <c r="N32" s="739"/>
      <c r="O32" s="739" t="s">
        <v>517</v>
      </c>
      <c r="P32" s="739"/>
      <c r="Q32" s="739"/>
      <c r="R32" s="739" t="s">
        <v>516</v>
      </c>
      <c r="S32" s="739"/>
      <c r="T32" s="739"/>
      <c r="U32" s="739" t="s">
        <v>515</v>
      </c>
      <c r="V32" s="739"/>
      <c r="W32" s="739" t="s">
        <v>514</v>
      </c>
      <c r="X32" s="739"/>
      <c r="Y32" s="739"/>
      <c r="Z32" s="148"/>
    </row>
    <row r="33" spans="2:26" ht="15.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29"/>
    </row>
    <row r="34" spans="2:26"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8"/>
      <c r="Z34" s="144"/>
    </row>
    <row r="35" spans="2:26"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1"/>
      <c r="Z35" s="144"/>
    </row>
    <row r="36" spans="2:26" s="21" customFormat="1" ht="14.25" customHeight="1" x14ac:dyDescent="0.2">
      <c r="B36" s="20"/>
      <c r="C36" s="756" t="s">
        <v>30</v>
      </c>
      <c r="D36" s="757"/>
      <c r="E36" s="757"/>
      <c r="F36" s="757"/>
      <c r="G36" s="758"/>
      <c r="H36" s="1345" t="s">
        <v>513</v>
      </c>
      <c r="I36" s="1345" t="s">
        <v>512</v>
      </c>
      <c r="J36" s="1345" t="s">
        <v>511</v>
      </c>
      <c r="K36" s="766" t="s">
        <v>34</v>
      </c>
      <c r="L36" s="757"/>
      <c r="M36" s="757"/>
      <c r="N36" s="757"/>
      <c r="O36" s="757"/>
      <c r="P36" s="757"/>
      <c r="Q36" s="757"/>
      <c r="R36" s="757"/>
      <c r="S36" s="757"/>
      <c r="T36" s="757"/>
      <c r="U36" s="757"/>
      <c r="V36" s="757"/>
      <c r="W36" s="757"/>
      <c r="X36" s="757"/>
      <c r="Y36" s="758"/>
      <c r="Z36" s="144"/>
    </row>
    <row r="37" spans="2:26" s="21" customFormat="1" ht="60" customHeight="1" thickBot="1" x14ac:dyDescent="0.25">
      <c r="B37" s="20"/>
      <c r="C37" s="759"/>
      <c r="D37" s="760"/>
      <c r="E37" s="760"/>
      <c r="F37" s="760"/>
      <c r="G37" s="761"/>
      <c r="H37" s="1346"/>
      <c r="I37" s="1346"/>
      <c r="J37" s="1346"/>
      <c r="K37" s="767"/>
      <c r="L37" s="760"/>
      <c r="M37" s="760"/>
      <c r="N37" s="760"/>
      <c r="O37" s="760"/>
      <c r="P37" s="760"/>
      <c r="Q37" s="760"/>
      <c r="R37" s="760"/>
      <c r="S37" s="760"/>
      <c r="T37" s="760"/>
      <c r="U37" s="760"/>
      <c r="V37" s="760"/>
      <c r="W37" s="760"/>
      <c r="X37" s="760"/>
      <c r="Y37" s="761"/>
      <c r="Z37" s="144"/>
    </row>
    <row r="38" spans="2:26" s="21" customFormat="1" ht="216" customHeight="1" x14ac:dyDescent="0.2">
      <c r="B38" s="20"/>
      <c r="C38" s="641" t="s">
        <v>65</v>
      </c>
      <c r="D38" s="642"/>
      <c r="E38" s="642"/>
      <c r="F38" s="642"/>
      <c r="G38" s="643"/>
      <c r="H38" s="145" t="s">
        <v>91</v>
      </c>
      <c r="I38" s="146">
        <v>975</v>
      </c>
      <c r="J38" s="147">
        <v>0.9</v>
      </c>
      <c r="K38" s="777" t="s">
        <v>510</v>
      </c>
      <c r="L38" s="778"/>
      <c r="M38" s="778"/>
      <c r="N38" s="778"/>
      <c r="O38" s="778"/>
      <c r="P38" s="778"/>
      <c r="Q38" s="778"/>
      <c r="R38" s="778"/>
      <c r="S38" s="778"/>
      <c r="T38" s="778"/>
      <c r="U38" s="778"/>
      <c r="V38" s="778"/>
      <c r="W38" s="778"/>
      <c r="X38" s="778"/>
      <c r="Y38" s="779"/>
      <c r="Z38" s="144"/>
    </row>
    <row r="39" spans="2:26" s="21" customFormat="1" ht="123.75" customHeight="1" x14ac:dyDescent="0.2">
      <c r="B39" s="20"/>
      <c r="C39" s="641" t="s">
        <v>66</v>
      </c>
      <c r="D39" s="642"/>
      <c r="E39" s="642"/>
      <c r="F39" s="642"/>
      <c r="G39" s="643"/>
      <c r="H39" s="146">
        <v>647</v>
      </c>
      <c r="I39" s="146">
        <v>147</v>
      </c>
      <c r="J39" s="145">
        <v>4.4000000000000004</v>
      </c>
      <c r="K39" s="1376" t="s">
        <v>509</v>
      </c>
      <c r="L39" s="1377"/>
      <c r="M39" s="1377"/>
      <c r="N39" s="1377"/>
      <c r="O39" s="1377"/>
      <c r="P39" s="1377"/>
      <c r="Q39" s="1377"/>
      <c r="R39" s="1377"/>
      <c r="S39" s="1377"/>
      <c r="T39" s="1377"/>
      <c r="U39" s="1377"/>
      <c r="V39" s="1377"/>
      <c r="W39" s="1377"/>
      <c r="X39" s="1377"/>
      <c r="Y39" s="1378"/>
      <c r="Z39" s="144"/>
    </row>
    <row r="40" spans="2:26" s="21" customFormat="1" ht="21" customHeight="1" x14ac:dyDescent="0.2">
      <c r="B40" s="20"/>
      <c r="C40" s="641" t="s">
        <v>67</v>
      </c>
      <c r="D40" s="642"/>
      <c r="E40" s="642"/>
      <c r="F40" s="642"/>
      <c r="G40" s="643"/>
      <c r="H40" s="145"/>
      <c r="I40" s="145"/>
      <c r="J40" s="145"/>
      <c r="K40" s="1373"/>
      <c r="L40" s="1374"/>
      <c r="M40" s="1374"/>
      <c r="N40" s="1374"/>
      <c r="O40" s="1374"/>
      <c r="P40" s="1374"/>
      <c r="Q40" s="1374"/>
      <c r="R40" s="1374"/>
      <c r="S40" s="1374"/>
      <c r="T40" s="1374"/>
      <c r="U40" s="1374"/>
      <c r="V40" s="1374"/>
      <c r="W40" s="1374"/>
      <c r="X40" s="1374"/>
      <c r="Y40" s="1375"/>
      <c r="Z40" s="144"/>
    </row>
    <row r="41" spans="2:26" s="21" customFormat="1" ht="21" customHeight="1" thickBot="1" x14ac:dyDescent="0.25">
      <c r="B41" s="20"/>
      <c r="C41" s="641" t="s">
        <v>68</v>
      </c>
      <c r="D41" s="642"/>
      <c r="E41" s="642"/>
      <c r="F41" s="642"/>
      <c r="G41" s="643"/>
      <c r="H41" s="70"/>
      <c r="I41" s="70"/>
      <c r="J41" s="70"/>
      <c r="K41" s="783"/>
      <c r="L41" s="784"/>
      <c r="M41" s="784"/>
      <c r="N41" s="784"/>
      <c r="O41" s="784"/>
      <c r="P41" s="784"/>
      <c r="Q41" s="784"/>
      <c r="R41" s="784"/>
      <c r="S41" s="784"/>
      <c r="T41" s="784"/>
      <c r="U41" s="784"/>
      <c r="V41" s="784"/>
      <c r="W41" s="784"/>
      <c r="X41" s="784"/>
      <c r="Y41" s="785"/>
      <c r="Z41" s="144"/>
    </row>
    <row r="42" spans="2:26" s="21" customFormat="1" ht="15.75" customHeight="1" thickBot="1" x14ac:dyDescent="0.3">
      <c r="B42" s="20"/>
      <c r="C42" s="786" t="s">
        <v>35</v>
      </c>
      <c r="D42" s="787"/>
      <c r="E42" s="787"/>
      <c r="F42" s="787"/>
      <c r="G42" s="788"/>
      <c r="H42" s="69"/>
      <c r="I42" s="69"/>
      <c r="J42" s="69"/>
      <c r="K42" s="789"/>
      <c r="L42" s="790"/>
      <c r="M42" s="790"/>
      <c r="N42" s="790"/>
      <c r="O42" s="790"/>
      <c r="P42" s="790"/>
      <c r="Q42" s="790"/>
      <c r="R42" s="790"/>
      <c r="S42" s="790"/>
      <c r="T42" s="790"/>
      <c r="U42" s="790"/>
      <c r="V42" s="790"/>
      <c r="W42" s="790"/>
      <c r="X42" s="790"/>
      <c r="Y42" s="791"/>
      <c r="Z42" s="144"/>
    </row>
    <row r="43" spans="2:26"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44"/>
    </row>
    <row r="44" spans="2:26" s="21" customFormat="1" ht="15"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44"/>
    </row>
    <row r="45" spans="2:26"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7"/>
      <c r="Z45" s="144"/>
    </row>
    <row r="46" spans="2:26"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4"/>
      <c r="Z46" s="29"/>
    </row>
    <row r="47" spans="2:26" x14ac:dyDescent="0.2">
      <c r="B47" s="14"/>
      <c r="C47" s="768" t="s">
        <v>498</v>
      </c>
      <c r="D47" s="769"/>
      <c r="E47" s="769"/>
      <c r="F47" s="769"/>
      <c r="G47" s="769"/>
      <c r="H47" s="769"/>
      <c r="I47" s="769"/>
      <c r="J47" s="769"/>
      <c r="K47" s="769"/>
      <c r="L47" s="769"/>
      <c r="M47" s="769"/>
      <c r="N47" s="769"/>
      <c r="O47" s="769"/>
      <c r="P47" s="769"/>
      <c r="Q47" s="769"/>
      <c r="R47" s="769"/>
      <c r="S47" s="769"/>
      <c r="T47" s="769"/>
      <c r="U47" s="769"/>
      <c r="V47" s="769"/>
      <c r="W47" s="769"/>
      <c r="X47" s="769"/>
      <c r="Y47" s="770"/>
      <c r="Z47" s="29"/>
    </row>
    <row r="48" spans="2:26"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3"/>
      <c r="Z48" s="29"/>
    </row>
    <row r="49" spans="2:26"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3"/>
      <c r="Z49" s="29"/>
    </row>
    <row r="50" spans="2:26"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3"/>
      <c r="Z50" s="29"/>
    </row>
    <row r="51" spans="2:26"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3"/>
      <c r="Z51" s="29"/>
    </row>
    <row r="52" spans="2:26"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3"/>
      <c r="Z52" s="29"/>
    </row>
    <row r="53" spans="2:26"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3"/>
      <c r="Z53" s="29"/>
    </row>
    <row r="54" spans="2:26"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3"/>
      <c r="Z54" s="29"/>
    </row>
    <row r="55" spans="2:26"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3"/>
      <c r="Z55" s="29"/>
    </row>
    <row r="56" spans="2:26"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3"/>
      <c r="Z56" s="29"/>
    </row>
    <row r="57" spans="2:26"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3"/>
      <c r="Z57" s="29"/>
    </row>
    <row r="58" spans="2:26"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3"/>
      <c r="Z58" s="29"/>
    </row>
    <row r="59" spans="2:26"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6"/>
      <c r="Z59" s="29"/>
    </row>
    <row r="60" spans="2:26"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29"/>
    </row>
    <row r="61" spans="2:26" ht="15"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29"/>
    </row>
    <row r="62" spans="2:26" ht="14.25" customHeight="1" x14ac:dyDescent="0.2">
      <c r="B62" s="26"/>
      <c r="C62" s="838" t="s">
        <v>30</v>
      </c>
      <c r="D62" s="839"/>
      <c r="E62" s="839"/>
      <c r="F62" s="839"/>
      <c r="G62" s="840"/>
      <c r="H62" s="838" t="s">
        <v>37</v>
      </c>
      <c r="I62" s="840"/>
      <c r="J62" s="838" t="s">
        <v>38</v>
      </c>
      <c r="K62" s="839"/>
      <c r="L62" s="839"/>
      <c r="M62" s="840"/>
      <c r="N62" s="838" t="s">
        <v>497</v>
      </c>
      <c r="O62" s="839"/>
      <c r="P62" s="839"/>
      <c r="Q62" s="839"/>
      <c r="R62" s="839"/>
      <c r="S62" s="839"/>
      <c r="T62" s="840"/>
      <c r="U62" s="839" t="s">
        <v>40</v>
      </c>
      <c r="V62" s="839"/>
      <c r="W62" s="839"/>
      <c r="X62" s="839"/>
      <c r="Y62" s="840"/>
      <c r="Z62" s="29"/>
    </row>
    <row r="63" spans="2:26" ht="14.25" customHeight="1" x14ac:dyDescent="0.2">
      <c r="B63" s="28"/>
      <c r="C63" s="841"/>
      <c r="D63" s="842"/>
      <c r="E63" s="842"/>
      <c r="F63" s="842"/>
      <c r="G63" s="843"/>
      <c r="H63" s="841"/>
      <c r="I63" s="843"/>
      <c r="J63" s="841"/>
      <c r="K63" s="842"/>
      <c r="L63" s="842"/>
      <c r="M63" s="843"/>
      <c r="N63" s="841"/>
      <c r="O63" s="842"/>
      <c r="P63" s="842"/>
      <c r="Q63" s="842"/>
      <c r="R63" s="842"/>
      <c r="S63" s="842"/>
      <c r="T63" s="843"/>
      <c r="U63" s="842"/>
      <c r="V63" s="842"/>
      <c r="W63" s="842"/>
      <c r="X63" s="842"/>
      <c r="Y63" s="843"/>
      <c r="Z63" s="29"/>
    </row>
    <row r="64" spans="2:26" ht="15" customHeight="1" thickBot="1" x14ac:dyDescent="0.25">
      <c r="B64" s="28"/>
      <c r="C64" s="844"/>
      <c r="D64" s="845"/>
      <c r="E64" s="845"/>
      <c r="F64" s="845"/>
      <c r="G64" s="846"/>
      <c r="H64" s="841"/>
      <c r="I64" s="843"/>
      <c r="J64" s="841"/>
      <c r="K64" s="842"/>
      <c r="L64" s="842"/>
      <c r="M64" s="843"/>
      <c r="N64" s="844"/>
      <c r="O64" s="845"/>
      <c r="P64" s="845"/>
      <c r="Q64" s="845"/>
      <c r="R64" s="845"/>
      <c r="S64" s="845"/>
      <c r="T64" s="846"/>
      <c r="U64" s="842"/>
      <c r="V64" s="842"/>
      <c r="W64" s="842"/>
      <c r="X64" s="842"/>
      <c r="Y64" s="843"/>
      <c r="Z64" s="29"/>
    </row>
    <row r="65" spans="2:26" ht="29.25" customHeight="1" thickBot="1" x14ac:dyDescent="0.25">
      <c r="B65" s="26"/>
      <c r="C65" s="1364" t="s">
        <v>65</v>
      </c>
      <c r="D65" s="1365"/>
      <c r="E65" s="1365"/>
      <c r="F65" s="1365"/>
      <c r="G65" s="1366"/>
      <c r="H65" s="850" t="s">
        <v>506</v>
      </c>
      <c r="I65" s="851"/>
      <c r="J65" s="1370">
        <v>0.9</v>
      </c>
      <c r="K65" s="1371"/>
      <c r="L65" s="1371"/>
      <c r="M65" s="1372"/>
      <c r="N65" s="835" t="s">
        <v>508</v>
      </c>
      <c r="O65" s="836"/>
      <c r="P65" s="836"/>
      <c r="Q65" s="836"/>
      <c r="R65" s="836"/>
      <c r="S65" s="836"/>
      <c r="T65" s="865"/>
      <c r="U65" s="850" t="s">
        <v>506</v>
      </c>
      <c r="V65" s="851"/>
      <c r="W65" s="851"/>
      <c r="X65" s="851"/>
      <c r="Y65" s="1363"/>
      <c r="Z65" s="29"/>
    </row>
    <row r="66" spans="2:26" ht="78" customHeight="1" thickBot="1" x14ac:dyDescent="0.25">
      <c r="B66" s="26"/>
      <c r="C66" s="1364" t="s">
        <v>66</v>
      </c>
      <c r="D66" s="1365"/>
      <c r="E66" s="1365"/>
      <c r="F66" s="1365"/>
      <c r="G66" s="1366"/>
      <c r="H66" s="850" t="s">
        <v>506</v>
      </c>
      <c r="I66" s="851"/>
      <c r="J66" s="1033">
        <v>4.4000000000000004</v>
      </c>
      <c r="K66" s="1034"/>
      <c r="L66" s="1034"/>
      <c r="M66" s="1035"/>
      <c r="N66" s="1367" t="s">
        <v>507</v>
      </c>
      <c r="O66" s="1368"/>
      <c r="P66" s="1368"/>
      <c r="Q66" s="1368"/>
      <c r="R66" s="1368"/>
      <c r="S66" s="1368"/>
      <c r="T66" s="1369"/>
      <c r="U66" s="850" t="s">
        <v>506</v>
      </c>
      <c r="V66" s="851"/>
      <c r="W66" s="851"/>
      <c r="X66" s="851"/>
      <c r="Y66" s="1363"/>
      <c r="Z66" s="29"/>
    </row>
    <row r="67" spans="2:26" ht="29.25" customHeight="1" thickBot="1" x14ac:dyDescent="0.25">
      <c r="B67" s="26"/>
      <c r="C67" s="1364" t="s">
        <v>67</v>
      </c>
      <c r="D67" s="1365"/>
      <c r="E67" s="1365"/>
      <c r="F67" s="1365"/>
      <c r="G67" s="1366"/>
      <c r="H67" s="918"/>
      <c r="I67" s="920"/>
      <c r="J67" s="918"/>
      <c r="K67" s="919"/>
      <c r="L67" s="919"/>
      <c r="M67" s="920"/>
      <c r="N67" s="918"/>
      <c r="O67" s="919"/>
      <c r="P67" s="919"/>
      <c r="Q67" s="919"/>
      <c r="R67" s="919"/>
      <c r="S67" s="919"/>
      <c r="T67" s="920"/>
      <c r="U67" s="850"/>
      <c r="V67" s="851"/>
      <c r="W67" s="851"/>
      <c r="X67" s="851"/>
      <c r="Y67" s="1363"/>
      <c r="Z67" s="29"/>
    </row>
    <row r="68" spans="2:26" ht="29.25" customHeight="1" x14ac:dyDescent="0.2">
      <c r="B68" s="26"/>
      <c r="C68" s="1364" t="s">
        <v>68</v>
      </c>
      <c r="D68" s="1365"/>
      <c r="E68" s="1365"/>
      <c r="F68" s="1365"/>
      <c r="G68" s="1366"/>
      <c r="H68" s="918"/>
      <c r="I68" s="920"/>
      <c r="J68" s="918"/>
      <c r="K68" s="919"/>
      <c r="L68" s="919"/>
      <c r="M68" s="920"/>
      <c r="N68" s="918"/>
      <c r="O68" s="919"/>
      <c r="P68" s="919"/>
      <c r="Q68" s="919"/>
      <c r="R68" s="919"/>
      <c r="S68" s="919"/>
      <c r="T68" s="920"/>
      <c r="U68" s="850"/>
      <c r="V68" s="851"/>
      <c r="W68" s="851"/>
      <c r="X68" s="851"/>
      <c r="Y68" s="1363"/>
      <c r="Z68" s="29"/>
    </row>
    <row r="69" spans="2:26"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36"/>
    </row>
    <row r="108" ht="6" customHeight="1" x14ac:dyDescent="0.2"/>
  </sheetData>
  <mergeCells count="98">
    <mergeCell ref="U31:V31"/>
    <mergeCell ref="W31:Y31"/>
    <mergeCell ref="U32:V32"/>
    <mergeCell ref="W32:Y32"/>
    <mergeCell ref="J30:N30"/>
    <mergeCell ref="O32:Q32"/>
    <mergeCell ref="O31:Q31"/>
    <mergeCell ref="O30:T30"/>
    <mergeCell ref="R31:T31"/>
    <mergeCell ref="R32:T32"/>
    <mergeCell ref="U30:Y30"/>
    <mergeCell ref="C13:H14"/>
    <mergeCell ref="I13:S14"/>
    <mergeCell ref="T13:Y13"/>
    <mergeCell ref="T14:Y14"/>
    <mergeCell ref="C16:H16"/>
    <mergeCell ref="C10:H11"/>
    <mergeCell ref="B2:G4"/>
    <mergeCell ref="H2:Y2"/>
    <mergeCell ref="H3:O3"/>
    <mergeCell ref="P3:Y3"/>
    <mergeCell ref="H4:Y4"/>
    <mergeCell ref="V10:Y10"/>
    <mergeCell ref="V11:Y11"/>
    <mergeCell ref="R10:U10"/>
    <mergeCell ref="I10:Q11"/>
    <mergeCell ref="R11:U11"/>
    <mergeCell ref="C30:I32"/>
    <mergeCell ref="K31:N31"/>
    <mergeCell ref="K32:N32"/>
    <mergeCell ref="C7:H8"/>
    <mergeCell ref="I7:Y8"/>
    <mergeCell ref="I16:Y16"/>
    <mergeCell ref="C18:H18"/>
    <mergeCell ref="I18:Y18"/>
    <mergeCell ref="C20:H21"/>
    <mergeCell ref="I20:L21"/>
    <mergeCell ref="M20:S20"/>
    <mergeCell ref="T20:Y20"/>
    <mergeCell ref="M21:S21"/>
    <mergeCell ref="T21:Y21"/>
    <mergeCell ref="S28:T28"/>
    <mergeCell ref="V28:X28"/>
    <mergeCell ref="C23:I23"/>
    <mergeCell ref="J23:P23"/>
    <mergeCell ref="Q23:Y23"/>
    <mergeCell ref="C24:I24"/>
    <mergeCell ref="J24:P24"/>
    <mergeCell ref="Q24:Y24"/>
    <mergeCell ref="C26:H26"/>
    <mergeCell ref="I26:Y26"/>
    <mergeCell ref="C28:H28"/>
    <mergeCell ref="I28:J28"/>
    <mergeCell ref="K28:N28"/>
    <mergeCell ref="O28:Q28"/>
    <mergeCell ref="C41:G41"/>
    <mergeCell ref="K41:Y41"/>
    <mergeCell ref="C34:Y35"/>
    <mergeCell ref="C36:G37"/>
    <mergeCell ref="H36:H37"/>
    <mergeCell ref="I36:I37"/>
    <mergeCell ref="J36:J37"/>
    <mergeCell ref="K36:Y37"/>
    <mergeCell ref="C40:G40"/>
    <mergeCell ref="K40:Y40"/>
    <mergeCell ref="C39:G39"/>
    <mergeCell ref="K39:Y39"/>
    <mergeCell ref="C38:G38"/>
    <mergeCell ref="K38:Y38"/>
    <mergeCell ref="C42:G42"/>
    <mergeCell ref="K42:Y42"/>
    <mergeCell ref="C45:Y46"/>
    <mergeCell ref="C47:Y59"/>
    <mergeCell ref="C62:G64"/>
    <mergeCell ref="H62:I64"/>
    <mergeCell ref="J62:M64"/>
    <mergeCell ref="N62:T64"/>
    <mergeCell ref="U62:Y64"/>
    <mergeCell ref="C66:G66"/>
    <mergeCell ref="H66:I66"/>
    <mergeCell ref="J66:M66"/>
    <mergeCell ref="C65:G65"/>
    <mergeCell ref="H65:I65"/>
    <mergeCell ref="J65:M65"/>
    <mergeCell ref="N65:T65"/>
    <mergeCell ref="N66:T66"/>
    <mergeCell ref="N67:T67"/>
    <mergeCell ref="U65:Y65"/>
    <mergeCell ref="U66:Y66"/>
    <mergeCell ref="U67:Y67"/>
    <mergeCell ref="N68:T68"/>
    <mergeCell ref="U68:Y68"/>
    <mergeCell ref="C67:G67"/>
    <mergeCell ref="H67:I67"/>
    <mergeCell ref="J67:M67"/>
    <mergeCell ref="C68:G68"/>
    <mergeCell ref="H68:I68"/>
    <mergeCell ref="J68:M68"/>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topLeftCell="A2" zoomScaleNormal="100" zoomScaleSheetLayoutView="85" zoomScalePageLayoutView="70" workbookViewId="0">
      <selection activeCell="R12" sqref="R12"/>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9" width="4.5703125" style="1" customWidth="1"/>
    <col min="20" max="21" width="8.285156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124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123</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122</v>
      </c>
      <c r="S11" s="617"/>
      <c r="T11" s="617"/>
      <c r="U11" s="618"/>
      <c r="V11" s="587">
        <v>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121</v>
      </c>
      <c r="J13" s="552"/>
      <c r="K13" s="552"/>
      <c r="L13" s="552"/>
      <c r="M13" s="552"/>
      <c r="N13" s="552"/>
      <c r="O13" s="552"/>
      <c r="P13" s="552"/>
      <c r="Q13" s="552"/>
      <c r="R13" s="552"/>
      <c r="S13" s="553"/>
      <c r="T13" s="545" t="s">
        <v>9</v>
      </c>
      <c r="U13" s="546"/>
      <c r="V13" s="546"/>
      <c r="W13" s="546"/>
      <c r="X13" s="546"/>
      <c r="Y13" s="546"/>
      <c r="Z13" s="546"/>
      <c r="AA13" s="547"/>
      <c r="AB13" s="16"/>
    </row>
    <row r="14" spans="2:28" ht="64.5"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120</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2.25" customHeight="1" thickBot="1" x14ac:dyDescent="0.25">
      <c r="B18" s="14"/>
      <c r="C18" s="472" t="s">
        <v>12</v>
      </c>
      <c r="D18" s="473"/>
      <c r="E18" s="473"/>
      <c r="F18" s="473"/>
      <c r="G18" s="473"/>
      <c r="H18" s="474"/>
      <c r="I18" s="475" t="s">
        <v>592</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374</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69</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75" customHeight="1" thickBot="1" x14ac:dyDescent="0.25">
      <c r="B24" s="14"/>
      <c r="C24" s="726" t="s">
        <v>591</v>
      </c>
      <c r="D24" s="727"/>
      <c r="E24" s="727"/>
      <c r="F24" s="727"/>
      <c r="G24" s="727"/>
      <c r="H24" s="727"/>
      <c r="I24" s="728"/>
      <c r="J24" s="726" t="s">
        <v>590</v>
      </c>
      <c r="K24" s="727"/>
      <c r="L24" s="727"/>
      <c r="M24" s="727"/>
      <c r="N24" s="727"/>
      <c r="O24" s="727"/>
      <c r="P24" s="728"/>
      <c r="Q24" s="1393" t="s">
        <v>589</v>
      </c>
      <c r="R24" s="1394"/>
      <c r="S24" s="1394"/>
      <c r="T24" s="1394"/>
      <c r="U24" s="1394"/>
      <c r="V24" s="1394"/>
      <c r="W24" s="1394"/>
      <c r="X24" s="1394"/>
      <c r="Y24" s="1394"/>
      <c r="Z24" s="1394"/>
      <c r="AA24" s="139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66" customHeight="1" thickBot="1" x14ac:dyDescent="0.25">
      <c r="B26" s="14"/>
      <c r="C26" s="472" t="s">
        <v>21</v>
      </c>
      <c r="D26" s="473"/>
      <c r="E26" s="473"/>
      <c r="F26" s="473"/>
      <c r="G26" s="473"/>
      <c r="H26" s="474"/>
      <c r="I26" s="1396" t="s">
        <v>118</v>
      </c>
      <c r="J26" s="1397"/>
      <c r="K26" s="1397"/>
      <c r="L26" s="1397"/>
      <c r="M26" s="1397"/>
      <c r="N26" s="1397"/>
      <c r="O26" s="1397"/>
      <c r="P26" s="1397"/>
      <c r="Q26" s="1397"/>
      <c r="R26" s="1397"/>
      <c r="S26" s="1397"/>
      <c r="T26" s="1397"/>
      <c r="U26" s="1397"/>
      <c r="V26" s="1397"/>
      <c r="W26" s="1397"/>
      <c r="X26" s="1397"/>
      <c r="Y26" s="1397"/>
      <c r="Z26" s="1397"/>
      <c r="AA26" s="1398"/>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0.48</v>
      </c>
      <c r="J28" s="475"/>
      <c r="K28" s="566" t="s">
        <v>24</v>
      </c>
      <c r="L28" s="567"/>
      <c r="M28" s="567"/>
      <c r="N28" s="568"/>
      <c r="O28" s="542" t="s">
        <v>25</v>
      </c>
      <c r="P28" s="543"/>
      <c r="Q28" s="543"/>
      <c r="R28" s="544"/>
      <c r="S28" s="89"/>
      <c r="T28" s="543" t="s">
        <v>26</v>
      </c>
      <c r="U28" s="543"/>
      <c r="V28" s="544"/>
      <c r="W28" s="50" t="s">
        <v>28</v>
      </c>
      <c r="X28" s="542" t="s">
        <v>27</v>
      </c>
      <c r="Y28" s="543"/>
      <c r="Z28" s="544"/>
      <c r="AA28" s="74"/>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480">
        <v>54</v>
      </c>
      <c r="P32" s="480"/>
      <c r="Q32" s="480"/>
      <c r="R32" s="480"/>
      <c r="S32" s="480">
        <v>55</v>
      </c>
      <c r="T32" s="480"/>
      <c r="U32" s="480">
        <v>59</v>
      </c>
      <c r="V32" s="480"/>
      <c r="W32" s="480"/>
      <c r="X32" s="480">
        <v>60</v>
      </c>
      <c r="Y32" s="480"/>
      <c r="Z32" s="480">
        <v>100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989" t="s">
        <v>29</v>
      </c>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1"/>
      <c r="AB34" s="16"/>
    </row>
    <row r="35" spans="2:28" s="21" customFormat="1" ht="32.25" customHeight="1" thickBot="1" x14ac:dyDescent="0.25">
      <c r="B35" s="20"/>
      <c r="C35" s="989" t="s">
        <v>30</v>
      </c>
      <c r="D35" s="990"/>
      <c r="E35" s="990"/>
      <c r="F35" s="990"/>
      <c r="G35" s="990"/>
      <c r="H35" s="88" t="s">
        <v>117</v>
      </c>
      <c r="I35" s="88" t="s">
        <v>116</v>
      </c>
      <c r="J35" s="87" t="s">
        <v>33</v>
      </c>
      <c r="K35" s="1406" t="s">
        <v>34</v>
      </c>
      <c r="L35" s="990"/>
      <c r="M35" s="990"/>
      <c r="N35" s="990"/>
      <c r="O35" s="990"/>
      <c r="P35" s="990"/>
      <c r="Q35" s="990"/>
      <c r="R35" s="990"/>
      <c r="S35" s="990"/>
      <c r="T35" s="990"/>
      <c r="U35" s="990"/>
      <c r="V35" s="990"/>
      <c r="W35" s="990"/>
      <c r="X35" s="990"/>
      <c r="Y35" s="990"/>
      <c r="Z35" s="990"/>
      <c r="AA35" s="991"/>
      <c r="AB35" s="16"/>
    </row>
    <row r="36" spans="2:28" s="21" customFormat="1" ht="102" customHeight="1" x14ac:dyDescent="0.2">
      <c r="B36" s="20"/>
      <c r="C36" s="1401" t="s">
        <v>586</v>
      </c>
      <c r="D36" s="1402"/>
      <c r="E36" s="1402"/>
      <c r="F36" s="1402"/>
      <c r="G36" s="1402"/>
      <c r="H36" s="212">
        <v>934</v>
      </c>
      <c r="I36" s="212">
        <v>1206</v>
      </c>
      <c r="J36" s="211">
        <f>+H36/I36</f>
        <v>0.7744610281923715</v>
      </c>
      <c r="K36" s="1403" t="s">
        <v>588</v>
      </c>
      <c r="L36" s="1403"/>
      <c r="M36" s="1403"/>
      <c r="N36" s="1403"/>
      <c r="O36" s="1403"/>
      <c r="P36" s="1403"/>
      <c r="Q36" s="1403"/>
      <c r="R36" s="1403"/>
      <c r="S36" s="1403"/>
      <c r="T36" s="1403"/>
      <c r="U36" s="1403"/>
      <c r="V36" s="1403"/>
      <c r="W36" s="1403"/>
      <c r="X36" s="1403"/>
      <c r="Y36" s="1403"/>
      <c r="Z36" s="1403"/>
      <c r="AA36" s="1404"/>
      <c r="AB36" s="16"/>
    </row>
    <row r="37" spans="2:28" s="21" customFormat="1" ht="312.75" customHeight="1" x14ac:dyDescent="0.2">
      <c r="B37" s="20"/>
      <c r="C37" s="1405" t="s">
        <v>583</v>
      </c>
      <c r="D37" s="1357"/>
      <c r="E37" s="1357"/>
      <c r="F37" s="1357"/>
      <c r="G37" s="1357"/>
      <c r="H37" s="83">
        <v>865</v>
      </c>
      <c r="I37" s="83">
        <v>1685</v>
      </c>
      <c r="J37" s="210">
        <f>+H37/I37</f>
        <v>0.51335311572700293</v>
      </c>
      <c r="K37" s="951" t="s">
        <v>587</v>
      </c>
      <c r="L37" s="951"/>
      <c r="M37" s="951"/>
      <c r="N37" s="951"/>
      <c r="O37" s="951"/>
      <c r="P37" s="951"/>
      <c r="Q37" s="951"/>
      <c r="R37" s="951"/>
      <c r="S37" s="951"/>
      <c r="T37" s="951"/>
      <c r="U37" s="951"/>
      <c r="V37" s="951"/>
      <c r="W37" s="951"/>
      <c r="X37" s="951"/>
      <c r="Y37" s="951"/>
      <c r="Z37" s="951"/>
      <c r="AA37" s="952"/>
      <c r="AB37" s="16"/>
    </row>
    <row r="38" spans="2:28" s="21" customFormat="1" ht="60" customHeight="1" x14ac:dyDescent="0.2">
      <c r="B38" s="20"/>
      <c r="C38" s="1405" t="s">
        <v>580</v>
      </c>
      <c r="D38" s="1357"/>
      <c r="E38" s="1357"/>
      <c r="F38" s="1357"/>
      <c r="G38" s="1357"/>
      <c r="H38" s="83"/>
      <c r="I38" s="83"/>
      <c r="J38" s="210" t="e">
        <f>+H38/I38</f>
        <v>#DIV/0!</v>
      </c>
      <c r="K38" s="784"/>
      <c r="L38" s="784"/>
      <c r="M38" s="784"/>
      <c r="N38" s="784"/>
      <c r="O38" s="784"/>
      <c r="P38" s="784"/>
      <c r="Q38" s="784"/>
      <c r="R38" s="784"/>
      <c r="S38" s="784"/>
      <c r="T38" s="784"/>
      <c r="U38" s="784"/>
      <c r="V38" s="784"/>
      <c r="W38" s="784"/>
      <c r="X38" s="784"/>
      <c r="Y38" s="784"/>
      <c r="Z38" s="784"/>
      <c r="AA38" s="785"/>
      <c r="AB38" s="16"/>
    </row>
    <row r="39" spans="2:28" s="21" customFormat="1" ht="60" customHeight="1" thickBot="1" x14ac:dyDescent="0.25">
      <c r="B39" s="20"/>
      <c r="C39" s="853" t="s">
        <v>357</v>
      </c>
      <c r="D39" s="854"/>
      <c r="E39" s="854"/>
      <c r="F39" s="854"/>
      <c r="G39" s="854"/>
      <c r="H39" s="209"/>
      <c r="I39" s="208"/>
      <c r="J39" s="207" t="e">
        <f>+H39/I39</f>
        <v>#DIV/0!</v>
      </c>
      <c r="K39" s="1399"/>
      <c r="L39" s="1399"/>
      <c r="M39" s="1399"/>
      <c r="N39" s="1399"/>
      <c r="O39" s="1399"/>
      <c r="P39" s="1399"/>
      <c r="Q39" s="1399"/>
      <c r="R39" s="1399"/>
      <c r="S39" s="1399"/>
      <c r="T39" s="1399"/>
      <c r="U39" s="1399"/>
      <c r="V39" s="1399"/>
      <c r="W39" s="1399"/>
      <c r="X39" s="1399"/>
      <c r="Y39" s="1399"/>
      <c r="Z39" s="1399"/>
      <c r="AA39" s="1400"/>
      <c r="AB39" s="16"/>
    </row>
    <row r="40" spans="2:28" s="21" customFormat="1" ht="15.75" customHeight="1" thickBot="1" x14ac:dyDescent="0.3">
      <c r="B40" s="20"/>
      <c r="C40" s="1409" t="s">
        <v>35</v>
      </c>
      <c r="D40" s="1410"/>
      <c r="E40" s="1410"/>
      <c r="F40" s="1410"/>
      <c r="G40" s="1410"/>
      <c r="H40" s="206">
        <f>SUM(H36:H39)</f>
        <v>1799</v>
      </c>
      <c r="I40" s="206">
        <f>SUM(I36:I39)</f>
        <v>2891</v>
      </c>
      <c r="J40" s="205">
        <f>+H40/I40</f>
        <v>0.62227602905569013</v>
      </c>
      <c r="K40" s="1411"/>
      <c r="L40" s="1412"/>
      <c r="M40" s="1412"/>
      <c r="N40" s="1412"/>
      <c r="O40" s="1412"/>
      <c r="P40" s="1412"/>
      <c r="Q40" s="1412"/>
      <c r="R40" s="1412"/>
      <c r="S40" s="1412"/>
      <c r="T40" s="1412"/>
      <c r="U40" s="1412"/>
      <c r="V40" s="1412"/>
      <c r="W40" s="1412"/>
      <c r="X40" s="1412"/>
      <c r="Y40" s="1412"/>
      <c r="Z40" s="1412"/>
      <c r="AA40" s="1413"/>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365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1414" t="s">
        <v>30</v>
      </c>
      <c r="D60" s="1415"/>
      <c r="E60" s="1415"/>
      <c r="F60" s="1415"/>
      <c r="G60" s="1415"/>
      <c r="H60" s="1415" t="s">
        <v>37</v>
      </c>
      <c r="I60" s="1415"/>
      <c r="J60" s="1415" t="s">
        <v>38</v>
      </c>
      <c r="K60" s="1415"/>
      <c r="L60" s="1415"/>
      <c r="M60" s="1415"/>
      <c r="N60" s="1415" t="s">
        <v>39</v>
      </c>
      <c r="O60" s="1415"/>
      <c r="P60" s="1415"/>
      <c r="Q60" s="1415"/>
      <c r="R60" s="1415"/>
      <c r="S60" s="1415"/>
      <c r="T60" s="1415"/>
      <c r="U60" s="1415"/>
      <c r="V60" s="1423" t="s">
        <v>40</v>
      </c>
      <c r="W60" s="1423"/>
      <c r="X60" s="1423"/>
      <c r="Y60" s="1423"/>
      <c r="Z60" s="1423"/>
      <c r="AA60" s="1424"/>
      <c r="AB60" s="203"/>
    </row>
    <row r="61" spans="2:28" ht="15.75" x14ac:dyDescent="0.2">
      <c r="B61" s="204"/>
      <c r="C61" s="1416"/>
      <c r="D61" s="1417"/>
      <c r="E61" s="1417"/>
      <c r="F61" s="1417"/>
      <c r="G61" s="1417"/>
      <c r="H61" s="1417"/>
      <c r="I61" s="1417"/>
      <c r="J61" s="1417"/>
      <c r="K61" s="1417"/>
      <c r="L61" s="1417"/>
      <c r="M61" s="1417"/>
      <c r="N61" s="1417"/>
      <c r="O61" s="1417"/>
      <c r="P61" s="1417"/>
      <c r="Q61" s="1417"/>
      <c r="R61" s="1417"/>
      <c r="S61" s="1417"/>
      <c r="T61" s="1417"/>
      <c r="U61" s="1417"/>
      <c r="V61" s="1425"/>
      <c r="W61" s="1425"/>
      <c r="X61" s="1425"/>
      <c r="Y61" s="1425"/>
      <c r="Z61" s="1425"/>
      <c r="AA61" s="1426"/>
      <c r="AB61" s="203"/>
    </row>
    <row r="62" spans="2:28" ht="16.5" thickBot="1" x14ac:dyDescent="0.25">
      <c r="B62" s="204"/>
      <c r="C62" s="1418"/>
      <c r="D62" s="1419"/>
      <c r="E62" s="1419"/>
      <c r="F62" s="1419"/>
      <c r="G62" s="1419"/>
      <c r="H62" s="1419"/>
      <c r="I62" s="1419"/>
      <c r="J62" s="1419"/>
      <c r="K62" s="1419"/>
      <c r="L62" s="1419"/>
      <c r="M62" s="1419"/>
      <c r="N62" s="1419"/>
      <c r="O62" s="1419"/>
      <c r="P62" s="1419"/>
      <c r="Q62" s="1419"/>
      <c r="R62" s="1419"/>
      <c r="S62" s="1419"/>
      <c r="T62" s="1419"/>
      <c r="U62" s="1419"/>
      <c r="V62" s="1427"/>
      <c r="W62" s="1427"/>
      <c r="X62" s="1427"/>
      <c r="Y62" s="1427"/>
      <c r="Z62" s="1427"/>
      <c r="AA62" s="1428"/>
      <c r="AB62" s="203"/>
    </row>
    <row r="63" spans="2:28" ht="291.75" customHeight="1" x14ac:dyDescent="0.2">
      <c r="B63" s="26"/>
      <c r="C63" s="641" t="s">
        <v>586</v>
      </c>
      <c r="D63" s="642"/>
      <c r="E63" s="642"/>
      <c r="F63" s="642"/>
      <c r="G63" s="642"/>
      <c r="H63" s="1420">
        <v>0.22339999999999999</v>
      </c>
      <c r="I63" s="1421"/>
      <c r="J63" s="1420">
        <f>+J36</f>
        <v>0.7744610281923715</v>
      </c>
      <c r="K63" s="1421"/>
      <c r="L63" s="1421"/>
      <c r="M63" s="1421"/>
      <c r="N63" s="973" t="s">
        <v>585</v>
      </c>
      <c r="O63" s="973"/>
      <c r="P63" s="973"/>
      <c r="Q63" s="973"/>
      <c r="R63" s="973"/>
      <c r="S63" s="973"/>
      <c r="T63" s="973"/>
      <c r="U63" s="973"/>
      <c r="V63" s="973" t="s">
        <v>584</v>
      </c>
      <c r="W63" s="973"/>
      <c r="X63" s="973"/>
      <c r="Y63" s="973"/>
      <c r="Z63" s="973"/>
      <c r="AA63" s="974"/>
      <c r="AB63" s="29"/>
    </row>
    <row r="64" spans="2:28" ht="316.5" customHeight="1" x14ac:dyDescent="0.2">
      <c r="B64" s="26"/>
      <c r="C64" s="1405" t="s">
        <v>583</v>
      </c>
      <c r="D64" s="1357"/>
      <c r="E64" s="1357"/>
      <c r="F64" s="1357"/>
      <c r="G64" s="1357"/>
      <c r="H64" s="1422">
        <v>0.46339999999999998</v>
      </c>
      <c r="I64" s="1344"/>
      <c r="J64" s="1422">
        <f>+J37</f>
        <v>0.51335311572700293</v>
      </c>
      <c r="K64" s="1344"/>
      <c r="L64" s="1344"/>
      <c r="M64" s="1344"/>
      <c r="N64" s="973" t="s">
        <v>582</v>
      </c>
      <c r="O64" s="973"/>
      <c r="P64" s="973"/>
      <c r="Q64" s="973"/>
      <c r="R64" s="973"/>
      <c r="S64" s="973"/>
      <c r="T64" s="973"/>
      <c r="U64" s="973"/>
      <c r="V64" s="1407" t="s">
        <v>581</v>
      </c>
      <c r="W64" s="1407"/>
      <c r="X64" s="1407"/>
      <c r="Y64" s="1407"/>
      <c r="Z64" s="1407"/>
      <c r="AA64" s="1408"/>
      <c r="AB64" s="29"/>
    </row>
    <row r="65" spans="2:28" ht="60" customHeight="1" x14ac:dyDescent="0.2">
      <c r="B65" s="26"/>
      <c r="C65" s="1405" t="s">
        <v>580</v>
      </c>
      <c r="D65" s="1357"/>
      <c r="E65" s="1357"/>
      <c r="F65" s="1357"/>
      <c r="G65" s="1357"/>
      <c r="H65" s="538"/>
      <c r="I65" s="538"/>
      <c r="J65" s="538"/>
      <c r="K65" s="538"/>
      <c r="L65" s="538"/>
      <c r="M65" s="538"/>
      <c r="N65" s="538"/>
      <c r="O65" s="538"/>
      <c r="P65" s="538"/>
      <c r="Q65" s="538"/>
      <c r="R65" s="538"/>
      <c r="S65" s="538"/>
      <c r="T65" s="538"/>
      <c r="U65" s="538"/>
      <c r="V65" s="538"/>
      <c r="W65" s="538"/>
      <c r="X65" s="538"/>
      <c r="Y65" s="538"/>
      <c r="Z65" s="538"/>
      <c r="AA65" s="541"/>
      <c r="AB65" s="29"/>
    </row>
    <row r="66" spans="2:28" ht="60" customHeight="1" thickBot="1" x14ac:dyDescent="0.25">
      <c r="B66" s="26"/>
      <c r="C66" s="853" t="s">
        <v>357</v>
      </c>
      <c r="D66" s="854"/>
      <c r="E66" s="854"/>
      <c r="F66" s="854"/>
      <c r="G66" s="854"/>
      <c r="H66" s="480"/>
      <c r="I66" s="480"/>
      <c r="J66" s="480"/>
      <c r="K66" s="480"/>
      <c r="L66" s="480"/>
      <c r="M66" s="480"/>
      <c r="N66" s="480"/>
      <c r="O66" s="480"/>
      <c r="P66" s="480"/>
      <c r="Q66" s="480"/>
      <c r="R66" s="480"/>
      <c r="S66" s="480"/>
      <c r="T66" s="480"/>
      <c r="U66" s="480"/>
      <c r="V66" s="480"/>
      <c r="W66" s="480"/>
      <c r="X66" s="480"/>
      <c r="Y66" s="480"/>
      <c r="Z66" s="480"/>
      <c r="AA66" s="540"/>
      <c r="AB66" s="29"/>
    </row>
    <row r="67" spans="2:28" x14ac:dyDescent="0.2">
      <c r="B67" s="37"/>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36"/>
    </row>
    <row r="106" ht="6" customHeight="1" x14ac:dyDescent="0.2"/>
  </sheetData>
  <mergeCells count="97">
    <mergeCell ref="J63:M63"/>
    <mergeCell ref="C64:G64"/>
    <mergeCell ref="H64:I64"/>
    <mergeCell ref="J64:M64"/>
    <mergeCell ref="V60:AA62"/>
    <mergeCell ref="N60:U62"/>
    <mergeCell ref="C63:G63"/>
    <mergeCell ref="H63:I63"/>
    <mergeCell ref="N63:U63"/>
    <mergeCell ref="N64:U64"/>
    <mergeCell ref="C65:G65"/>
    <mergeCell ref="H65:I65"/>
    <mergeCell ref="J65:M65"/>
    <mergeCell ref="C66:G66"/>
    <mergeCell ref="H66:I66"/>
    <mergeCell ref="J66:M66"/>
    <mergeCell ref="C40:G40"/>
    <mergeCell ref="K40:AA40"/>
    <mergeCell ref="C43:AA44"/>
    <mergeCell ref="C45:AA57"/>
    <mergeCell ref="C60:G62"/>
    <mergeCell ref="H60:I62"/>
    <mergeCell ref="J60:M62"/>
    <mergeCell ref="N66:U66"/>
    <mergeCell ref="V63:AA63"/>
    <mergeCell ref="V64:AA64"/>
    <mergeCell ref="V65:AA65"/>
    <mergeCell ref="V66:AA66"/>
    <mergeCell ref="N65:U65"/>
    <mergeCell ref="C34:AA34"/>
    <mergeCell ref="C35:G35"/>
    <mergeCell ref="K35:AA35"/>
    <mergeCell ref="X31:Y31"/>
    <mergeCell ref="Z31:AA31"/>
    <mergeCell ref="C30:J32"/>
    <mergeCell ref="U32:W32"/>
    <mergeCell ref="X32:Y32"/>
    <mergeCell ref="Z32:AA32"/>
    <mergeCell ref="C39:G39"/>
    <mergeCell ref="K39:AA39"/>
    <mergeCell ref="C36:G36"/>
    <mergeCell ref="K36:AA36"/>
    <mergeCell ref="C37:G37"/>
    <mergeCell ref="K37:AA37"/>
    <mergeCell ref="C38:G38"/>
    <mergeCell ref="K38:AA38"/>
    <mergeCell ref="X28:Z28"/>
    <mergeCell ref="K31:N31"/>
    <mergeCell ref="O31:R31"/>
    <mergeCell ref="S31:T31"/>
    <mergeCell ref="U31:W31"/>
    <mergeCell ref="T28:V28"/>
    <mergeCell ref="O28:R28"/>
    <mergeCell ref="K28:N28"/>
    <mergeCell ref="X30:AA30"/>
    <mergeCell ref="C28:H28"/>
    <mergeCell ref="I28:J28"/>
    <mergeCell ref="K32:N32"/>
    <mergeCell ref="O32:R32"/>
    <mergeCell ref="S32:T32"/>
    <mergeCell ref="K30:R30"/>
    <mergeCell ref="S30:W30"/>
    <mergeCell ref="C24:I24"/>
    <mergeCell ref="J24:P24"/>
    <mergeCell ref="Q24:AA24"/>
    <mergeCell ref="C26:H26"/>
    <mergeCell ref="I26:AA26"/>
    <mergeCell ref="C23:I23"/>
    <mergeCell ref="J23:P23"/>
    <mergeCell ref="Q23:AA23"/>
    <mergeCell ref="T13:AA13"/>
    <mergeCell ref="T14:AA14"/>
    <mergeCell ref="T21:AA21"/>
    <mergeCell ref="C16:H16"/>
    <mergeCell ref="I16:AA16"/>
    <mergeCell ref="C18:H18"/>
    <mergeCell ref="I18:AA18"/>
    <mergeCell ref="C20:H21"/>
    <mergeCell ref="I20:L21"/>
    <mergeCell ref="M20:S20"/>
    <mergeCell ref="T20:AA20"/>
    <mergeCell ref="M21:S21"/>
    <mergeCell ref="C13:H14"/>
    <mergeCell ref="I13:S14"/>
    <mergeCell ref="C10:H11"/>
    <mergeCell ref="B2:G4"/>
    <mergeCell ref="H2:AB2"/>
    <mergeCell ref="H3:O3"/>
    <mergeCell ref="P3:AB3"/>
    <mergeCell ref="H4:AB4"/>
    <mergeCell ref="C7:H8"/>
    <mergeCell ref="I7:AA8"/>
    <mergeCell ref="V10:AA10"/>
    <mergeCell ref="V11:AA11"/>
    <mergeCell ref="R10:U10"/>
    <mergeCell ref="I10:Q11"/>
    <mergeCell ref="R11:U1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zoomScaleNormal="100" zoomScaleSheetLayoutView="100" zoomScalePageLayoutView="70" workbookViewId="0">
      <selection activeCell="AF72" sqref="AF72"/>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129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611</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128</v>
      </c>
      <c r="S11" s="617"/>
      <c r="T11" s="617"/>
      <c r="U11" s="618"/>
      <c r="V11" s="587">
        <v>3</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7.25" customHeight="1" x14ac:dyDescent="0.2">
      <c r="B13" s="14"/>
      <c r="C13" s="545" t="s">
        <v>7</v>
      </c>
      <c r="D13" s="546"/>
      <c r="E13" s="546"/>
      <c r="F13" s="546"/>
      <c r="G13" s="546"/>
      <c r="H13" s="547"/>
      <c r="I13" s="551" t="s">
        <v>610</v>
      </c>
      <c r="J13" s="552"/>
      <c r="K13" s="552"/>
      <c r="L13" s="552"/>
      <c r="M13" s="552"/>
      <c r="N13" s="552"/>
      <c r="O13" s="552"/>
      <c r="P13" s="552"/>
      <c r="Q13" s="552"/>
      <c r="R13" s="552"/>
      <c r="S13" s="553"/>
      <c r="T13" s="545" t="s">
        <v>9</v>
      </c>
      <c r="U13" s="546"/>
      <c r="V13" s="546"/>
      <c r="W13" s="546"/>
      <c r="X13" s="546"/>
      <c r="Y13" s="546"/>
      <c r="Z13" s="546"/>
      <c r="AA13" s="547"/>
      <c r="AB13" s="16"/>
    </row>
    <row r="14" spans="2:28" ht="54"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 customHeight="1" thickBot="1" x14ac:dyDescent="0.25">
      <c r="B16" s="14"/>
      <c r="C16" s="472" t="s">
        <v>11</v>
      </c>
      <c r="D16" s="473"/>
      <c r="E16" s="473"/>
      <c r="F16" s="473"/>
      <c r="G16" s="473"/>
      <c r="H16" s="474"/>
      <c r="I16" s="475" t="s">
        <v>609</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6.5" customHeight="1" thickBot="1" x14ac:dyDescent="0.25">
      <c r="B18" s="14"/>
      <c r="C18" s="472" t="s">
        <v>12</v>
      </c>
      <c r="D18" s="473"/>
      <c r="E18" s="473"/>
      <c r="F18" s="473"/>
      <c r="G18" s="473"/>
      <c r="H18" s="474"/>
      <c r="I18" s="475" t="s">
        <v>608</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488</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1429" t="s">
        <v>352</v>
      </c>
      <c r="N21" s="1430"/>
      <c r="O21" s="1430"/>
      <c r="P21" s="1430"/>
      <c r="Q21" s="1430"/>
      <c r="R21" s="1430"/>
      <c r="S21" s="1431"/>
      <c r="T21" s="1432" t="s">
        <v>17</v>
      </c>
      <c r="U21" s="1430"/>
      <c r="V21" s="1430"/>
      <c r="W21" s="1430"/>
      <c r="X21" s="1430"/>
      <c r="Y21" s="1430"/>
      <c r="Z21" s="1430"/>
      <c r="AA21" s="143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1433" t="s">
        <v>607</v>
      </c>
      <c r="D24" s="1434"/>
      <c r="E24" s="1434"/>
      <c r="F24" s="1434"/>
      <c r="G24" s="1434"/>
      <c r="H24" s="1434"/>
      <c r="I24" s="1435"/>
      <c r="J24" s="451" t="s">
        <v>606</v>
      </c>
      <c r="K24" s="452"/>
      <c r="L24" s="452"/>
      <c r="M24" s="452"/>
      <c r="N24" s="452"/>
      <c r="O24" s="452"/>
      <c r="P24" s="453"/>
      <c r="Q24" s="948" t="s">
        <v>605</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604</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0.05</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0.08</v>
      </c>
      <c r="L32" s="480"/>
      <c r="M32" s="480"/>
      <c r="N32" s="480"/>
      <c r="O32" s="539">
        <v>0.1</v>
      </c>
      <c r="P32" s="480"/>
      <c r="Q32" s="480"/>
      <c r="R32" s="480"/>
      <c r="S32" s="539">
        <v>0.06</v>
      </c>
      <c r="T32" s="480"/>
      <c r="U32" s="539">
        <v>7.0000000000000007E-2</v>
      </c>
      <c r="V32" s="480"/>
      <c r="W32" s="480"/>
      <c r="X32" s="539">
        <v>0.03</v>
      </c>
      <c r="Y32" s="480"/>
      <c r="Z32" s="539">
        <v>0.05</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58.5" customHeight="1" thickBot="1" x14ac:dyDescent="0.25">
      <c r="B35" s="20"/>
      <c r="C35" s="756" t="s">
        <v>30</v>
      </c>
      <c r="D35" s="757"/>
      <c r="E35" s="757"/>
      <c r="F35" s="757"/>
      <c r="G35" s="758"/>
      <c r="H35" s="35" t="s">
        <v>603</v>
      </c>
      <c r="I35" s="35" t="s">
        <v>602</v>
      </c>
      <c r="J35" s="61" t="s">
        <v>33</v>
      </c>
      <c r="K35" s="926" t="s">
        <v>34</v>
      </c>
      <c r="L35" s="927"/>
      <c r="M35" s="927"/>
      <c r="N35" s="927"/>
      <c r="O35" s="927"/>
      <c r="P35" s="927"/>
      <c r="Q35" s="927"/>
      <c r="R35" s="927"/>
      <c r="S35" s="927"/>
      <c r="T35" s="927"/>
      <c r="U35" s="927"/>
      <c r="V35" s="927"/>
      <c r="W35" s="927"/>
      <c r="X35" s="927"/>
      <c r="Y35" s="927"/>
      <c r="Z35" s="927"/>
      <c r="AA35" s="928"/>
      <c r="AB35" s="16"/>
    </row>
    <row r="36" spans="2:28" s="21" customFormat="1" ht="85.5" customHeight="1" x14ac:dyDescent="0.2">
      <c r="B36" s="20"/>
      <c r="C36" s="641" t="s">
        <v>332</v>
      </c>
      <c r="D36" s="642"/>
      <c r="E36" s="642"/>
      <c r="F36" s="642"/>
      <c r="G36" s="643"/>
      <c r="H36" s="72">
        <f>5+5</f>
        <v>10</v>
      </c>
      <c r="I36" s="72">
        <f>265+114</f>
        <v>379</v>
      </c>
      <c r="J36" s="58">
        <f t="shared" ref="J36:J47" si="0">+H36/I36</f>
        <v>2.6385224274406333E-2</v>
      </c>
      <c r="K36" s="816" t="s">
        <v>601</v>
      </c>
      <c r="L36" s="817"/>
      <c r="M36" s="817"/>
      <c r="N36" s="817"/>
      <c r="O36" s="817"/>
      <c r="P36" s="817"/>
      <c r="Q36" s="817"/>
      <c r="R36" s="817"/>
      <c r="S36" s="817"/>
      <c r="T36" s="817"/>
      <c r="U36" s="817"/>
      <c r="V36" s="817"/>
      <c r="W36" s="817"/>
      <c r="X36" s="817"/>
      <c r="Y36" s="817"/>
      <c r="Z36" s="817"/>
      <c r="AA36" s="818"/>
      <c r="AB36" s="16"/>
    </row>
    <row r="37" spans="2:28" s="21" customFormat="1" ht="106.5" customHeight="1" x14ac:dyDescent="0.2">
      <c r="B37" s="20"/>
      <c r="C37" s="641" t="s">
        <v>331</v>
      </c>
      <c r="D37" s="642"/>
      <c r="E37" s="642"/>
      <c r="F37" s="642"/>
      <c r="G37" s="643"/>
      <c r="H37" s="70">
        <f>2+7+14</f>
        <v>23</v>
      </c>
      <c r="I37" s="70">
        <f>14+83+120</f>
        <v>217</v>
      </c>
      <c r="J37" s="58">
        <f t="shared" si="0"/>
        <v>0.10599078341013825</v>
      </c>
      <c r="K37" s="816" t="s">
        <v>600</v>
      </c>
      <c r="L37" s="817"/>
      <c r="M37" s="817"/>
      <c r="N37" s="817"/>
      <c r="O37" s="817"/>
      <c r="P37" s="817"/>
      <c r="Q37" s="817"/>
      <c r="R37" s="817"/>
      <c r="S37" s="817"/>
      <c r="T37" s="817"/>
      <c r="U37" s="817"/>
      <c r="V37" s="817"/>
      <c r="W37" s="817"/>
      <c r="X37" s="817"/>
      <c r="Y37" s="817"/>
      <c r="Z37" s="817"/>
      <c r="AA37" s="818"/>
      <c r="AB37" s="16"/>
    </row>
    <row r="38" spans="2:28" s="21" customFormat="1" x14ac:dyDescent="0.2">
      <c r="B38" s="20"/>
      <c r="C38" s="641" t="s">
        <v>328</v>
      </c>
      <c r="D38" s="642"/>
      <c r="E38" s="642"/>
      <c r="F38" s="642"/>
      <c r="G38" s="643"/>
      <c r="H38" s="70"/>
      <c r="I38" s="70"/>
      <c r="J38" s="58" t="e">
        <f t="shared" si="0"/>
        <v>#DIV/0!</v>
      </c>
      <c r="K38" s="783"/>
      <c r="L38" s="784"/>
      <c r="M38" s="784"/>
      <c r="N38" s="784"/>
      <c r="O38" s="784"/>
      <c r="P38" s="784"/>
      <c r="Q38" s="784"/>
      <c r="R38" s="784"/>
      <c r="S38" s="784"/>
      <c r="T38" s="784"/>
      <c r="U38" s="784"/>
      <c r="V38" s="784"/>
      <c r="W38" s="784"/>
      <c r="X38" s="784"/>
      <c r="Y38" s="784"/>
      <c r="Z38" s="784"/>
      <c r="AA38" s="785"/>
      <c r="AB38" s="16"/>
    </row>
    <row r="39" spans="2:28" s="21" customFormat="1" x14ac:dyDescent="0.2">
      <c r="B39" s="20"/>
      <c r="C39" s="641" t="s">
        <v>327</v>
      </c>
      <c r="D39" s="642"/>
      <c r="E39" s="642"/>
      <c r="F39" s="642"/>
      <c r="G39" s="643"/>
      <c r="H39" s="70"/>
      <c r="I39" s="70"/>
      <c r="J39" s="58" t="e">
        <f t="shared" si="0"/>
        <v>#DIV/0!</v>
      </c>
      <c r="K39" s="783"/>
      <c r="L39" s="784"/>
      <c r="M39" s="784"/>
      <c r="N39" s="784"/>
      <c r="O39" s="784"/>
      <c r="P39" s="784"/>
      <c r="Q39" s="784"/>
      <c r="R39" s="784"/>
      <c r="S39" s="784"/>
      <c r="T39" s="784"/>
      <c r="U39" s="784"/>
      <c r="V39" s="784"/>
      <c r="W39" s="784"/>
      <c r="X39" s="784"/>
      <c r="Y39" s="784"/>
      <c r="Z39" s="784"/>
      <c r="AA39" s="785"/>
      <c r="AB39" s="16"/>
    </row>
    <row r="40" spans="2:28" s="21" customFormat="1" x14ac:dyDescent="0.2">
      <c r="B40" s="20"/>
      <c r="C40" s="641"/>
      <c r="D40" s="642"/>
      <c r="E40" s="642"/>
      <c r="F40" s="642"/>
      <c r="G40" s="643"/>
      <c r="H40" s="70"/>
      <c r="I40" s="70"/>
      <c r="J40" s="58" t="e">
        <f t="shared" si="0"/>
        <v>#DIV/0!</v>
      </c>
      <c r="K40" s="783"/>
      <c r="L40" s="784"/>
      <c r="M40" s="784"/>
      <c r="N40" s="784"/>
      <c r="O40" s="784"/>
      <c r="P40" s="784"/>
      <c r="Q40" s="784"/>
      <c r="R40" s="784"/>
      <c r="S40" s="784"/>
      <c r="T40" s="784"/>
      <c r="U40" s="784"/>
      <c r="V40" s="784"/>
      <c r="W40" s="784"/>
      <c r="X40" s="784"/>
      <c r="Y40" s="784"/>
      <c r="Z40" s="784"/>
      <c r="AA40" s="785"/>
      <c r="AB40" s="16"/>
    </row>
    <row r="41" spans="2:28" s="21" customFormat="1" x14ac:dyDescent="0.2">
      <c r="B41" s="20"/>
      <c r="C41" s="641"/>
      <c r="D41" s="642"/>
      <c r="E41" s="642"/>
      <c r="F41" s="642"/>
      <c r="G41" s="643"/>
      <c r="H41" s="70"/>
      <c r="I41" s="70"/>
      <c r="J41" s="58" t="e">
        <f t="shared" si="0"/>
        <v>#DIV/0!</v>
      </c>
      <c r="K41" s="783"/>
      <c r="L41" s="784"/>
      <c r="M41" s="784"/>
      <c r="N41" s="784"/>
      <c r="O41" s="784"/>
      <c r="P41" s="784"/>
      <c r="Q41" s="784"/>
      <c r="R41" s="784"/>
      <c r="S41" s="784"/>
      <c r="T41" s="784"/>
      <c r="U41" s="784"/>
      <c r="V41" s="784"/>
      <c r="W41" s="784"/>
      <c r="X41" s="784"/>
      <c r="Y41" s="784"/>
      <c r="Z41" s="784"/>
      <c r="AA41" s="785"/>
      <c r="AB41" s="16"/>
    </row>
    <row r="42" spans="2:28" s="21" customFormat="1" x14ac:dyDescent="0.2">
      <c r="B42" s="20"/>
      <c r="C42" s="641"/>
      <c r="D42" s="642"/>
      <c r="E42" s="642"/>
      <c r="F42" s="642"/>
      <c r="G42" s="643"/>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28" s="21" customFormat="1" x14ac:dyDescent="0.2">
      <c r="B43" s="20"/>
      <c r="C43" s="641"/>
      <c r="D43" s="642"/>
      <c r="E43" s="642"/>
      <c r="F43" s="642"/>
      <c r="G43" s="643"/>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28" s="21" customFormat="1" x14ac:dyDescent="0.2">
      <c r="B44" s="20"/>
      <c r="C44" s="641"/>
      <c r="D44" s="642"/>
      <c r="E44" s="642"/>
      <c r="F44" s="642"/>
      <c r="G44" s="643"/>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28" s="21" customFormat="1" x14ac:dyDescent="0.2">
      <c r="B45" s="20"/>
      <c r="C45" s="641"/>
      <c r="D45" s="642"/>
      <c r="E45" s="642"/>
      <c r="F45" s="642"/>
      <c r="G45" s="643"/>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28" s="21" customFormat="1" x14ac:dyDescent="0.2">
      <c r="B46" s="20"/>
      <c r="C46" s="641"/>
      <c r="D46" s="642"/>
      <c r="E46" s="642"/>
      <c r="F46" s="642"/>
      <c r="G46" s="643"/>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28" s="21" customFormat="1" ht="15" thickBot="1" x14ac:dyDescent="0.25">
      <c r="B47" s="20"/>
      <c r="C47" s="641"/>
      <c r="D47" s="642"/>
      <c r="E47" s="642"/>
      <c r="F47" s="642"/>
      <c r="G47" s="643"/>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28" s="21" customFormat="1" ht="15.75" customHeight="1" thickBot="1" x14ac:dyDescent="0.3">
      <c r="B48" s="20"/>
      <c r="C48" s="786" t="s">
        <v>35</v>
      </c>
      <c r="D48" s="787"/>
      <c r="E48" s="787"/>
      <c r="F48" s="787"/>
      <c r="G48" s="788"/>
      <c r="H48" s="69">
        <f>SUM(H36:H39)</f>
        <v>33</v>
      </c>
      <c r="I48" s="69">
        <f>SUM(I36:I47)</f>
        <v>596</v>
      </c>
      <c r="J48" s="99">
        <f>H48/I48</f>
        <v>5.5369127516778527E-2</v>
      </c>
      <c r="K48" s="789"/>
      <c r="L48" s="790"/>
      <c r="M48" s="790"/>
      <c r="N48" s="790"/>
      <c r="O48" s="790"/>
      <c r="P48" s="790"/>
      <c r="Q48" s="790"/>
      <c r="R48" s="790"/>
      <c r="S48" s="790"/>
      <c r="T48" s="790"/>
      <c r="U48" s="790"/>
      <c r="V48" s="790"/>
      <c r="W48" s="790"/>
      <c r="X48" s="790"/>
      <c r="Y48" s="790"/>
      <c r="Z48" s="790"/>
      <c r="AA48" s="791"/>
      <c r="AB48" s="16"/>
    </row>
    <row r="49" spans="2:28" s="21" customFormat="1" ht="5.25" customHeight="1" x14ac:dyDescent="0.2">
      <c r="B49" s="20"/>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1" customFormat="1" ht="15" thickBot="1" x14ac:dyDescent="0.25">
      <c r="B50" s="20"/>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1" customFormat="1" x14ac:dyDescent="0.2">
      <c r="B51" s="20"/>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t="s">
        <v>365</v>
      </c>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838" t="s">
        <v>30</v>
      </c>
      <c r="D68" s="839"/>
      <c r="E68" s="839"/>
      <c r="F68" s="839"/>
      <c r="G68" s="840"/>
      <c r="H68" s="838" t="s">
        <v>37</v>
      </c>
      <c r="I68" s="840"/>
      <c r="J68" s="838" t="s">
        <v>38</v>
      </c>
      <c r="K68" s="839"/>
      <c r="L68" s="839"/>
      <c r="M68" s="840"/>
      <c r="N68" s="838" t="s">
        <v>39</v>
      </c>
      <c r="O68" s="839"/>
      <c r="P68" s="839"/>
      <c r="Q68" s="839"/>
      <c r="R68" s="839"/>
      <c r="S68" s="839"/>
      <c r="T68" s="839"/>
      <c r="U68" s="840"/>
      <c r="V68" s="935" t="s">
        <v>40</v>
      </c>
      <c r="W68" s="935"/>
      <c r="X68" s="935"/>
      <c r="Y68" s="935"/>
      <c r="Z68" s="935"/>
      <c r="AA68" s="936"/>
      <c r="AB68" s="27"/>
    </row>
    <row r="69" spans="2:28" ht="15.75" x14ac:dyDescent="0.2">
      <c r="B69" s="28"/>
      <c r="C69" s="841"/>
      <c r="D69" s="842"/>
      <c r="E69" s="842"/>
      <c r="F69" s="842"/>
      <c r="G69" s="843"/>
      <c r="H69" s="841"/>
      <c r="I69" s="843"/>
      <c r="J69" s="841"/>
      <c r="K69" s="842"/>
      <c r="L69" s="842"/>
      <c r="M69" s="843"/>
      <c r="N69" s="841"/>
      <c r="O69" s="842"/>
      <c r="P69" s="842"/>
      <c r="Q69" s="842"/>
      <c r="R69" s="842"/>
      <c r="S69" s="842"/>
      <c r="T69" s="842"/>
      <c r="U69" s="843"/>
      <c r="V69" s="937"/>
      <c r="W69" s="937"/>
      <c r="X69" s="937"/>
      <c r="Y69" s="937"/>
      <c r="Z69" s="937"/>
      <c r="AA69" s="938"/>
      <c r="AB69" s="27"/>
    </row>
    <row r="70" spans="2:28" ht="16.5" thickBot="1" x14ac:dyDescent="0.25">
      <c r="B70" s="28"/>
      <c r="C70" s="841"/>
      <c r="D70" s="842"/>
      <c r="E70" s="842"/>
      <c r="F70" s="842"/>
      <c r="G70" s="843"/>
      <c r="H70" s="841"/>
      <c r="I70" s="843"/>
      <c r="J70" s="841"/>
      <c r="K70" s="842"/>
      <c r="L70" s="842"/>
      <c r="M70" s="843"/>
      <c r="N70" s="844"/>
      <c r="O70" s="845"/>
      <c r="P70" s="845"/>
      <c r="Q70" s="845"/>
      <c r="R70" s="845"/>
      <c r="S70" s="845"/>
      <c r="T70" s="845"/>
      <c r="U70" s="846"/>
      <c r="V70" s="939"/>
      <c r="W70" s="939"/>
      <c r="X70" s="939"/>
      <c r="Y70" s="939"/>
      <c r="Z70" s="939"/>
      <c r="AA70" s="940"/>
      <c r="AB70" s="27"/>
    </row>
    <row r="71" spans="2:28" ht="38.25" customHeight="1" thickBot="1" x14ac:dyDescent="0.25">
      <c r="B71" s="26"/>
      <c r="C71" s="1032" t="s">
        <v>599</v>
      </c>
      <c r="D71" s="711"/>
      <c r="E71" s="711"/>
      <c r="F71" s="711"/>
      <c r="G71" s="711"/>
      <c r="H71" s="711" t="s">
        <v>598</v>
      </c>
      <c r="I71" s="711"/>
      <c r="J71" s="712">
        <v>0.03</v>
      </c>
      <c r="K71" s="711"/>
      <c r="L71" s="711"/>
      <c r="M71" s="711"/>
      <c r="N71" s="1436" t="s">
        <v>594</v>
      </c>
      <c r="O71" s="1437"/>
      <c r="P71" s="1437"/>
      <c r="Q71" s="1437"/>
      <c r="R71" s="1437"/>
      <c r="S71" s="1437"/>
      <c r="T71" s="1437"/>
      <c r="U71" s="1438"/>
      <c r="V71" s="1439" t="s">
        <v>597</v>
      </c>
      <c r="W71" s="1440"/>
      <c r="X71" s="1440"/>
      <c r="Y71" s="1440"/>
      <c r="Z71" s="1440"/>
      <c r="AA71" s="1441"/>
      <c r="AB71" s="29"/>
    </row>
    <row r="72" spans="2:28" ht="38.25" customHeight="1" x14ac:dyDescent="0.2">
      <c r="B72" s="26"/>
      <c r="C72" s="1442" t="s">
        <v>596</v>
      </c>
      <c r="D72" s="848"/>
      <c r="E72" s="848"/>
      <c r="F72" s="848"/>
      <c r="G72" s="848"/>
      <c r="H72" s="848" t="s">
        <v>595</v>
      </c>
      <c r="I72" s="848"/>
      <c r="J72" s="847">
        <v>0.11</v>
      </c>
      <c r="K72" s="848"/>
      <c r="L72" s="848"/>
      <c r="M72" s="848"/>
      <c r="N72" s="1436" t="s">
        <v>594</v>
      </c>
      <c r="O72" s="1437"/>
      <c r="P72" s="1437"/>
      <c r="Q72" s="1437"/>
      <c r="R72" s="1437"/>
      <c r="S72" s="1437"/>
      <c r="T72" s="1437"/>
      <c r="U72" s="1438"/>
      <c r="V72" s="1439" t="s">
        <v>593</v>
      </c>
      <c r="W72" s="1440"/>
      <c r="X72" s="1440"/>
      <c r="Y72" s="1440"/>
      <c r="Z72" s="1440"/>
      <c r="AA72" s="144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36"/>
    </row>
    <row r="122" ht="6" customHeight="1" x14ac:dyDescent="0.2"/>
  </sheetData>
  <mergeCells count="153">
    <mergeCell ref="N79:U79"/>
    <mergeCell ref="N80:U80"/>
    <mergeCell ref="N81:U81"/>
    <mergeCell ref="N82:U82"/>
    <mergeCell ref="V79:AA79"/>
    <mergeCell ref="V80:AA80"/>
    <mergeCell ref="V81:AA81"/>
    <mergeCell ref="V82:AA82"/>
    <mergeCell ref="C79:G79"/>
    <mergeCell ref="H79:I79"/>
    <mergeCell ref="J79:M79"/>
    <mergeCell ref="C80:G80"/>
    <mergeCell ref="H80:I80"/>
    <mergeCell ref="J80:M80"/>
    <mergeCell ref="C81:G81"/>
    <mergeCell ref="H81:I81"/>
    <mergeCell ref="J81:M81"/>
    <mergeCell ref="C82:G82"/>
    <mergeCell ref="H82:I82"/>
    <mergeCell ref="J82:M82"/>
    <mergeCell ref="H78:I78"/>
    <mergeCell ref="J78:M78"/>
    <mergeCell ref="C72:G72"/>
    <mergeCell ref="H72:I72"/>
    <mergeCell ref="J72:M72"/>
    <mergeCell ref="C78:G78"/>
    <mergeCell ref="C75:G75"/>
    <mergeCell ref="H75:I75"/>
    <mergeCell ref="J75:M75"/>
    <mergeCell ref="C76:G76"/>
    <mergeCell ref="H76:I76"/>
    <mergeCell ref="J76:M76"/>
    <mergeCell ref="C77:G77"/>
    <mergeCell ref="H77:I77"/>
    <mergeCell ref="J77:M77"/>
    <mergeCell ref="C74:G74"/>
    <mergeCell ref="H74:I74"/>
    <mergeCell ref="J74:M74"/>
    <mergeCell ref="C73:G73"/>
    <mergeCell ref="H73:I73"/>
    <mergeCell ref="J73:M73"/>
    <mergeCell ref="N74:U74"/>
    <mergeCell ref="N75:U75"/>
    <mergeCell ref="N76:U76"/>
    <mergeCell ref="N77:U77"/>
    <mergeCell ref="V71:AA71"/>
    <mergeCell ref="V72:AA72"/>
    <mergeCell ref="V73:AA73"/>
    <mergeCell ref="V74:AA74"/>
    <mergeCell ref="N78:U78"/>
    <mergeCell ref="V75:AA75"/>
    <mergeCell ref="V76:AA76"/>
    <mergeCell ref="V77:AA77"/>
    <mergeCell ref="V78:AA78"/>
    <mergeCell ref="C71:G71"/>
    <mergeCell ref="H71:I71"/>
    <mergeCell ref="J71:M71"/>
    <mergeCell ref="N71:U71"/>
    <mergeCell ref="N72:U72"/>
    <mergeCell ref="N73:U73"/>
    <mergeCell ref="C41:G41"/>
    <mergeCell ref="K41:AA41"/>
    <mergeCell ref="V68:AA70"/>
    <mergeCell ref="N68:U70"/>
    <mergeCell ref="C42:G42"/>
    <mergeCell ref="K42:AA42"/>
    <mergeCell ref="C43:G43"/>
    <mergeCell ref="K43:AA43"/>
    <mergeCell ref="C44:G44"/>
    <mergeCell ref="K44:AA44"/>
    <mergeCell ref="C45:G45"/>
    <mergeCell ref="K45:AA45"/>
    <mergeCell ref="C46:G46"/>
    <mergeCell ref="K46:AA46"/>
    <mergeCell ref="C47:G47"/>
    <mergeCell ref="K47:AA47"/>
    <mergeCell ref="J68:M70"/>
    <mergeCell ref="C48:G48"/>
    <mergeCell ref="K48:AA48"/>
    <mergeCell ref="C51:AA52"/>
    <mergeCell ref="C53:AA65"/>
    <mergeCell ref="C68:G70"/>
    <mergeCell ref="H68:I70"/>
    <mergeCell ref="C36:G36"/>
    <mergeCell ref="K36:AA36"/>
    <mergeCell ref="C37:G37"/>
    <mergeCell ref="K37:AA37"/>
    <mergeCell ref="C38:G38"/>
    <mergeCell ref="K38:AA38"/>
    <mergeCell ref="C39:G39"/>
    <mergeCell ref="K39:AA39"/>
    <mergeCell ref="C40:G40"/>
    <mergeCell ref="K40:AA40"/>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99"/>
  <sheetViews>
    <sheetView showGridLines="0" view="pageBreakPreview" zoomScaleNormal="100" zoomScaleSheetLayoutView="100" zoomScalePageLayoutView="70" workbookViewId="0">
      <selection activeCell="J57" sqref="J57:M57"/>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1496" t="s">
        <v>685</v>
      </c>
      <c r="J7" s="1497"/>
      <c r="K7" s="1497"/>
      <c r="L7" s="1497"/>
      <c r="M7" s="1497"/>
      <c r="N7" s="1497"/>
      <c r="O7" s="1497"/>
      <c r="P7" s="1497"/>
      <c r="Q7" s="1497"/>
      <c r="R7" s="1497"/>
      <c r="S7" s="1497"/>
      <c r="T7" s="1497"/>
      <c r="U7" s="1497"/>
      <c r="V7" s="1497"/>
      <c r="W7" s="1497"/>
      <c r="X7" s="1497"/>
      <c r="Y7" s="1497"/>
      <c r="Z7" s="1497"/>
      <c r="AA7" s="1498"/>
      <c r="AB7" s="10"/>
    </row>
    <row r="8" spans="2:28" ht="15.75" thickBot="1" x14ac:dyDescent="0.25">
      <c r="B8" s="9"/>
      <c r="C8" s="548"/>
      <c r="D8" s="549"/>
      <c r="E8" s="549"/>
      <c r="F8" s="549"/>
      <c r="G8" s="549"/>
      <c r="H8" s="550"/>
      <c r="I8" s="1499"/>
      <c r="J8" s="1500"/>
      <c r="K8" s="1500"/>
      <c r="L8" s="1500"/>
      <c r="M8" s="1500"/>
      <c r="N8" s="1500"/>
      <c r="O8" s="1500"/>
      <c r="P8" s="1500"/>
      <c r="Q8" s="1500"/>
      <c r="R8" s="1500"/>
      <c r="S8" s="1500"/>
      <c r="T8" s="1500"/>
      <c r="U8" s="1500"/>
      <c r="V8" s="1500"/>
      <c r="W8" s="1500"/>
      <c r="X8" s="1500"/>
      <c r="Y8" s="1500"/>
      <c r="Z8" s="1500"/>
      <c r="AA8" s="1501"/>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1491" t="s">
        <v>686</v>
      </c>
      <c r="J10" s="1486"/>
      <c r="K10" s="1486"/>
      <c r="L10" s="1486"/>
      <c r="M10" s="1486"/>
      <c r="N10" s="1486"/>
      <c r="O10" s="1486"/>
      <c r="P10" s="1486"/>
      <c r="Q10" s="1487"/>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1492"/>
      <c r="J11" s="1493"/>
      <c r="K11" s="1493"/>
      <c r="L11" s="1493"/>
      <c r="M11" s="1493"/>
      <c r="N11" s="1493"/>
      <c r="O11" s="1493"/>
      <c r="P11" s="1493"/>
      <c r="Q11" s="1494"/>
      <c r="R11" s="1495" t="s">
        <v>131</v>
      </c>
      <c r="S11" s="1471"/>
      <c r="T11" s="1471"/>
      <c r="U11" s="1462"/>
      <c r="V11" s="587">
        <v>2</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1485" t="s">
        <v>687</v>
      </c>
      <c r="J13" s="1486"/>
      <c r="K13" s="1486"/>
      <c r="L13" s="1486"/>
      <c r="M13" s="1486"/>
      <c r="N13" s="1486"/>
      <c r="O13" s="1486"/>
      <c r="P13" s="1486"/>
      <c r="Q13" s="1486"/>
      <c r="R13" s="1486"/>
      <c r="S13" s="1487"/>
      <c r="T13" s="545" t="s">
        <v>9</v>
      </c>
      <c r="U13" s="546"/>
      <c r="V13" s="546"/>
      <c r="W13" s="546"/>
      <c r="X13" s="546"/>
      <c r="Y13" s="546"/>
      <c r="Z13" s="546"/>
      <c r="AA13" s="547"/>
      <c r="AB13" s="16"/>
    </row>
    <row r="14" spans="2:28" ht="42.6" customHeight="1" thickBot="1" x14ac:dyDescent="0.25">
      <c r="B14" s="14"/>
      <c r="C14" s="548"/>
      <c r="D14" s="549"/>
      <c r="E14" s="549"/>
      <c r="F14" s="549"/>
      <c r="G14" s="549"/>
      <c r="H14" s="550"/>
      <c r="I14" s="1488"/>
      <c r="J14" s="1489"/>
      <c r="K14" s="1489"/>
      <c r="L14" s="1489"/>
      <c r="M14" s="1489"/>
      <c r="N14" s="1489"/>
      <c r="O14" s="1489"/>
      <c r="P14" s="1489"/>
      <c r="Q14" s="1489"/>
      <c r="R14" s="1489"/>
      <c r="S14" s="1490"/>
      <c r="T14" s="1463" t="s">
        <v>375</v>
      </c>
      <c r="U14" s="1464"/>
      <c r="V14" s="1464"/>
      <c r="W14" s="1464"/>
      <c r="X14" s="1464"/>
      <c r="Y14" s="1464"/>
      <c r="Z14" s="1464"/>
      <c r="AA14" s="1466"/>
      <c r="AB14" s="16"/>
    </row>
    <row r="15" spans="2:28" ht="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0.5" customHeight="1" thickBot="1" x14ac:dyDescent="0.25">
      <c r="B16" s="14"/>
      <c r="C16" s="472" t="s">
        <v>11</v>
      </c>
      <c r="D16" s="473"/>
      <c r="E16" s="473"/>
      <c r="F16" s="473"/>
      <c r="G16" s="473"/>
      <c r="H16" s="474"/>
      <c r="I16" s="1470" t="s">
        <v>688</v>
      </c>
      <c r="J16" s="1471"/>
      <c r="K16" s="1471"/>
      <c r="L16" s="1471"/>
      <c r="M16" s="1471"/>
      <c r="N16" s="1471"/>
      <c r="O16" s="1471"/>
      <c r="P16" s="1471"/>
      <c r="Q16" s="1471"/>
      <c r="R16" s="1471"/>
      <c r="S16" s="1471"/>
      <c r="T16" s="1471"/>
      <c r="U16" s="1471"/>
      <c r="V16" s="1471"/>
      <c r="W16" s="1471"/>
      <c r="X16" s="1471"/>
      <c r="Y16" s="1471"/>
      <c r="Z16" s="1471"/>
      <c r="AA16" s="1472"/>
      <c r="AB16" s="16"/>
    </row>
    <row r="17" spans="2:28" ht="8.2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8" customHeight="1" thickBot="1" x14ac:dyDescent="0.25">
      <c r="B18" s="14"/>
      <c r="C18" s="472" t="s">
        <v>490</v>
      </c>
      <c r="D18" s="473"/>
      <c r="E18" s="473"/>
      <c r="F18" s="473"/>
      <c r="G18" s="473"/>
      <c r="H18" s="474"/>
      <c r="I18" s="1470" t="s">
        <v>689</v>
      </c>
      <c r="J18" s="1471"/>
      <c r="K18" s="1471"/>
      <c r="L18" s="1471"/>
      <c r="M18" s="1471"/>
      <c r="N18" s="1471"/>
      <c r="O18" s="1471"/>
      <c r="P18" s="1471"/>
      <c r="Q18" s="1471"/>
      <c r="R18" s="1471"/>
      <c r="S18" s="1471"/>
      <c r="T18" s="1471"/>
      <c r="U18" s="1471"/>
      <c r="V18" s="1471"/>
      <c r="W18" s="1471"/>
      <c r="X18" s="1471"/>
      <c r="Y18" s="1471"/>
      <c r="Z18" s="1471"/>
      <c r="AA18" s="1472"/>
      <c r="AB18" s="16"/>
    </row>
    <row r="19" spans="2:28" ht="9.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572" t="s">
        <v>13</v>
      </c>
      <c r="D20" s="573"/>
      <c r="E20" s="573"/>
      <c r="F20" s="573"/>
      <c r="G20" s="573"/>
      <c r="H20" s="574"/>
      <c r="I20" s="1473" t="s">
        <v>488</v>
      </c>
      <c r="J20" s="1474"/>
      <c r="K20" s="1474"/>
      <c r="L20" s="1475"/>
      <c r="M20" s="569" t="s">
        <v>14</v>
      </c>
      <c r="N20" s="570"/>
      <c r="O20" s="570"/>
      <c r="P20" s="570"/>
      <c r="Q20" s="570"/>
      <c r="R20" s="570"/>
      <c r="S20" s="571"/>
      <c r="T20" s="569" t="s">
        <v>15</v>
      </c>
      <c r="U20" s="570"/>
      <c r="V20" s="570"/>
      <c r="W20" s="570"/>
      <c r="X20" s="570"/>
      <c r="Y20" s="570"/>
      <c r="Z20" s="570"/>
      <c r="AA20" s="571"/>
      <c r="AB20" s="16"/>
    </row>
    <row r="21" spans="2:28" ht="18.75" customHeight="1" thickBot="1" x14ac:dyDescent="0.25">
      <c r="B21" s="14"/>
      <c r="C21" s="575"/>
      <c r="D21" s="576"/>
      <c r="E21" s="576"/>
      <c r="F21" s="576"/>
      <c r="G21" s="576"/>
      <c r="H21" s="577"/>
      <c r="I21" s="1476"/>
      <c r="J21" s="1477"/>
      <c r="K21" s="1477"/>
      <c r="L21" s="1478"/>
      <c r="M21" s="1479" t="s">
        <v>690</v>
      </c>
      <c r="N21" s="1480"/>
      <c r="O21" s="1480"/>
      <c r="P21" s="1480"/>
      <c r="Q21" s="1480"/>
      <c r="R21" s="1480"/>
      <c r="S21" s="1481"/>
      <c r="T21" s="1482" t="s">
        <v>69</v>
      </c>
      <c r="U21" s="1483"/>
      <c r="V21" s="1483"/>
      <c r="W21" s="1483"/>
      <c r="X21" s="1483"/>
      <c r="Y21" s="1483"/>
      <c r="Z21" s="1483"/>
      <c r="AA21" s="1484"/>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1463" t="s">
        <v>691</v>
      </c>
      <c r="D24" s="1464"/>
      <c r="E24" s="1464"/>
      <c r="F24" s="1464"/>
      <c r="G24" s="1464"/>
      <c r="H24" s="1464"/>
      <c r="I24" s="1465"/>
      <c r="J24" s="1463" t="s">
        <v>685</v>
      </c>
      <c r="K24" s="1464"/>
      <c r="L24" s="1464"/>
      <c r="M24" s="1464"/>
      <c r="N24" s="1464"/>
      <c r="O24" s="1464"/>
      <c r="P24" s="1466"/>
      <c r="Q24" s="1467" t="s">
        <v>589</v>
      </c>
      <c r="R24" s="1468"/>
      <c r="S24" s="1468"/>
      <c r="T24" s="1468"/>
      <c r="U24" s="1468"/>
      <c r="V24" s="1468"/>
      <c r="W24" s="1468"/>
      <c r="X24" s="1468"/>
      <c r="Y24" s="1468"/>
      <c r="Z24" s="1468"/>
      <c r="AA24" s="1469"/>
      <c r="AB24" s="16"/>
    </row>
    <row r="25" spans="2:28" ht="8.2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1458" t="s">
        <v>692</v>
      </c>
      <c r="J26" s="1459"/>
      <c r="K26" s="1459"/>
      <c r="L26" s="1459"/>
      <c r="M26" s="1459"/>
      <c r="N26" s="1459"/>
      <c r="O26" s="1459"/>
      <c r="P26" s="1459"/>
      <c r="Q26" s="1459"/>
      <c r="R26" s="1459"/>
      <c r="S26" s="1459"/>
      <c r="T26" s="1459"/>
      <c r="U26" s="1459"/>
      <c r="V26" s="1459"/>
      <c r="W26" s="1459"/>
      <c r="X26" s="1459"/>
      <c r="Y26" s="1459"/>
      <c r="Z26" s="1459"/>
      <c r="AA26" s="1460"/>
      <c r="AB26" s="16"/>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33" customHeight="1" thickBot="1" x14ac:dyDescent="0.25">
      <c r="B28" s="14"/>
      <c r="C28" s="472" t="s">
        <v>23</v>
      </c>
      <c r="D28" s="473"/>
      <c r="E28" s="473"/>
      <c r="F28" s="473"/>
      <c r="G28" s="473"/>
      <c r="H28" s="474"/>
      <c r="I28" s="1461">
        <v>0.7</v>
      </c>
      <c r="J28" s="1462"/>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480">
        <v>59</v>
      </c>
      <c r="P32" s="480"/>
      <c r="Q32" s="480"/>
      <c r="R32" s="480"/>
      <c r="S32" s="480">
        <v>60</v>
      </c>
      <c r="T32" s="480"/>
      <c r="U32" s="480">
        <v>79</v>
      </c>
      <c r="V32" s="480"/>
      <c r="W32" s="480"/>
      <c r="X32" s="480">
        <v>80</v>
      </c>
      <c r="Y32" s="480"/>
      <c r="Z32" s="480">
        <v>100</v>
      </c>
      <c r="AA32" s="540"/>
      <c r="AB32" s="16"/>
    </row>
    <row r="33" spans="2:28" ht="6.7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32.25" customHeight="1" thickBot="1" x14ac:dyDescent="0.25">
      <c r="B35" s="20"/>
      <c r="C35" s="756" t="s">
        <v>30</v>
      </c>
      <c r="D35" s="757"/>
      <c r="E35" s="757"/>
      <c r="F35" s="757"/>
      <c r="G35" s="758"/>
      <c r="H35" s="270" t="s">
        <v>693</v>
      </c>
      <c r="I35" s="270" t="s">
        <v>694</v>
      </c>
      <c r="J35" s="230" t="s">
        <v>33</v>
      </c>
      <c r="K35" s="926" t="s">
        <v>34</v>
      </c>
      <c r="L35" s="927"/>
      <c r="M35" s="927"/>
      <c r="N35" s="927"/>
      <c r="O35" s="927"/>
      <c r="P35" s="927"/>
      <c r="Q35" s="927"/>
      <c r="R35" s="927"/>
      <c r="S35" s="927"/>
      <c r="T35" s="927"/>
      <c r="U35" s="927"/>
      <c r="V35" s="927"/>
      <c r="W35" s="927"/>
      <c r="X35" s="927"/>
      <c r="Y35" s="927"/>
      <c r="Z35" s="927"/>
      <c r="AA35" s="928"/>
      <c r="AB35" s="16"/>
    </row>
    <row r="36" spans="2:28" s="21" customFormat="1" ht="24" customHeight="1" x14ac:dyDescent="0.2">
      <c r="B36" s="20"/>
      <c r="C36" s="1453" t="s">
        <v>695</v>
      </c>
      <c r="D36" s="1454"/>
      <c r="E36" s="1454"/>
      <c r="F36" s="1454"/>
      <c r="G36" s="1455"/>
      <c r="H36" s="72">
        <v>29</v>
      </c>
      <c r="I36" s="72">
        <v>30</v>
      </c>
      <c r="J36" s="58">
        <f>+H36/I36</f>
        <v>0.96666666666666667</v>
      </c>
      <c r="K36" s="1456" t="s">
        <v>696</v>
      </c>
      <c r="L36" s="1457"/>
      <c r="M36" s="1457"/>
      <c r="N36" s="1457"/>
      <c r="O36" s="1457"/>
      <c r="P36" s="1457"/>
      <c r="Q36" s="1457"/>
      <c r="R36" s="1457"/>
      <c r="S36" s="1457"/>
      <c r="T36" s="1457"/>
      <c r="U36" s="1457"/>
      <c r="V36" s="1457"/>
      <c r="W36" s="1457"/>
      <c r="X36" s="1457"/>
      <c r="Y36" s="1457"/>
      <c r="Z36" s="1457"/>
      <c r="AA36" s="1457"/>
      <c r="AB36" s="16"/>
    </row>
    <row r="37" spans="2:28" s="21" customFormat="1" x14ac:dyDescent="0.2">
      <c r="B37" s="20"/>
      <c r="C37" s="1450" t="s">
        <v>331</v>
      </c>
      <c r="D37" s="1451"/>
      <c r="E37" s="1451"/>
      <c r="F37" s="1451"/>
      <c r="G37" s="1452"/>
      <c r="H37" s="70"/>
      <c r="I37" s="70"/>
      <c r="J37" s="58" t="e">
        <f t="shared" ref="J37:J39" si="0">+H37/I37</f>
        <v>#DIV/0!</v>
      </c>
      <c r="K37" s="783"/>
      <c r="L37" s="784"/>
      <c r="M37" s="784"/>
      <c r="N37" s="784"/>
      <c r="O37" s="784"/>
      <c r="P37" s="784"/>
      <c r="Q37" s="784"/>
      <c r="R37" s="784"/>
      <c r="S37" s="784"/>
      <c r="T37" s="784"/>
      <c r="U37" s="784"/>
      <c r="V37" s="784"/>
      <c r="W37" s="784"/>
      <c r="X37" s="784"/>
      <c r="Y37" s="784"/>
      <c r="Z37" s="784"/>
      <c r="AA37" s="785"/>
      <c r="AB37" s="16"/>
    </row>
    <row r="38" spans="2:28" s="21" customFormat="1" x14ac:dyDescent="0.2">
      <c r="B38" s="20"/>
      <c r="C38" s="1450" t="s">
        <v>328</v>
      </c>
      <c r="D38" s="1451"/>
      <c r="E38" s="1451"/>
      <c r="F38" s="1451"/>
      <c r="G38" s="1452"/>
      <c r="H38" s="70"/>
      <c r="I38" s="70"/>
      <c r="J38" s="58" t="e">
        <f t="shared" si="0"/>
        <v>#DIV/0!</v>
      </c>
      <c r="K38" s="783"/>
      <c r="L38" s="784"/>
      <c r="M38" s="784"/>
      <c r="N38" s="784"/>
      <c r="O38" s="784"/>
      <c r="P38" s="784"/>
      <c r="Q38" s="784"/>
      <c r="R38" s="784"/>
      <c r="S38" s="784"/>
      <c r="T38" s="784"/>
      <c r="U38" s="784"/>
      <c r="V38" s="784"/>
      <c r="W38" s="784"/>
      <c r="X38" s="784"/>
      <c r="Y38" s="784"/>
      <c r="Z38" s="784"/>
      <c r="AA38" s="785"/>
      <c r="AB38" s="16"/>
    </row>
    <row r="39" spans="2:28" s="21" customFormat="1" ht="15" thickBot="1" x14ac:dyDescent="0.25">
      <c r="B39" s="20"/>
      <c r="C39" s="1450" t="s">
        <v>327</v>
      </c>
      <c r="D39" s="1451"/>
      <c r="E39" s="1451"/>
      <c r="F39" s="1451"/>
      <c r="G39" s="1452"/>
      <c r="H39" s="70"/>
      <c r="I39" s="70"/>
      <c r="J39" s="58" t="e">
        <f t="shared" si="0"/>
        <v>#DIV/0!</v>
      </c>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69"/>
      <c r="I40" s="69"/>
      <c r="J40" s="140"/>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0.5" customHeight="1"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ht="24.95" customHeight="1" x14ac:dyDescent="0.2">
      <c r="B43" s="20"/>
      <c r="C43" s="625"/>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24.95" customHeight="1"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ht="24.95" customHeight="1" x14ac:dyDescent="0.2">
      <c r="B45" s="14"/>
      <c r="C45" s="144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ht="24.95" customHeight="1"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ht="24.95" customHeight="1"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ht="24.95" customHeight="1"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ht="24.9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ht="24.95" customHeight="1" thickBot="1" x14ac:dyDescent="0.25">
      <c r="B50" s="14"/>
      <c r="C50" s="774"/>
      <c r="D50" s="775"/>
      <c r="E50" s="775"/>
      <c r="F50" s="775"/>
      <c r="G50" s="775"/>
      <c r="H50" s="775"/>
      <c r="I50" s="775"/>
      <c r="J50" s="775"/>
      <c r="K50" s="775"/>
      <c r="L50" s="775"/>
      <c r="M50" s="775"/>
      <c r="N50" s="775"/>
      <c r="O50" s="775"/>
      <c r="P50" s="775"/>
      <c r="Q50" s="775"/>
      <c r="R50" s="775"/>
      <c r="S50" s="775"/>
      <c r="T50" s="775"/>
      <c r="U50" s="775"/>
      <c r="V50" s="775"/>
      <c r="W50" s="775"/>
      <c r="X50" s="775"/>
      <c r="Y50" s="775"/>
      <c r="Z50" s="775"/>
      <c r="AA50" s="776"/>
      <c r="AB50" s="16"/>
    </row>
    <row r="51" spans="2:28" ht="6.75" customHeight="1" x14ac:dyDescent="0.2">
      <c r="B51" s="22"/>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23"/>
    </row>
    <row r="52" spans="2:28" ht="7.5" customHeight="1" thickBot="1" x14ac:dyDescent="0.25">
      <c r="B52" s="24"/>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25"/>
    </row>
    <row r="53" spans="2:28" ht="15.75" x14ac:dyDescent="0.2">
      <c r="B53" s="26"/>
      <c r="C53" s="838" t="s">
        <v>30</v>
      </c>
      <c r="D53" s="839"/>
      <c r="E53" s="839"/>
      <c r="F53" s="839"/>
      <c r="G53" s="840"/>
      <c r="H53" s="838" t="s">
        <v>37</v>
      </c>
      <c r="I53" s="840"/>
      <c r="J53" s="838" t="s">
        <v>38</v>
      </c>
      <c r="K53" s="839"/>
      <c r="L53" s="839"/>
      <c r="M53" s="840"/>
      <c r="N53" s="838" t="s">
        <v>39</v>
      </c>
      <c r="O53" s="839"/>
      <c r="P53" s="839"/>
      <c r="Q53" s="839"/>
      <c r="R53" s="839"/>
      <c r="S53" s="839"/>
      <c r="T53" s="839"/>
      <c r="U53" s="840"/>
      <c r="V53" s="935" t="s">
        <v>40</v>
      </c>
      <c r="W53" s="935"/>
      <c r="X53" s="935"/>
      <c r="Y53" s="935"/>
      <c r="Z53" s="935"/>
      <c r="AA53" s="936"/>
      <c r="AB53" s="27"/>
    </row>
    <row r="54" spans="2:28" ht="15.75" x14ac:dyDescent="0.2">
      <c r="B54" s="28"/>
      <c r="C54" s="841"/>
      <c r="D54" s="842"/>
      <c r="E54" s="842"/>
      <c r="F54" s="842"/>
      <c r="G54" s="843"/>
      <c r="H54" s="841"/>
      <c r="I54" s="843"/>
      <c r="J54" s="841"/>
      <c r="K54" s="842"/>
      <c r="L54" s="842"/>
      <c r="M54" s="843"/>
      <c r="N54" s="841"/>
      <c r="O54" s="842"/>
      <c r="P54" s="842"/>
      <c r="Q54" s="842"/>
      <c r="R54" s="842"/>
      <c r="S54" s="842"/>
      <c r="T54" s="842"/>
      <c r="U54" s="843"/>
      <c r="V54" s="937"/>
      <c r="W54" s="937"/>
      <c r="X54" s="937"/>
      <c r="Y54" s="937"/>
      <c r="Z54" s="937"/>
      <c r="AA54" s="938"/>
      <c r="AB54" s="27"/>
    </row>
    <row r="55" spans="2:28" ht="2.25" customHeight="1" thickBot="1" x14ac:dyDescent="0.25">
      <c r="B55" s="28"/>
      <c r="C55" s="841"/>
      <c r="D55" s="842"/>
      <c r="E55" s="842"/>
      <c r="F55" s="842"/>
      <c r="G55" s="843"/>
      <c r="H55" s="841"/>
      <c r="I55" s="843"/>
      <c r="J55" s="841"/>
      <c r="K55" s="842"/>
      <c r="L55" s="842"/>
      <c r="M55" s="843"/>
      <c r="N55" s="844"/>
      <c r="O55" s="845"/>
      <c r="P55" s="845"/>
      <c r="Q55" s="845"/>
      <c r="R55" s="845"/>
      <c r="S55" s="845"/>
      <c r="T55" s="845"/>
      <c r="U55" s="846"/>
      <c r="V55" s="939"/>
      <c r="W55" s="939"/>
      <c r="X55" s="939"/>
      <c r="Y55" s="939"/>
      <c r="Z55" s="939"/>
      <c r="AA55" s="940"/>
      <c r="AB55" s="27"/>
    </row>
    <row r="56" spans="2:28" ht="65.25" customHeight="1" x14ac:dyDescent="0.2">
      <c r="B56" s="26"/>
      <c r="C56" s="1443" t="s">
        <v>697</v>
      </c>
      <c r="D56" s="1361"/>
      <c r="E56" s="1361"/>
      <c r="F56" s="1361"/>
      <c r="G56" s="1361"/>
      <c r="H56" s="1444">
        <v>0</v>
      </c>
      <c r="I56" s="591"/>
      <c r="J56" s="1444">
        <v>0.97</v>
      </c>
      <c r="K56" s="591"/>
      <c r="L56" s="591"/>
      <c r="M56" s="591"/>
      <c r="N56" s="1445" t="s">
        <v>698</v>
      </c>
      <c r="O56" s="1446"/>
      <c r="P56" s="1446"/>
      <c r="Q56" s="1446"/>
      <c r="R56" s="1446"/>
      <c r="S56" s="1446"/>
      <c r="T56" s="1446"/>
      <c r="U56" s="1447"/>
      <c r="V56" s="1445" t="s">
        <v>699</v>
      </c>
      <c r="W56" s="1446"/>
      <c r="X56" s="1446"/>
      <c r="Y56" s="1446"/>
      <c r="Z56" s="1446"/>
      <c r="AA56" s="1448"/>
      <c r="AB56" s="29"/>
    </row>
    <row r="57" spans="2:28" x14ac:dyDescent="0.2">
      <c r="B57" s="26"/>
      <c r="C57" s="590"/>
      <c r="D57" s="591"/>
      <c r="E57" s="591"/>
      <c r="F57" s="591"/>
      <c r="G57" s="591"/>
      <c r="H57" s="591"/>
      <c r="I57" s="591"/>
      <c r="J57" s="591"/>
      <c r="K57" s="591"/>
      <c r="L57" s="591"/>
      <c r="M57" s="591"/>
      <c r="N57" s="918"/>
      <c r="O57" s="919"/>
      <c r="P57" s="919"/>
      <c r="Q57" s="919"/>
      <c r="R57" s="919"/>
      <c r="S57" s="919"/>
      <c r="T57" s="919"/>
      <c r="U57" s="920"/>
      <c r="V57" s="918"/>
      <c r="W57" s="919"/>
      <c r="X57" s="919"/>
      <c r="Y57" s="919"/>
      <c r="Z57" s="919"/>
      <c r="AA57" s="921"/>
      <c r="AB57" s="29"/>
    </row>
    <row r="58" spans="2:28" x14ac:dyDescent="0.2">
      <c r="B58" s="26"/>
      <c r="C58" s="590"/>
      <c r="D58" s="591"/>
      <c r="E58" s="591"/>
      <c r="F58" s="591"/>
      <c r="G58" s="591"/>
      <c r="H58" s="591"/>
      <c r="I58" s="591"/>
      <c r="J58" s="591"/>
      <c r="K58" s="591"/>
      <c r="L58" s="591"/>
      <c r="M58" s="591"/>
      <c r="N58" s="918"/>
      <c r="O58" s="919"/>
      <c r="P58" s="919"/>
      <c r="Q58" s="919"/>
      <c r="R58" s="919"/>
      <c r="S58" s="919"/>
      <c r="T58" s="919"/>
      <c r="U58" s="920"/>
      <c r="V58" s="918"/>
      <c r="W58" s="919"/>
      <c r="X58" s="919"/>
      <c r="Y58" s="919"/>
      <c r="Z58" s="919"/>
      <c r="AA58" s="921"/>
      <c r="AB58" s="29"/>
    </row>
    <row r="59" spans="2:28" ht="15.75" customHeight="1" thickBot="1" x14ac:dyDescent="0.25">
      <c r="B59" s="26"/>
      <c r="C59" s="592"/>
      <c r="D59" s="593"/>
      <c r="E59" s="593"/>
      <c r="F59" s="593"/>
      <c r="G59" s="593"/>
      <c r="H59" s="593"/>
      <c r="I59" s="593"/>
      <c r="J59" s="593"/>
      <c r="K59" s="593"/>
      <c r="L59" s="593"/>
      <c r="M59" s="593"/>
      <c r="N59" s="922"/>
      <c r="O59" s="923"/>
      <c r="P59" s="923"/>
      <c r="Q59" s="923"/>
      <c r="R59" s="923"/>
      <c r="S59" s="923"/>
      <c r="T59" s="923"/>
      <c r="U59" s="924"/>
      <c r="V59" s="922"/>
      <c r="W59" s="923"/>
      <c r="X59" s="923"/>
      <c r="Y59" s="923"/>
      <c r="Z59" s="923"/>
      <c r="AA59" s="925"/>
      <c r="AB59" s="29"/>
    </row>
    <row r="60" spans="2:28" x14ac:dyDescent="0.2">
      <c r="B60" s="37"/>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36"/>
    </row>
    <row r="99"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50"/>
    <mergeCell ref="C53:G55"/>
    <mergeCell ref="H53:I55"/>
    <mergeCell ref="J53:M55"/>
    <mergeCell ref="N53:U55"/>
    <mergeCell ref="V53:AA55"/>
    <mergeCell ref="C57:G57"/>
    <mergeCell ref="H57:I57"/>
    <mergeCell ref="J57:M57"/>
    <mergeCell ref="N57:U57"/>
    <mergeCell ref="V57:AA57"/>
    <mergeCell ref="C56:G56"/>
    <mergeCell ref="H56:I56"/>
    <mergeCell ref="J56:M56"/>
    <mergeCell ref="N56:U56"/>
    <mergeCell ref="V56:AA56"/>
    <mergeCell ref="C59:G59"/>
    <mergeCell ref="H59:I59"/>
    <mergeCell ref="J59:M59"/>
    <mergeCell ref="N59:U59"/>
    <mergeCell ref="V59:AA59"/>
    <mergeCell ref="C58:G58"/>
    <mergeCell ref="H58:I58"/>
    <mergeCell ref="J58:M58"/>
    <mergeCell ref="N58:U58"/>
    <mergeCell ref="V58:AA5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4"/>
  <sheetViews>
    <sheetView view="pageBreakPreview" topLeftCell="A25" zoomScaleNormal="100" zoomScaleSheetLayoutView="100" zoomScalePageLayoutView="70" workbookViewId="0">
      <selection activeCell="V62" sqref="V62:AA62"/>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8" width="19.5703125" style="375" customWidth="1"/>
    <col min="9" max="9" width="13.42578125"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3.2851562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4.1500000000000004"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19" t="s">
        <v>87</v>
      </c>
      <c r="J7" s="620"/>
      <c r="K7" s="620"/>
      <c r="L7" s="620"/>
      <c r="M7" s="620"/>
      <c r="N7" s="620"/>
      <c r="O7" s="620"/>
      <c r="P7" s="620"/>
      <c r="Q7" s="620"/>
      <c r="R7" s="620"/>
      <c r="S7" s="620"/>
      <c r="T7" s="620"/>
      <c r="U7" s="620"/>
      <c r="V7" s="620"/>
      <c r="W7" s="620"/>
      <c r="X7" s="620"/>
      <c r="Y7" s="620"/>
      <c r="Z7" s="620"/>
      <c r="AA7" s="621"/>
      <c r="AB7" s="10"/>
    </row>
    <row r="8" spans="2:28" ht="8.4499999999999993" customHeight="1" thickBot="1" x14ac:dyDescent="0.25">
      <c r="B8" s="9"/>
      <c r="C8" s="548"/>
      <c r="D8" s="549"/>
      <c r="E8" s="549"/>
      <c r="F8" s="549"/>
      <c r="G8" s="549"/>
      <c r="H8" s="550"/>
      <c r="I8" s="622"/>
      <c r="J8" s="623"/>
      <c r="K8" s="623"/>
      <c r="L8" s="623"/>
      <c r="M8" s="623"/>
      <c r="N8" s="623"/>
      <c r="O8" s="623"/>
      <c r="P8" s="623"/>
      <c r="Q8" s="623"/>
      <c r="R8" s="623"/>
      <c r="S8" s="623"/>
      <c r="T8" s="623"/>
      <c r="U8" s="623"/>
      <c r="V8" s="623"/>
      <c r="W8" s="623"/>
      <c r="X8" s="623"/>
      <c r="Y8" s="623"/>
      <c r="Z8" s="623"/>
      <c r="AA8" s="624"/>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1086</v>
      </c>
      <c r="J10" s="612"/>
      <c r="K10" s="612"/>
      <c r="L10" s="612"/>
      <c r="M10" s="612"/>
      <c r="N10" s="612"/>
      <c r="O10" s="612"/>
      <c r="P10" s="612"/>
      <c r="Q10" s="613"/>
      <c r="R10" s="608" t="s">
        <v>4</v>
      </c>
      <c r="S10" s="609"/>
      <c r="T10" s="609"/>
      <c r="U10" s="610"/>
      <c r="V10" s="569" t="s">
        <v>5</v>
      </c>
      <c r="W10" s="570"/>
      <c r="X10" s="570"/>
      <c r="Y10" s="570"/>
      <c r="Z10" s="570"/>
      <c r="AA10" s="571"/>
      <c r="AB10" s="10"/>
    </row>
    <row r="11" spans="2:28" ht="19.149999999999999" customHeight="1" thickBot="1" x14ac:dyDescent="0.25">
      <c r="B11" s="9"/>
      <c r="C11" s="548"/>
      <c r="D11" s="549"/>
      <c r="E11" s="549"/>
      <c r="F11" s="549"/>
      <c r="G11" s="549"/>
      <c r="H11" s="550"/>
      <c r="I11" s="614"/>
      <c r="J11" s="615"/>
      <c r="K11" s="615"/>
      <c r="L11" s="615"/>
      <c r="M11" s="615"/>
      <c r="N11" s="615"/>
      <c r="O11" s="615"/>
      <c r="P11" s="615"/>
      <c r="Q11" s="616"/>
      <c r="R11" s="478" t="s">
        <v>6</v>
      </c>
      <c r="S11" s="617"/>
      <c r="T11" s="617"/>
      <c r="U11" s="618"/>
      <c r="V11" s="587" t="s">
        <v>356</v>
      </c>
      <c r="W11" s="606"/>
      <c r="X11" s="606"/>
      <c r="Y11" s="606"/>
      <c r="Z11" s="606"/>
      <c r="AA11" s="607"/>
      <c r="AB11" s="10"/>
    </row>
    <row r="12" spans="2:28" ht="7.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8</v>
      </c>
      <c r="J13" s="552"/>
      <c r="K13" s="552"/>
      <c r="L13" s="552"/>
      <c r="M13" s="552"/>
      <c r="N13" s="552"/>
      <c r="O13" s="552"/>
      <c r="P13" s="552"/>
      <c r="Q13" s="552"/>
      <c r="R13" s="552"/>
      <c r="S13" s="553"/>
      <c r="T13" s="545" t="s">
        <v>9</v>
      </c>
      <c r="U13" s="546"/>
      <c r="V13" s="546"/>
      <c r="W13" s="546"/>
      <c r="X13" s="546"/>
      <c r="Y13" s="546"/>
      <c r="Z13" s="546"/>
      <c r="AA13" s="547"/>
      <c r="AB13" s="16"/>
    </row>
    <row r="14" spans="2:28" ht="26.45"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4.6" customHeight="1" thickBot="1" x14ac:dyDescent="0.25">
      <c r="B16" s="14"/>
      <c r="C16" s="472" t="s">
        <v>11</v>
      </c>
      <c r="D16" s="473"/>
      <c r="E16" s="473"/>
      <c r="F16" s="473"/>
      <c r="G16" s="473"/>
      <c r="H16" s="474"/>
      <c r="I16" s="475" t="s">
        <v>1087</v>
      </c>
      <c r="J16" s="476"/>
      <c r="K16" s="476"/>
      <c r="L16" s="476"/>
      <c r="M16" s="476"/>
      <c r="N16" s="476"/>
      <c r="O16" s="476"/>
      <c r="P16" s="476"/>
      <c r="Q16" s="476"/>
      <c r="R16" s="476"/>
      <c r="S16" s="476"/>
      <c r="T16" s="476"/>
      <c r="U16" s="476"/>
      <c r="V16" s="476"/>
      <c r="W16" s="476"/>
      <c r="X16" s="476"/>
      <c r="Y16" s="476"/>
      <c r="Z16" s="476"/>
      <c r="AA16" s="477"/>
      <c r="AB16" s="16"/>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25">
      <c r="B18" s="14"/>
      <c r="C18" s="472" t="s">
        <v>12</v>
      </c>
      <c r="D18" s="473"/>
      <c r="E18" s="473"/>
      <c r="F18" s="473"/>
      <c r="G18" s="473"/>
      <c r="H18" s="474"/>
      <c r="I18" s="475" t="s">
        <v>1088</v>
      </c>
      <c r="J18" s="476"/>
      <c r="K18" s="476"/>
      <c r="L18" s="476"/>
      <c r="M18" s="476"/>
      <c r="N18" s="476"/>
      <c r="O18" s="476"/>
      <c r="P18" s="476"/>
      <c r="Q18" s="476"/>
      <c r="R18" s="476"/>
      <c r="S18" s="476"/>
      <c r="T18" s="476"/>
      <c r="U18" s="476"/>
      <c r="V18" s="476"/>
      <c r="W18" s="476"/>
      <c r="X18" s="476"/>
      <c r="Y18" s="476"/>
      <c r="Z18" s="476"/>
      <c r="AA18" s="477"/>
      <c r="AB18" s="16"/>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7.45" customHeight="1" thickBot="1" x14ac:dyDescent="0.25">
      <c r="B20" s="14"/>
      <c r="C20" s="572" t="s">
        <v>13</v>
      </c>
      <c r="D20" s="573"/>
      <c r="E20" s="573"/>
      <c r="F20" s="573"/>
      <c r="G20" s="573"/>
      <c r="H20" s="574"/>
      <c r="I20" s="578" t="s">
        <v>1141</v>
      </c>
      <c r="J20" s="579"/>
      <c r="K20" s="579"/>
      <c r="L20" s="580"/>
      <c r="M20" s="569" t="s">
        <v>14</v>
      </c>
      <c r="N20" s="570"/>
      <c r="O20" s="570"/>
      <c r="P20" s="570"/>
      <c r="Q20" s="570"/>
      <c r="R20" s="570"/>
      <c r="S20" s="571"/>
      <c r="T20" s="625" t="s">
        <v>15</v>
      </c>
      <c r="U20" s="626"/>
      <c r="V20" s="626"/>
      <c r="W20" s="626"/>
      <c r="X20" s="626"/>
      <c r="Y20" s="626"/>
      <c r="Z20" s="626"/>
      <c r="AA20" s="627"/>
      <c r="AB20" s="16"/>
    </row>
    <row r="21" spans="2:28" ht="19.149999999999999" customHeight="1" thickBot="1" x14ac:dyDescent="0.25">
      <c r="B21" s="14"/>
      <c r="C21" s="575"/>
      <c r="D21" s="576"/>
      <c r="E21" s="576"/>
      <c r="F21" s="576"/>
      <c r="G21" s="576"/>
      <c r="H21" s="577"/>
      <c r="I21" s="581"/>
      <c r="J21" s="582"/>
      <c r="K21" s="582"/>
      <c r="L21" s="583"/>
      <c r="M21" s="584" t="s">
        <v>62</v>
      </c>
      <c r="N21" s="585"/>
      <c r="O21" s="585"/>
      <c r="P21" s="585"/>
      <c r="Q21" s="585"/>
      <c r="R21" s="585"/>
      <c r="S21" s="586"/>
      <c r="T21" s="628" t="s">
        <v>69</v>
      </c>
      <c r="U21" s="629"/>
      <c r="V21" s="629"/>
      <c r="W21" s="629"/>
      <c r="X21" s="629"/>
      <c r="Y21" s="629"/>
      <c r="Z21" s="629"/>
      <c r="AA21" s="630"/>
      <c r="AB21" s="16"/>
    </row>
    <row r="22" spans="2:28" ht="10.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4"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43.15" customHeight="1" thickBot="1" x14ac:dyDescent="0.25">
      <c r="B24" s="14"/>
      <c r="C24" s="451" t="s">
        <v>1142</v>
      </c>
      <c r="D24" s="452"/>
      <c r="E24" s="452"/>
      <c r="F24" s="452"/>
      <c r="G24" s="452"/>
      <c r="H24" s="452"/>
      <c r="I24" s="453"/>
      <c r="J24" s="451" t="s">
        <v>1143</v>
      </c>
      <c r="K24" s="452"/>
      <c r="L24" s="452"/>
      <c r="M24" s="452"/>
      <c r="N24" s="452"/>
      <c r="O24" s="452"/>
      <c r="P24" s="453"/>
      <c r="Q24" s="563" t="s">
        <v>589</v>
      </c>
      <c r="R24" s="564"/>
      <c r="S24" s="564"/>
      <c r="T24" s="564"/>
      <c r="U24" s="564"/>
      <c r="V24" s="564"/>
      <c r="W24" s="564"/>
      <c r="X24" s="564"/>
      <c r="Y24" s="564"/>
      <c r="Z24" s="564"/>
      <c r="AA24" s="565"/>
      <c r="AB24" s="16"/>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0" customHeight="1" thickBot="1" x14ac:dyDescent="0.25">
      <c r="B26" s="14"/>
      <c r="C26" s="472" t="s">
        <v>21</v>
      </c>
      <c r="D26" s="473"/>
      <c r="E26" s="473"/>
      <c r="F26" s="473"/>
      <c r="G26" s="473"/>
      <c r="H26" s="474"/>
      <c r="I26" s="475" t="s">
        <v>22</v>
      </c>
      <c r="J26" s="476"/>
      <c r="K26" s="476"/>
      <c r="L26" s="476"/>
      <c r="M26" s="476"/>
      <c r="N26" s="476"/>
      <c r="O26" s="476"/>
      <c r="P26" s="476"/>
      <c r="Q26" s="476"/>
      <c r="R26" s="476"/>
      <c r="S26" s="476"/>
      <c r="T26" s="476"/>
      <c r="U26" s="476"/>
      <c r="V26" s="476"/>
      <c r="W26" s="476"/>
      <c r="X26" s="476"/>
      <c r="Y26" s="476"/>
      <c r="Z26" s="476"/>
      <c r="AA26" s="477"/>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9" customHeight="1" thickBot="1" x14ac:dyDescent="0.25">
      <c r="B28" s="14"/>
      <c r="C28" s="472" t="s">
        <v>23</v>
      </c>
      <c r="D28" s="473"/>
      <c r="E28" s="473"/>
      <c r="F28" s="473"/>
      <c r="G28" s="473"/>
      <c r="H28" s="474"/>
      <c r="I28" s="478">
        <v>0.48</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0.11</v>
      </c>
      <c r="L32" s="480"/>
      <c r="M32" s="480"/>
      <c r="N32" s="480"/>
      <c r="O32" s="539">
        <v>1</v>
      </c>
      <c r="P32" s="480"/>
      <c r="Q32" s="480"/>
      <c r="R32" s="480"/>
      <c r="S32" s="539">
        <v>0.01</v>
      </c>
      <c r="T32" s="480"/>
      <c r="U32" s="539">
        <v>0.1</v>
      </c>
      <c r="V32" s="480"/>
      <c r="W32" s="480"/>
      <c r="X32" s="539">
        <v>0</v>
      </c>
      <c r="Y32" s="480"/>
      <c r="Z32" s="539">
        <v>0</v>
      </c>
      <c r="AA32" s="540"/>
      <c r="AB32" s="16"/>
    </row>
    <row r="33" spans="1:28" ht="10.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1:28" s="21" customFormat="1" ht="15" thickBot="1" x14ac:dyDescent="0.25">
      <c r="A34" s="382"/>
      <c r="B34" s="383"/>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1:28" s="21" customFormat="1" ht="58.15" customHeight="1" thickBot="1" x14ac:dyDescent="0.25">
      <c r="A35" s="382"/>
      <c r="B35" s="383"/>
      <c r="C35" s="466" t="s">
        <v>30</v>
      </c>
      <c r="D35" s="467"/>
      <c r="E35" s="467"/>
      <c r="F35" s="467"/>
      <c r="G35" s="468"/>
      <c r="H35" s="35" t="s">
        <v>1144</v>
      </c>
      <c r="I35" s="35" t="s">
        <v>1145</v>
      </c>
      <c r="J35" s="35" t="s">
        <v>33</v>
      </c>
      <c r="K35" s="638" t="s">
        <v>34</v>
      </c>
      <c r="L35" s="639"/>
      <c r="M35" s="639"/>
      <c r="N35" s="639"/>
      <c r="O35" s="639"/>
      <c r="P35" s="639"/>
      <c r="Q35" s="639"/>
      <c r="R35" s="639"/>
      <c r="S35" s="639"/>
      <c r="T35" s="639"/>
      <c r="U35" s="639"/>
      <c r="V35" s="639"/>
      <c r="W35" s="639"/>
      <c r="X35" s="639"/>
      <c r="Y35" s="639"/>
      <c r="Z35" s="639"/>
      <c r="AA35" s="640"/>
      <c r="AB35" s="16"/>
    </row>
    <row r="36" spans="1:28" s="21" customFormat="1" ht="57.75" customHeight="1" thickBot="1" x14ac:dyDescent="0.25">
      <c r="A36" s="382"/>
      <c r="B36" s="383"/>
      <c r="C36" s="641" t="s">
        <v>1146</v>
      </c>
      <c r="D36" s="642"/>
      <c r="E36" s="642"/>
      <c r="F36" s="642"/>
      <c r="G36" s="643"/>
      <c r="H36" s="72">
        <v>39</v>
      </c>
      <c r="I36" s="72">
        <v>82</v>
      </c>
      <c r="J36" s="384">
        <f>+H36/I36</f>
        <v>0.47560975609756095</v>
      </c>
      <c r="K36" s="644" t="s">
        <v>1147</v>
      </c>
      <c r="L36" s="645"/>
      <c r="M36" s="645"/>
      <c r="N36" s="645"/>
      <c r="O36" s="645"/>
      <c r="P36" s="645"/>
      <c r="Q36" s="645"/>
      <c r="R36" s="645"/>
      <c r="S36" s="645"/>
      <c r="T36" s="645"/>
      <c r="U36" s="645"/>
      <c r="V36" s="645"/>
      <c r="W36" s="645"/>
      <c r="X36" s="645"/>
      <c r="Y36" s="645"/>
      <c r="Z36" s="645"/>
      <c r="AA36" s="646"/>
      <c r="AB36" s="16"/>
    </row>
    <row r="37" spans="1:28" s="21" customFormat="1" ht="60.75" customHeight="1" thickBot="1" x14ac:dyDescent="0.25">
      <c r="A37" s="382"/>
      <c r="B37" s="383"/>
      <c r="C37" s="632" t="s">
        <v>434</v>
      </c>
      <c r="D37" s="633"/>
      <c r="E37" s="633"/>
      <c r="F37" s="633"/>
      <c r="G37" s="634"/>
      <c r="H37" s="49">
        <v>18</v>
      </c>
      <c r="I37" s="49">
        <v>147</v>
      </c>
      <c r="J37" s="46">
        <f>+H37/I37</f>
        <v>0.12244897959183673</v>
      </c>
      <c r="K37" s="644" t="s">
        <v>1148</v>
      </c>
      <c r="L37" s="645"/>
      <c r="M37" s="645"/>
      <c r="N37" s="645"/>
      <c r="O37" s="645"/>
      <c r="P37" s="645"/>
      <c r="Q37" s="645"/>
      <c r="R37" s="645"/>
      <c r="S37" s="645"/>
      <c r="T37" s="645"/>
      <c r="U37" s="645"/>
      <c r="V37" s="645"/>
      <c r="W37" s="645"/>
      <c r="X37" s="645"/>
      <c r="Y37" s="645"/>
      <c r="Z37" s="645"/>
      <c r="AA37" s="646"/>
      <c r="AB37" s="16"/>
    </row>
    <row r="38" spans="1:28" s="21" customFormat="1" ht="36.75" customHeight="1" x14ac:dyDescent="0.2">
      <c r="A38" s="382"/>
      <c r="B38" s="383"/>
      <c r="C38" s="632"/>
      <c r="D38" s="633"/>
      <c r="E38" s="633"/>
      <c r="F38" s="633"/>
      <c r="G38" s="634"/>
      <c r="H38" s="48"/>
      <c r="I38" s="48"/>
      <c r="J38" s="46"/>
      <c r="K38" s="460"/>
      <c r="L38" s="461"/>
      <c r="M38" s="461"/>
      <c r="N38" s="461"/>
      <c r="O38" s="461"/>
      <c r="P38" s="461"/>
      <c r="Q38" s="461"/>
      <c r="R38" s="461"/>
      <c r="S38" s="461"/>
      <c r="T38" s="461"/>
      <c r="U38" s="461"/>
      <c r="V38" s="461"/>
      <c r="W38" s="461"/>
      <c r="X38" s="461"/>
      <c r="Y38" s="461"/>
      <c r="Z38" s="461"/>
      <c r="AA38" s="462"/>
      <c r="AB38" s="16"/>
    </row>
    <row r="39" spans="1:28" s="21" customFormat="1" x14ac:dyDescent="0.2">
      <c r="A39" s="382"/>
      <c r="B39" s="383"/>
      <c r="C39" s="635"/>
      <c r="D39" s="636"/>
      <c r="E39" s="636"/>
      <c r="F39" s="636"/>
      <c r="G39" s="637"/>
      <c r="H39" s="48"/>
      <c r="I39" s="48"/>
      <c r="J39" s="46" t="e">
        <f t="shared" ref="J39:J40" si="0">+H39/I39</f>
        <v>#DIV/0!</v>
      </c>
      <c r="K39" s="460"/>
      <c r="L39" s="461"/>
      <c r="M39" s="461"/>
      <c r="N39" s="461"/>
      <c r="O39" s="461"/>
      <c r="P39" s="461"/>
      <c r="Q39" s="461"/>
      <c r="R39" s="461"/>
      <c r="S39" s="461"/>
      <c r="T39" s="461"/>
      <c r="U39" s="461"/>
      <c r="V39" s="461"/>
      <c r="W39" s="461"/>
      <c r="X39" s="461"/>
      <c r="Y39" s="461"/>
      <c r="Z39" s="461"/>
      <c r="AA39" s="462"/>
      <c r="AB39" s="16"/>
    </row>
    <row r="40" spans="1:28" s="21" customFormat="1" ht="15" thickBot="1" x14ac:dyDescent="0.25">
      <c r="A40" s="382"/>
      <c r="B40" s="383"/>
      <c r="C40" s="635"/>
      <c r="D40" s="636"/>
      <c r="E40" s="636"/>
      <c r="F40" s="636"/>
      <c r="G40" s="637"/>
      <c r="H40" s="47"/>
      <c r="I40" s="47"/>
      <c r="J40" s="385" t="e">
        <f t="shared" si="0"/>
        <v>#DIV/0!</v>
      </c>
      <c r="K40" s="514"/>
      <c r="L40" s="515"/>
      <c r="M40" s="515"/>
      <c r="N40" s="515"/>
      <c r="O40" s="515"/>
      <c r="P40" s="515"/>
      <c r="Q40" s="515"/>
      <c r="R40" s="515"/>
      <c r="S40" s="515"/>
      <c r="T40" s="515"/>
      <c r="U40" s="515"/>
      <c r="V40" s="515"/>
      <c r="W40" s="515"/>
      <c r="X40" s="515"/>
      <c r="Y40" s="515"/>
      <c r="Z40" s="515"/>
      <c r="AA40" s="516"/>
      <c r="AB40" s="16"/>
    </row>
    <row r="41" spans="1:28" s="21" customFormat="1" ht="15.75" customHeight="1" thickBot="1" x14ac:dyDescent="0.25">
      <c r="A41" s="382"/>
      <c r="B41" s="383"/>
      <c r="C41" s="647" t="s">
        <v>35</v>
      </c>
      <c r="D41" s="648"/>
      <c r="E41" s="648"/>
      <c r="F41" s="648"/>
      <c r="G41" s="649"/>
      <c r="H41" s="280"/>
      <c r="I41" s="280"/>
      <c r="J41" s="386"/>
      <c r="K41" s="650"/>
      <c r="L41" s="651"/>
      <c r="M41" s="651"/>
      <c r="N41" s="651"/>
      <c r="O41" s="651"/>
      <c r="P41" s="651"/>
      <c r="Q41" s="651"/>
      <c r="R41" s="651"/>
      <c r="S41" s="651"/>
      <c r="T41" s="651"/>
      <c r="U41" s="651"/>
      <c r="V41" s="651"/>
      <c r="W41" s="651"/>
      <c r="X41" s="651"/>
      <c r="Y41" s="651"/>
      <c r="Z41" s="651"/>
      <c r="AA41" s="652"/>
      <c r="AB41" s="16"/>
    </row>
    <row r="42" spans="1:28" s="21" customFormat="1" ht="5.25" customHeight="1" x14ac:dyDescent="0.2">
      <c r="A42" s="382"/>
      <c r="B42" s="383"/>
      <c r="C42" s="282"/>
      <c r="D42" s="282"/>
      <c r="E42" s="282"/>
      <c r="F42" s="282"/>
      <c r="G42" s="282"/>
      <c r="H42" s="283"/>
      <c r="I42" s="283"/>
      <c r="J42" s="284"/>
      <c r="K42" s="282"/>
      <c r="L42" s="282"/>
      <c r="M42" s="282"/>
      <c r="N42" s="282"/>
      <c r="O42" s="282"/>
      <c r="P42" s="282"/>
      <c r="Q42" s="282"/>
      <c r="R42" s="282"/>
      <c r="S42" s="282"/>
      <c r="T42" s="282"/>
      <c r="U42" s="282"/>
      <c r="V42" s="282"/>
      <c r="W42" s="282"/>
      <c r="X42" s="282"/>
      <c r="Y42" s="282"/>
      <c r="Z42" s="282"/>
      <c r="AA42" s="282"/>
      <c r="AB42" s="16"/>
    </row>
    <row r="43" spans="1:28" s="21" customFormat="1" ht="15" thickBot="1" x14ac:dyDescent="0.25">
      <c r="A43" s="382"/>
      <c r="B43" s="383"/>
      <c r="C43" s="282"/>
      <c r="D43" s="282"/>
      <c r="E43" s="282"/>
      <c r="F43" s="282"/>
      <c r="G43" s="282"/>
      <c r="H43" s="283"/>
      <c r="I43" s="283"/>
      <c r="J43" s="284"/>
      <c r="K43" s="282"/>
      <c r="L43" s="282"/>
      <c r="M43" s="282"/>
      <c r="N43" s="282"/>
      <c r="O43" s="282"/>
      <c r="P43" s="282"/>
      <c r="Q43" s="282"/>
      <c r="R43" s="282"/>
      <c r="S43" s="282"/>
      <c r="T43" s="282"/>
      <c r="U43" s="282"/>
      <c r="V43" s="282"/>
      <c r="W43" s="282"/>
      <c r="X43" s="282"/>
      <c r="Y43" s="282"/>
      <c r="Z43" s="282"/>
      <c r="AA43" s="282"/>
      <c r="AB43" s="16"/>
    </row>
    <row r="44" spans="1:28" s="21" customFormat="1" ht="15" thickBot="1" x14ac:dyDescent="0.25">
      <c r="A44" s="382"/>
      <c r="B44" s="383"/>
      <c r="C44" s="653" t="s">
        <v>36</v>
      </c>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5"/>
      <c r="AB44" s="16"/>
    </row>
    <row r="45" spans="1:28" ht="15" hidden="1" thickBot="1" x14ac:dyDescent="0.25">
      <c r="A45" s="287"/>
      <c r="B45" s="387"/>
      <c r="C45" s="656"/>
      <c r="D45" s="657"/>
      <c r="E45" s="657"/>
      <c r="F45" s="657"/>
      <c r="G45" s="657"/>
      <c r="H45" s="657"/>
      <c r="I45" s="657"/>
      <c r="J45" s="657"/>
      <c r="K45" s="657"/>
      <c r="L45" s="657"/>
      <c r="M45" s="657"/>
      <c r="N45" s="657"/>
      <c r="O45" s="657"/>
      <c r="P45" s="657"/>
      <c r="Q45" s="657"/>
      <c r="R45" s="657"/>
      <c r="S45" s="657"/>
      <c r="T45" s="657"/>
      <c r="U45" s="657"/>
      <c r="V45" s="657"/>
      <c r="W45" s="657"/>
      <c r="X45" s="657"/>
      <c r="Y45" s="657"/>
      <c r="Z45" s="657"/>
      <c r="AA45" s="658"/>
      <c r="AB45" s="16"/>
    </row>
    <row r="46" spans="1:28" x14ac:dyDescent="0.2">
      <c r="A46" s="287"/>
      <c r="B46" s="387"/>
      <c r="C46" s="659" t="s">
        <v>70</v>
      </c>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1"/>
      <c r="AB46" s="16"/>
    </row>
    <row r="47" spans="1:28" ht="7.9" customHeight="1" x14ac:dyDescent="0.2">
      <c r="A47" s="287"/>
      <c r="B47" s="387"/>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16"/>
    </row>
    <row r="48" spans="1:28" x14ac:dyDescent="0.2">
      <c r="A48" s="287"/>
      <c r="B48" s="387"/>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1:28" ht="6.6" customHeight="1" x14ac:dyDescent="0.2">
      <c r="A49" s="287"/>
      <c r="B49" s="387"/>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1:28" ht="103.5" customHeight="1" x14ac:dyDescent="0.2">
      <c r="A50" s="287"/>
      <c r="B50" s="387"/>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16"/>
    </row>
    <row r="51" spans="1:28" ht="63.75" customHeight="1" x14ac:dyDescent="0.2">
      <c r="A51" s="287"/>
      <c r="B51" s="387"/>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16"/>
    </row>
    <row r="52" spans="1:28" ht="1.9" customHeight="1" x14ac:dyDescent="0.2">
      <c r="A52" s="287"/>
      <c r="B52" s="387"/>
      <c r="C52" s="662"/>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4"/>
      <c r="AB52" s="16"/>
    </row>
    <row r="53" spans="1:28" ht="9.6" customHeight="1" x14ac:dyDescent="0.2">
      <c r="A53" s="287"/>
      <c r="B53" s="387"/>
      <c r="C53" s="662"/>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4"/>
      <c r="AB53" s="16"/>
    </row>
    <row r="54" spans="1:28" ht="6.6" customHeight="1" thickBot="1" x14ac:dyDescent="0.25">
      <c r="A54" s="287"/>
      <c r="B54" s="387"/>
      <c r="C54" s="665"/>
      <c r="D54" s="666"/>
      <c r="E54" s="666"/>
      <c r="F54" s="666"/>
      <c r="G54" s="666"/>
      <c r="H54" s="666"/>
      <c r="I54" s="666"/>
      <c r="J54" s="666"/>
      <c r="K54" s="666"/>
      <c r="L54" s="666"/>
      <c r="M54" s="666"/>
      <c r="N54" s="666"/>
      <c r="O54" s="666"/>
      <c r="P54" s="666"/>
      <c r="Q54" s="666"/>
      <c r="R54" s="666"/>
      <c r="S54" s="666"/>
      <c r="T54" s="666"/>
      <c r="U54" s="666"/>
      <c r="V54" s="666"/>
      <c r="W54" s="666"/>
      <c r="X54" s="666"/>
      <c r="Y54" s="666"/>
      <c r="Z54" s="666"/>
      <c r="AA54" s="667"/>
      <c r="AB54" s="16"/>
    </row>
    <row r="55" spans="1:28" ht="8.4499999999999993" customHeight="1" x14ac:dyDescent="0.2">
      <c r="A55" s="287"/>
      <c r="B55" s="388"/>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23"/>
    </row>
    <row r="56" spans="1:28" ht="9.6" customHeight="1" thickBot="1" x14ac:dyDescent="0.25">
      <c r="A56" s="287"/>
      <c r="B56" s="389"/>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5"/>
    </row>
    <row r="57" spans="1:28" ht="15.75" x14ac:dyDescent="0.2">
      <c r="A57" s="287"/>
      <c r="B57" s="390"/>
      <c r="C57" s="668" t="s">
        <v>30</v>
      </c>
      <c r="D57" s="669"/>
      <c r="E57" s="669"/>
      <c r="F57" s="669"/>
      <c r="G57" s="670"/>
      <c r="H57" s="668" t="s">
        <v>37</v>
      </c>
      <c r="I57" s="670"/>
      <c r="J57" s="668" t="s">
        <v>38</v>
      </c>
      <c r="K57" s="669"/>
      <c r="L57" s="669"/>
      <c r="M57" s="670"/>
      <c r="N57" s="668" t="s">
        <v>39</v>
      </c>
      <c r="O57" s="669"/>
      <c r="P57" s="669"/>
      <c r="Q57" s="669"/>
      <c r="R57" s="669"/>
      <c r="S57" s="669"/>
      <c r="T57" s="669"/>
      <c r="U57" s="670"/>
      <c r="V57" s="674" t="s">
        <v>40</v>
      </c>
      <c r="W57" s="674"/>
      <c r="X57" s="674"/>
      <c r="Y57" s="674"/>
      <c r="Z57" s="674"/>
      <c r="AA57" s="675"/>
      <c r="AB57" s="27"/>
    </row>
    <row r="58" spans="1:28" ht="10.15" customHeight="1" thickBot="1" x14ac:dyDescent="0.25">
      <c r="A58" s="287"/>
      <c r="B58" s="391"/>
      <c r="C58" s="671"/>
      <c r="D58" s="672"/>
      <c r="E58" s="672"/>
      <c r="F58" s="672"/>
      <c r="G58" s="673"/>
      <c r="H58" s="671"/>
      <c r="I58" s="673"/>
      <c r="J58" s="671"/>
      <c r="K58" s="672"/>
      <c r="L58" s="672"/>
      <c r="M58" s="673"/>
      <c r="N58" s="671"/>
      <c r="O58" s="672"/>
      <c r="P58" s="672"/>
      <c r="Q58" s="672"/>
      <c r="R58" s="672"/>
      <c r="S58" s="672"/>
      <c r="T58" s="672"/>
      <c r="U58" s="673"/>
      <c r="V58" s="676"/>
      <c r="W58" s="676"/>
      <c r="X58" s="676"/>
      <c r="Y58" s="676"/>
      <c r="Z58" s="676"/>
      <c r="AA58" s="677"/>
      <c r="AB58" s="27"/>
    </row>
    <row r="59" spans="1:28" ht="16.5" hidden="1" thickBot="1" x14ac:dyDescent="0.25">
      <c r="A59" s="287"/>
      <c r="B59" s="391"/>
      <c r="C59" s="671"/>
      <c r="D59" s="672"/>
      <c r="E59" s="672"/>
      <c r="F59" s="672"/>
      <c r="G59" s="673"/>
      <c r="H59" s="671"/>
      <c r="I59" s="673"/>
      <c r="J59" s="671"/>
      <c r="K59" s="672"/>
      <c r="L59" s="672"/>
      <c r="M59" s="673"/>
      <c r="N59" s="671"/>
      <c r="O59" s="672"/>
      <c r="P59" s="672"/>
      <c r="Q59" s="672"/>
      <c r="R59" s="672"/>
      <c r="S59" s="672"/>
      <c r="T59" s="672"/>
      <c r="U59" s="673"/>
      <c r="V59" s="676"/>
      <c r="W59" s="676"/>
      <c r="X59" s="676"/>
      <c r="Y59" s="676"/>
      <c r="Z59" s="676"/>
      <c r="AA59" s="677"/>
      <c r="AB59" s="27"/>
    </row>
    <row r="60" spans="1:28" ht="148.5" customHeight="1" thickBot="1" x14ac:dyDescent="0.25">
      <c r="A60" s="287"/>
      <c r="B60" s="390"/>
      <c r="C60" s="678" t="s">
        <v>332</v>
      </c>
      <c r="D60" s="679"/>
      <c r="E60" s="679"/>
      <c r="F60" s="679"/>
      <c r="G60" s="680"/>
      <c r="H60" s="681">
        <v>0</v>
      </c>
      <c r="I60" s="680"/>
      <c r="J60" s="682">
        <v>0.48</v>
      </c>
      <c r="K60" s="679"/>
      <c r="L60" s="679"/>
      <c r="M60" s="680"/>
      <c r="N60" s="683" t="s">
        <v>1149</v>
      </c>
      <c r="O60" s="684"/>
      <c r="P60" s="684"/>
      <c r="Q60" s="684"/>
      <c r="R60" s="684"/>
      <c r="S60" s="684"/>
      <c r="T60" s="684"/>
      <c r="U60" s="684"/>
      <c r="V60" s="685" t="s">
        <v>1150</v>
      </c>
      <c r="W60" s="684"/>
      <c r="X60" s="684"/>
      <c r="Y60" s="684"/>
      <c r="Z60" s="684"/>
      <c r="AA60" s="686"/>
      <c r="AB60" s="392"/>
    </row>
    <row r="61" spans="1:28" ht="159.75" customHeight="1" thickBot="1" x14ac:dyDescent="0.25">
      <c r="A61" s="287"/>
      <c r="B61" s="390"/>
      <c r="C61" s="687" t="s">
        <v>434</v>
      </c>
      <c r="D61" s="688"/>
      <c r="E61" s="688"/>
      <c r="F61" s="688"/>
      <c r="G61" s="688"/>
      <c r="H61" s="689">
        <v>0.48</v>
      </c>
      <c r="I61" s="688"/>
      <c r="J61" s="689">
        <v>0.12</v>
      </c>
      <c r="K61" s="688"/>
      <c r="L61" s="688"/>
      <c r="M61" s="688"/>
      <c r="N61" s="438" t="s">
        <v>1151</v>
      </c>
      <c r="O61" s="439"/>
      <c r="P61" s="439"/>
      <c r="Q61" s="439"/>
      <c r="R61" s="439"/>
      <c r="S61" s="439"/>
      <c r="T61" s="439"/>
      <c r="U61" s="440"/>
      <c r="V61" s="685" t="s">
        <v>1152</v>
      </c>
      <c r="W61" s="684"/>
      <c r="X61" s="684"/>
      <c r="Y61" s="684"/>
      <c r="Z61" s="684"/>
      <c r="AA61" s="686"/>
      <c r="AB61" s="29"/>
    </row>
    <row r="62" spans="1:28" ht="10.9" customHeight="1" x14ac:dyDescent="0.2">
      <c r="A62" s="287"/>
      <c r="B62" s="390"/>
      <c r="C62" s="696"/>
      <c r="D62" s="697"/>
      <c r="E62" s="697"/>
      <c r="F62" s="697"/>
      <c r="G62" s="697"/>
      <c r="H62" s="697"/>
      <c r="I62" s="697"/>
      <c r="J62" s="697"/>
      <c r="K62" s="697"/>
      <c r="L62" s="697"/>
      <c r="M62" s="697"/>
      <c r="N62" s="698"/>
      <c r="O62" s="699"/>
      <c r="P62" s="699"/>
      <c r="Q62" s="699"/>
      <c r="R62" s="699"/>
      <c r="S62" s="699"/>
      <c r="T62" s="699"/>
      <c r="U62" s="700"/>
      <c r="V62" s="698"/>
      <c r="W62" s="699"/>
      <c r="X62" s="699"/>
      <c r="Y62" s="699"/>
      <c r="Z62" s="699"/>
      <c r="AA62" s="701"/>
      <c r="AB62" s="29"/>
    </row>
    <row r="63" spans="1:28" ht="9.6" customHeight="1" x14ac:dyDescent="0.2">
      <c r="A63" s="287"/>
      <c r="B63" s="390"/>
      <c r="C63" s="696"/>
      <c r="D63" s="697"/>
      <c r="E63" s="697"/>
      <c r="F63" s="697"/>
      <c r="G63" s="697"/>
      <c r="H63" s="697"/>
      <c r="I63" s="697"/>
      <c r="J63" s="697"/>
      <c r="K63" s="697"/>
      <c r="L63" s="697"/>
      <c r="M63" s="697"/>
      <c r="N63" s="698"/>
      <c r="O63" s="699"/>
      <c r="P63" s="699"/>
      <c r="Q63" s="699"/>
      <c r="R63" s="699"/>
      <c r="S63" s="699"/>
      <c r="T63" s="699"/>
      <c r="U63" s="700"/>
      <c r="V63" s="698"/>
      <c r="W63" s="699"/>
      <c r="X63" s="699"/>
      <c r="Y63" s="699"/>
      <c r="Z63" s="699"/>
      <c r="AA63" s="701"/>
      <c r="AB63" s="29"/>
    </row>
    <row r="64" spans="1:28" ht="9" customHeight="1" thickBot="1" x14ac:dyDescent="0.25">
      <c r="A64" s="287"/>
      <c r="B64" s="390"/>
      <c r="C64" s="690"/>
      <c r="D64" s="691"/>
      <c r="E64" s="691"/>
      <c r="F64" s="691"/>
      <c r="G64" s="691"/>
      <c r="H64" s="691"/>
      <c r="I64" s="691"/>
      <c r="J64" s="691"/>
      <c r="K64" s="691"/>
      <c r="L64" s="691"/>
      <c r="M64" s="691"/>
      <c r="N64" s="692"/>
      <c r="O64" s="693"/>
      <c r="P64" s="693"/>
      <c r="Q64" s="693"/>
      <c r="R64" s="693"/>
      <c r="S64" s="693"/>
      <c r="T64" s="693"/>
      <c r="U64" s="694"/>
      <c r="V64" s="692"/>
      <c r="W64" s="693"/>
      <c r="X64" s="693"/>
      <c r="Y64" s="693"/>
      <c r="Z64" s="693"/>
      <c r="AA64" s="695"/>
      <c r="AB64" s="29"/>
    </row>
    <row r="65" spans="1:28" x14ac:dyDescent="0.2">
      <c r="A65" s="287"/>
      <c r="B65" s="376"/>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80"/>
    </row>
    <row r="66" spans="1:28" x14ac:dyDescent="0.2">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row>
    <row r="67" spans="1:28" x14ac:dyDescent="0.2">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row>
    <row r="68" spans="1:28" x14ac:dyDescent="0.2">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1:G41"/>
    <mergeCell ref="K41:AA41"/>
    <mergeCell ref="C44:AA45"/>
    <mergeCell ref="C46:AA54"/>
    <mergeCell ref="C57:G59"/>
    <mergeCell ref="H57:I59"/>
    <mergeCell ref="J57:M59"/>
    <mergeCell ref="N57:U59"/>
    <mergeCell ref="V57:AA59"/>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C114"/>
  <sheetViews>
    <sheetView showGridLines="0" zoomScaleNormal="100" zoomScaleSheetLayoutView="100" zoomScalePageLayoutView="70" workbookViewId="0">
      <selection activeCell="C28" sqref="C28:H2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4.28515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6.7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2" customHeight="1" x14ac:dyDescent="0.2">
      <c r="B7" s="9"/>
      <c r="C7" s="545" t="s">
        <v>2</v>
      </c>
      <c r="D7" s="546"/>
      <c r="E7" s="546"/>
      <c r="F7" s="546"/>
      <c r="G7" s="546"/>
      <c r="H7" s="547"/>
      <c r="I7" s="600" t="s">
        <v>700</v>
      </c>
      <c r="J7" s="601"/>
      <c r="K7" s="601"/>
      <c r="L7" s="601"/>
      <c r="M7" s="601"/>
      <c r="N7" s="601"/>
      <c r="O7" s="601"/>
      <c r="P7" s="601"/>
      <c r="Q7" s="601"/>
      <c r="R7" s="601"/>
      <c r="S7" s="601"/>
      <c r="T7" s="601"/>
      <c r="U7" s="601"/>
      <c r="V7" s="601"/>
      <c r="W7" s="601"/>
      <c r="X7" s="601"/>
      <c r="Y7" s="601"/>
      <c r="Z7" s="601"/>
      <c r="AA7" s="602"/>
      <c r="AB7" s="10"/>
    </row>
    <row r="8" spans="2:28" ht="9.75" customHeight="1"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701</v>
      </c>
      <c r="J10" s="612"/>
      <c r="K10" s="612"/>
      <c r="L10" s="612"/>
      <c r="M10" s="612"/>
      <c r="N10" s="612"/>
      <c r="O10" s="612"/>
      <c r="P10" s="612"/>
      <c r="Q10" s="613"/>
      <c r="R10" s="608" t="s">
        <v>4</v>
      </c>
      <c r="S10" s="609"/>
      <c r="T10" s="609"/>
      <c r="U10" s="610"/>
      <c r="V10" s="569" t="s">
        <v>5</v>
      </c>
      <c r="W10" s="570"/>
      <c r="X10" s="570"/>
      <c r="Y10" s="570"/>
      <c r="Z10" s="570"/>
      <c r="AA10" s="571"/>
      <c r="AB10" s="10"/>
    </row>
    <row r="11" spans="2:28" ht="15" customHeight="1" thickBot="1" x14ac:dyDescent="0.25">
      <c r="B11" s="9"/>
      <c r="C11" s="548"/>
      <c r="D11" s="549"/>
      <c r="E11" s="549"/>
      <c r="F11" s="549"/>
      <c r="G11" s="549"/>
      <c r="H11" s="550"/>
      <c r="I11" s="614"/>
      <c r="J11" s="615"/>
      <c r="K11" s="615"/>
      <c r="L11" s="615"/>
      <c r="M11" s="615"/>
      <c r="N11" s="615"/>
      <c r="O11" s="615"/>
      <c r="P11" s="615"/>
      <c r="Q11" s="616"/>
      <c r="R11" s="478" t="s">
        <v>132</v>
      </c>
      <c r="S11" s="617"/>
      <c r="T11" s="617"/>
      <c r="U11" s="618"/>
      <c r="V11" s="587">
        <v>5</v>
      </c>
      <c r="W11" s="606"/>
      <c r="X11" s="606"/>
      <c r="Y11" s="606"/>
      <c r="Z11" s="606"/>
      <c r="AA11" s="607"/>
      <c r="AB11" s="10"/>
    </row>
    <row r="12" spans="2:28" ht="7.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702</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6.7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9.25" customHeight="1" thickBot="1" x14ac:dyDescent="0.25">
      <c r="B16" s="14"/>
      <c r="C16" s="472" t="s">
        <v>11</v>
      </c>
      <c r="D16" s="473"/>
      <c r="E16" s="473"/>
      <c r="F16" s="473"/>
      <c r="G16" s="473"/>
      <c r="H16" s="474"/>
      <c r="I16" s="475" t="s">
        <v>703</v>
      </c>
      <c r="J16" s="476"/>
      <c r="K16" s="476"/>
      <c r="L16" s="476"/>
      <c r="M16" s="476"/>
      <c r="N16" s="476"/>
      <c r="O16" s="476"/>
      <c r="P16" s="476"/>
      <c r="Q16" s="476"/>
      <c r="R16" s="476"/>
      <c r="S16" s="476"/>
      <c r="T16" s="476"/>
      <c r="U16" s="476"/>
      <c r="V16" s="476"/>
      <c r="W16" s="476"/>
      <c r="X16" s="476"/>
      <c r="Y16" s="476"/>
      <c r="Z16" s="476"/>
      <c r="AA16" s="477"/>
      <c r="AB16" s="16"/>
    </row>
    <row r="17" spans="2:29"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9" ht="144.75" customHeight="1" thickBot="1" x14ac:dyDescent="0.25">
      <c r="B18" s="14"/>
      <c r="C18" s="472" t="s">
        <v>490</v>
      </c>
      <c r="D18" s="473"/>
      <c r="E18" s="473"/>
      <c r="F18" s="473"/>
      <c r="G18" s="473"/>
      <c r="H18" s="474"/>
      <c r="I18" s="1509" t="s">
        <v>704</v>
      </c>
      <c r="J18" s="1510"/>
      <c r="K18" s="1510"/>
      <c r="L18" s="1510"/>
      <c r="M18" s="1510"/>
      <c r="N18" s="1510"/>
      <c r="O18" s="1510"/>
      <c r="P18" s="1510"/>
      <c r="Q18" s="1510"/>
      <c r="R18" s="1510"/>
      <c r="S18" s="1510"/>
      <c r="T18" s="1510"/>
      <c r="U18" s="1510"/>
      <c r="V18" s="1510"/>
      <c r="W18" s="1510"/>
      <c r="X18" s="1510"/>
      <c r="Y18" s="1510"/>
      <c r="Z18" s="1510"/>
      <c r="AA18" s="1511"/>
      <c r="AB18" s="16"/>
    </row>
    <row r="19" spans="2:29" ht="7.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9" ht="18" customHeight="1" thickBot="1" x14ac:dyDescent="0.25">
      <c r="B20" s="14"/>
      <c r="C20" s="572" t="s">
        <v>13</v>
      </c>
      <c r="D20" s="573"/>
      <c r="E20" s="573"/>
      <c r="F20" s="573"/>
      <c r="G20" s="573"/>
      <c r="H20" s="574"/>
      <c r="I20" s="578" t="s">
        <v>488</v>
      </c>
      <c r="J20" s="579"/>
      <c r="K20" s="579"/>
      <c r="L20" s="580"/>
      <c r="M20" s="569" t="s">
        <v>14</v>
      </c>
      <c r="N20" s="570"/>
      <c r="O20" s="570"/>
      <c r="P20" s="570"/>
      <c r="Q20" s="570"/>
      <c r="R20" s="570"/>
      <c r="S20" s="571"/>
      <c r="T20" s="569" t="s">
        <v>15</v>
      </c>
      <c r="U20" s="570"/>
      <c r="V20" s="570"/>
      <c r="W20" s="570"/>
      <c r="X20" s="570"/>
      <c r="Y20" s="570"/>
      <c r="Z20" s="570"/>
      <c r="AA20" s="571"/>
      <c r="AB20" s="16"/>
    </row>
    <row r="21" spans="2:29" ht="21" customHeight="1" thickBot="1" x14ac:dyDescent="0.25">
      <c r="B21" s="14"/>
      <c r="C21" s="575"/>
      <c r="D21" s="576"/>
      <c r="E21" s="576"/>
      <c r="F21" s="576"/>
      <c r="G21" s="576"/>
      <c r="H21" s="577"/>
      <c r="I21" s="581"/>
      <c r="J21" s="582"/>
      <c r="K21" s="582"/>
      <c r="L21" s="583"/>
      <c r="M21" s="584" t="s">
        <v>62</v>
      </c>
      <c r="N21" s="585"/>
      <c r="O21" s="585"/>
      <c r="P21" s="585"/>
      <c r="Q21" s="585"/>
      <c r="R21" s="585"/>
      <c r="S21" s="586"/>
      <c r="T21" s="628" t="s">
        <v>69</v>
      </c>
      <c r="U21" s="629"/>
      <c r="V21" s="629"/>
      <c r="W21" s="629"/>
      <c r="X21" s="629"/>
      <c r="Y21" s="629"/>
      <c r="Z21" s="629"/>
      <c r="AA21" s="630"/>
      <c r="AB21" s="16"/>
    </row>
    <row r="22" spans="2:29" ht="8.2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9"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9" ht="28.5" customHeight="1" thickBot="1" x14ac:dyDescent="0.25">
      <c r="B24" s="14"/>
      <c r="C24" s="451" t="s">
        <v>705</v>
      </c>
      <c r="D24" s="452"/>
      <c r="E24" s="452"/>
      <c r="F24" s="452"/>
      <c r="G24" s="452"/>
      <c r="H24" s="452"/>
      <c r="I24" s="453"/>
      <c r="J24" s="451" t="s">
        <v>685</v>
      </c>
      <c r="K24" s="452"/>
      <c r="L24" s="452"/>
      <c r="M24" s="452"/>
      <c r="N24" s="452"/>
      <c r="O24" s="452"/>
      <c r="P24" s="453"/>
      <c r="Q24" s="563" t="s">
        <v>589</v>
      </c>
      <c r="R24" s="564"/>
      <c r="S24" s="564"/>
      <c r="T24" s="564"/>
      <c r="U24" s="564"/>
      <c r="V24" s="564"/>
      <c r="W24" s="564"/>
      <c r="X24" s="564"/>
      <c r="Y24" s="564"/>
      <c r="Z24" s="564"/>
      <c r="AA24" s="565"/>
      <c r="AB24" s="16"/>
    </row>
    <row r="25" spans="2:29" ht="9.7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9" ht="33" customHeight="1" thickBot="1" x14ac:dyDescent="0.25">
      <c r="B26" s="14"/>
      <c r="C26" s="472" t="s">
        <v>21</v>
      </c>
      <c r="D26" s="473"/>
      <c r="E26" s="473"/>
      <c r="F26" s="473"/>
      <c r="G26" s="473"/>
      <c r="H26" s="474"/>
      <c r="I26" s="475" t="s">
        <v>706</v>
      </c>
      <c r="J26" s="476"/>
      <c r="K26" s="476"/>
      <c r="L26" s="476"/>
      <c r="M26" s="476"/>
      <c r="N26" s="476"/>
      <c r="O26" s="476"/>
      <c r="P26" s="476"/>
      <c r="Q26" s="476"/>
      <c r="R26" s="476"/>
      <c r="S26" s="476"/>
      <c r="T26" s="476"/>
      <c r="U26" s="476"/>
      <c r="V26" s="476"/>
      <c r="W26" s="476"/>
      <c r="X26" s="476"/>
      <c r="Y26" s="476"/>
      <c r="Z26" s="476"/>
      <c r="AA26" s="477"/>
      <c r="AB26" s="16"/>
    </row>
    <row r="27" spans="2:29" ht="8.25"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9" ht="53.25" customHeight="1" thickBot="1" x14ac:dyDescent="0.25">
      <c r="B28" s="14"/>
      <c r="C28" s="472" t="s">
        <v>23</v>
      </c>
      <c r="D28" s="473"/>
      <c r="E28" s="473"/>
      <c r="F28" s="473"/>
      <c r="G28" s="473"/>
      <c r="H28" s="474"/>
      <c r="I28" s="866">
        <v>0.95</v>
      </c>
      <c r="J28" s="869"/>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9" ht="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9"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c r="AC30" s="271"/>
    </row>
    <row r="31" spans="2:29"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c r="AC31" s="271"/>
    </row>
    <row r="32" spans="2:29" ht="15" customHeight="1" thickBot="1" x14ac:dyDescent="0.25">
      <c r="B32" s="14"/>
      <c r="C32" s="487"/>
      <c r="D32" s="488"/>
      <c r="E32" s="488"/>
      <c r="F32" s="488"/>
      <c r="G32" s="488"/>
      <c r="H32" s="488"/>
      <c r="I32" s="488"/>
      <c r="J32" s="489"/>
      <c r="K32" s="479">
        <v>0</v>
      </c>
      <c r="L32" s="480"/>
      <c r="M32" s="480"/>
      <c r="N32" s="480"/>
      <c r="O32" s="480">
        <v>79</v>
      </c>
      <c r="P32" s="480"/>
      <c r="Q32" s="480"/>
      <c r="R32" s="480"/>
      <c r="S32" s="480">
        <v>80</v>
      </c>
      <c r="T32" s="480"/>
      <c r="U32" s="480">
        <v>94</v>
      </c>
      <c r="V32" s="480"/>
      <c r="W32" s="480"/>
      <c r="X32" s="480">
        <v>95</v>
      </c>
      <c r="Y32" s="480"/>
      <c r="Z32" s="480">
        <v>100</v>
      </c>
      <c r="AA32" s="540"/>
      <c r="AB32" s="16"/>
      <c r="AC32" s="271"/>
    </row>
    <row r="33" spans="2:29" ht="8.2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9"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9" s="21" customFormat="1" ht="90" customHeight="1" thickBot="1" x14ac:dyDescent="0.25">
      <c r="B35" s="20"/>
      <c r="C35" s="756" t="s">
        <v>30</v>
      </c>
      <c r="D35" s="757"/>
      <c r="E35" s="757"/>
      <c r="F35" s="757"/>
      <c r="G35" s="758"/>
      <c r="H35" s="35" t="s">
        <v>707</v>
      </c>
      <c r="I35" s="73" t="s">
        <v>708</v>
      </c>
      <c r="J35" s="230" t="s">
        <v>33</v>
      </c>
      <c r="K35" s="926" t="s">
        <v>34</v>
      </c>
      <c r="L35" s="927"/>
      <c r="M35" s="927"/>
      <c r="N35" s="927"/>
      <c r="O35" s="927"/>
      <c r="P35" s="927"/>
      <c r="Q35" s="927"/>
      <c r="R35" s="927"/>
      <c r="S35" s="927"/>
      <c r="T35" s="927"/>
      <c r="U35" s="927"/>
      <c r="V35" s="927"/>
      <c r="W35" s="927"/>
      <c r="X35" s="927"/>
      <c r="Y35" s="927"/>
      <c r="Z35" s="927"/>
      <c r="AA35" s="928"/>
      <c r="AB35" s="16"/>
    </row>
    <row r="36" spans="2:29" s="21" customFormat="1" ht="149.25" customHeight="1" x14ac:dyDescent="0.2">
      <c r="B36" s="20"/>
      <c r="C36" s="641" t="s">
        <v>332</v>
      </c>
      <c r="D36" s="642"/>
      <c r="E36" s="642"/>
      <c r="F36" s="642"/>
      <c r="G36" s="643"/>
      <c r="H36" s="72">
        <v>17</v>
      </c>
      <c r="I36" s="72">
        <v>17</v>
      </c>
      <c r="J36" s="58">
        <f>+H36/I36</f>
        <v>1</v>
      </c>
      <c r="K36" s="1016" t="s">
        <v>709</v>
      </c>
      <c r="L36" s="1017"/>
      <c r="M36" s="1017"/>
      <c r="N36" s="1017"/>
      <c r="O36" s="1017"/>
      <c r="P36" s="1017"/>
      <c r="Q36" s="1017"/>
      <c r="R36" s="1017"/>
      <c r="S36" s="1017"/>
      <c r="T36" s="1017"/>
      <c r="U36" s="1017"/>
      <c r="V36" s="1017"/>
      <c r="W36" s="1017"/>
      <c r="X36" s="1017"/>
      <c r="Y36" s="1017"/>
      <c r="Z36" s="1017"/>
      <c r="AA36" s="1018"/>
      <c r="AB36" s="16"/>
    </row>
    <row r="37" spans="2:29" s="21" customFormat="1" ht="155.25" customHeight="1" x14ac:dyDescent="0.2">
      <c r="B37" s="20"/>
      <c r="C37" s="641" t="s">
        <v>331</v>
      </c>
      <c r="D37" s="642"/>
      <c r="E37" s="642"/>
      <c r="F37" s="642"/>
      <c r="G37" s="643"/>
      <c r="H37" s="70">
        <v>29</v>
      </c>
      <c r="I37" s="70">
        <v>29</v>
      </c>
      <c r="J37" s="58">
        <f t="shared" ref="J37:J39" si="0">+H37/I37</f>
        <v>1</v>
      </c>
      <c r="K37" s="783" t="s">
        <v>710</v>
      </c>
      <c r="L37" s="784"/>
      <c r="M37" s="784"/>
      <c r="N37" s="784"/>
      <c r="O37" s="784"/>
      <c r="P37" s="784"/>
      <c r="Q37" s="784"/>
      <c r="R37" s="784"/>
      <c r="S37" s="784"/>
      <c r="T37" s="784"/>
      <c r="U37" s="784"/>
      <c r="V37" s="784"/>
      <c r="W37" s="784"/>
      <c r="X37" s="784"/>
      <c r="Y37" s="784"/>
      <c r="Z37" s="784"/>
      <c r="AA37" s="785"/>
      <c r="AB37" s="16"/>
    </row>
    <row r="38" spans="2:29" s="21" customFormat="1" x14ac:dyDescent="0.2">
      <c r="B38" s="20"/>
      <c r="C38" s="641" t="s">
        <v>328</v>
      </c>
      <c r="D38" s="642"/>
      <c r="E38" s="642"/>
      <c r="F38" s="642"/>
      <c r="G38" s="643"/>
      <c r="H38" s="70">
        <v>0</v>
      </c>
      <c r="I38" s="70">
        <v>0</v>
      </c>
      <c r="J38" s="58" t="e">
        <f t="shared" si="0"/>
        <v>#DIV/0!</v>
      </c>
      <c r="K38" s="783"/>
      <c r="L38" s="784"/>
      <c r="M38" s="784"/>
      <c r="N38" s="784"/>
      <c r="O38" s="784"/>
      <c r="P38" s="784"/>
      <c r="Q38" s="784"/>
      <c r="R38" s="784"/>
      <c r="S38" s="784"/>
      <c r="T38" s="784"/>
      <c r="U38" s="784"/>
      <c r="V38" s="784"/>
      <c r="W38" s="784"/>
      <c r="X38" s="784"/>
      <c r="Y38" s="784"/>
      <c r="Z38" s="784"/>
      <c r="AA38" s="785"/>
      <c r="AB38" s="16"/>
    </row>
    <row r="39" spans="2:29" s="21" customFormat="1" ht="15" thickBot="1" x14ac:dyDescent="0.25">
      <c r="B39" s="20"/>
      <c r="C39" s="1506" t="s">
        <v>327</v>
      </c>
      <c r="D39" s="1507"/>
      <c r="E39" s="1507"/>
      <c r="F39" s="1507"/>
      <c r="G39" s="1508"/>
      <c r="H39" s="70">
        <v>0</v>
      </c>
      <c r="I39" s="70">
        <v>0</v>
      </c>
      <c r="J39" s="58" t="e">
        <f t="shared" si="0"/>
        <v>#DIV/0!</v>
      </c>
      <c r="K39" s="783"/>
      <c r="L39" s="784"/>
      <c r="M39" s="784"/>
      <c r="N39" s="784"/>
      <c r="O39" s="784"/>
      <c r="P39" s="784"/>
      <c r="Q39" s="784"/>
      <c r="R39" s="784"/>
      <c r="S39" s="784"/>
      <c r="T39" s="784"/>
      <c r="U39" s="784"/>
      <c r="V39" s="784"/>
      <c r="W39" s="784"/>
      <c r="X39" s="784"/>
      <c r="Y39" s="784"/>
      <c r="Z39" s="784"/>
      <c r="AA39" s="785"/>
      <c r="AB39" s="16"/>
    </row>
    <row r="40" spans="2:29" s="21" customFormat="1" ht="15.75" customHeight="1" thickBot="1" x14ac:dyDescent="0.3">
      <c r="B40" s="20"/>
      <c r="C40" s="786" t="s">
        <v>35</v>
      </c>
      <c r="D40" s="787"/>
      <c r="E40" s="787"/>
      <c r="F40" s="787"/>
      <c r="G40" s="788"/>
      <c r="H40" s="69"/>
      <c r="I40" s="69"/>
      <c r="J40" s="140"/>
      <c r="K40" s="789"/>
      <c r="L40" s="790"/>
      <c r="M40" s="790"/>
      <c r="N40" s="790"/>
      <c r="O40" s="790"/>
      <c r="P40" s="790"/>
      <c r="Q40" s="790"/>
      <c r="R40" s="790"/>
      <c r="S40" s="790"/>
      <c r="T40" s="790"/>
      <c r="U40" s="790"/>
      <c r="V40" s="790"/>
      <c r="W40" s="790"/>
      <c r="X40" s="790"/>
      <c r="Y40" s="790"/>
      <c r="Z40" s="790"/>
      <c r="AA40" s="791"/>
      <c r="AB40" s="16"/>
    </row>
    <row r="41" spans="2:29"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9"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9"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9"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9" x14ac:dyDescent="0.2">
      <c r="B45" s="14"/>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9"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9" ht="15.75"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c r="AC47" s="272"/>
    </row>
    <row r="48" spans="2:29"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ht="7.5" customHeight="1"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8.25" customHeight="1"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116.25" customHeight="1" thickBot="1" x14ac:dyDescent="0.25">
      <c r="B63" s="26"/>
      <c r="C63" s="687" t="s">
        <v>711</v>
      </c>
      <c r="D63" s="688"/>
      <c r="E63" s="688"/>
      <c r="F63" s="688"/>
      <c r="G63" s="688"/>
      <c r="H63" s="712">
        <v>0.37</v>
      </c>
      <c r="I63" s="711"/>
      <c r="J63" s="712">
        <v>1</v>
      </c>
      <c r="K63" s="711"/>
      <c r="L63" s="711"/>
      <c r="M63" s="711"/>
      <c r="N63" s="1502" t="s">
        <v>712</v>
      </c>
      <c r="O63" s="1503"/>
      <c r="P63" s="1503"/>
      <c r="Q63" s="1503"/>
      <c r="R63" s="1503"/>
      <c r="S63" s="1503"/>
      <c r="T63" s="1503"/>
      <c r="U63" s="1504"/>
      <c r="V63" s="1502" t="s">
        <v>713</v>
      </c>
      <c r="W63" s="1503"/>
      <c r="X63" s="1503"/>
      <c r="Y63" s="1503"/>
      <c r="Z63" s="1503"/>
      <c r="AA63" s="1505"/>
      <c r="AB63" s="29"/>
    </row>
    <row r="64" spans="2:28" ht="111" customHeight="1" thickBot="1" x14ac:dyDescent="0.25">
      <c r="B64" s="26"/>
      <c r="C64" s="687" t="s">
        <v>714</v>
      </c>
      <c r="D64" s="688"/>
      <c r="E64" s="688"/>
      <c r="F64" s="688"/>
      <c r="G64" s="688"/>
      <c r="H64" s="712">
        <v>1</v>
      </c>
      <c r="I64" s="711"/>
      <c r="J64" s="712">
        <v>1</v>
      </c>
      <c r="K64" s="711"/>
      <c r="L64" s="711"/>
      <c r="M64" s="711"/>
      <c r="N64" s="1502" t="s">
        <v>715</v>
      </c>
      <c r="O64" s="1503"/>
      <c r="P64" s="1503"/>
      <c r="Q64" s="1503"/>
      <c r="R64" s="1503"/>
      <c r="S64" s="1503"/>
      <c r="T64" s="1503"/>
      <c r="U64" s="1504"/>
      <c r="V64" s="1502" t="s">
        <v>716</v>
      </c>
      <c r="W64" s="1503"/>
      <c r="X64" s="1503"/>
      <c r="Y64" s="1503"/>
      <c r="Z64" s="1503"/>
      <c r="AA64" s="1505"/>
      <c r="AB64" s="29"/>
    </row>
    <row r="65" spans="2:28" ht="15" thickBot="1" x14ac:dyDescent="0.25">
      <c r="B65" s="26"/>
      <c r="C65" s="687" t="s">
        <v>717</v>
      </c>
      <c r="D65" s="688"/>
      <c r="E65" s="688"/>
      <c r="F65" s="688"/>
      <c r="G65" s="688"/>
      <c r="H65" s="591">
        <v>0</v>
      </c>
      <c r="I65" s="591"/>
      <c r="J65" s="591">
        <v>0</v>
      </c>
      <c r="K65" s="591"/>
      <c r="L65" s="591"/>
      <c r="M65" s="591"/>
      <c r="N65" s="918"/>
      <c r="O65" s="919"/>
      <c r="P65" s="919"/>
      <c r="Q65" s="919"/>
      <c r="R65" s="919"/>
      <c r="S65" s="919"/>
      <c r="T65" s="919"/>
      <c r="U65" s="920"/>
      <c r="V65" s="918"/>
      <c r="W65" s="919"/>
      <c r="X65" s="919"/>
      <c r="Y65" s="919"/>
      <c r="Z65" s="919"/>
      <c r="AA65" s="921"/>
      <c r="AB65" s="29"/>
    </row>
    <row r="66" spans="2:28" x14ac:dyDescent="0.2">
      <c r="B66" s="26"/>
      <c r="C66" s="687" t="s">
        <v>718</v>
      </c>
      <c r="D66" s="688"/>
      <c r="E66" s="688"/>
      <c r="F66" s="688"/>
      <c r="G66" s="688"/>
      <c r="H66" s="591">
        <v>0</v>
      </c>
      <c r="I66" s="591"/>
      <c r="J66" s="591">
        <v>0</v>
      </c>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zoomScaleNormal="100" zoomScaleSheetLayoutView="100" zoomScalePageLayoutView="70" workbookViewId="0">
      <selection activeCell="V11" sqref="V11:AA1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7109375" style="1" customWidth="1"/>
    <col min="9" max="9" width="17.7109375" style="1" bestFit="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134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139</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138</v>
      </c>
      <c r="S11" s="617"/>
      <c r="T11" s="617"/>
      <c r="U11" s="618"/>
      <c r="V11" s="587" t="s">
        <v>883</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884</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136</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135</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885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1432" t="s">
        <v>17</v>
      </c>
      <c r="U21" s="1430"/>
      <c r="V21" s="1430"/>
      <c r="W21" s="1430"/>
      <c r="X21" s="1430"/>
      <c r="Y21" s="1430"/>
      <c r="Z21" s="1430"/>
      <c r="AA21" s="143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886</v>
      </c>
      <c r="D24" s="452"/>
      <c r="E24" s="452"/>
      <c r="F24" s="452"/>
      <c r="G24" s="452"/>
      <c r="H24" s="452"/>
      <c r="I24" s="453"/>
      <c r="J24" s="451" t="s">
        <v>62</v>
      </c>
      <c r="K24" s="452"/>
      <c r="L24" s="452"/>
      <c r="M24" s="452"/>
      <c r="N24" s="452"/>
      <c r="O24" s="452"/>
      <c r="P24" s="453"/>
      <c r="Q24" s="948" t="s">
        <v>17</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133</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0.69</v>
      </c>
      <c r="P32" s="480"/>
      <c r="Q32" s="480"/>
      <c r="R32" s="480"/>
      <c r="S32" s="539">
        <v>0.8</v>
      </c>
      <c r="T32" s="480"/>
      <c r="U32" s="539">
        <v>0.89</v>
      </c>
      <c r="V32" s="480"/>
      <c r="W32" s="480"/>
      <c r="X32" s="539">
        <v>0.9</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 customFormat="1" ht="15.75" thickBot="1" x14ac:dyDescent="0.25">
      <c r="B34" s="339"/>
      <c r="C34" s="545" t="s">
        <v>29</v>
      </c>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7"/>
      <c r="AB34" s="16"/>
    </row>
    <row r="35" spans="2:28" s="2" customFormat="1" ht="39.75" customHeight="1" thickBot="1" x14ac:dyDescent="0.25">
      <c r="B35" s="339"/>
      <c r="C35" s="545" t="s">
        <v>30</v>
      </c>
      <c r="D35" s="546"/>
      <c r="E35" s="546"/>
      <c r="F35" s="546"/>
      <c r="G35" s="547"/>
      <c r="H35" s="340" t="s">
        <v>887</v>
      </c>
      <c r="I35" s="340" t="s">
        <v>888</v>
      </c>
      <c r="J35" s="340" t="s">
        <v>33</v>
      </c>
      <c r="K35" s="735" t="s">
        <v>34</v>
      </c>
      <c r="L35" s="736"/>
      <c r="M35" s="736"/>
      <c r="N35" s="736"/>
      <c r="O35" s="736"/>
      <c r="P35" s="736"/>
      <c r="Q35" s="736"/>
      <c r="R35" s="736"/>
      <c r="S35" s="736"/>
      <c r="T35" s="736"/>
      <c r="U35" s="736"/>
      <c r="V35" s="736"/>
      <c r="W35" s="736"/>
      <c r="X35" s="736"/>
      <c r="Y35" s="736"/>
      <c r="Z35" s="736"/>
      <c r="AA35" s="1512"/>
      <c r="AB35" s="16"/>
    </row>
    <row r="36" spans="2:28" s="2" customFormat="1" ht="71.25" customHeight="1" x14ac:dyDescent="0.2">
      <c r="B36" s="339"/>
      <c r="C36" s="1513" t="s">
        <v>332</v>
      </c>
      <c r="D36" s="1514"/>
      <c r="E36" s="1514"/>
      <c r="F36" s="1514"/>
      <c r="G36" s="1515"/>
      <c r="H36" s="341">
        <v>16980677218</v>
      </c>
      <c r="I36" s="341">
        <v>182639589000</v>
      </c>
      <c r="J36" s="58">
        <f>+H36/I36</f>
        <v>9.2973693770193488E-2</v>
      </c>
      <c r="K36" s="1516" t="s">
        <v>889</v>
      </c>
      <c r="L36" s="1517"/>
      <c r="M36" s="1517"/>
      <c r="N36" s="1517"/>
      <c r="O36" s="1517"/>
      <c r="P36" s="1517"/>
      <c r="Q36" s="1517"/>
      <c r="R36" s="1517"/>
      <c r="S36" s="1517"/>
      <c r="T36" s="1517"/>
      <c r="U36" s="1517"/>
      <c r="V36" s="1517"/>
      <c r="W36" s="1517"/>
      <c r="X36" s="1517"/>
      <c r="Y36" s="1517"/>
      <c r="Z36" s="1517"/>
      <c r="AA36" s="1518"/>
      <c r="AB36" s="16"/>
    </row>
    <row r="37" spans="2:28" s="2" customFormat="1" ht="62.25" customHeight="1" x14ac:dyDescent="0.2">
      <c r="B37" s="339"/>
      <c r="C37" s="1513" t="s">
        <v>331</v>
      </c>
      <c r="D37" s="1514"/>
      <c r="E37" s="1514"/>
      <c r="F37" s="1514"/>
      <c r="G37" s="1515"/>
      <c r="H37" s="342">
        <v>64489437963</v>
      </c>
      <c r="I37" s="343">
        <v>179528109000</v>
      </c>
      <c r="J37" s="58">
        <f t="shared" ref="J37:J47" si="0">+H37/I37</f>
        <v>0.35921638300662989</v>
      </c>
      <c r="K37" s="1519" t="s">
        <v>890</v>
      </c>
      <c r="L37" s="1520"/>
      <c r="M37" s="1520"/>
      <c r="N37" s="1520"/>
      <c r="O37" s="1520"/>
      <c r="P37" s="1520"/>
      <c r="Q37" s="1520"/>
      <c r="R37" s="1520"/>
      <c r="S37" s="1520"/>
      <c r="T37" s="1520"/>
      <c r="U37" s="1520"/>
      <c r="V37" s="1520"/>
      <c r="W37" s="1520"/>
      <c r="X37" s="1520"/>
      <c r="Y37" s="1520"/>
      <c r="Z37" s="1520"/>
      <c r="AA37" s="1521"/>
      <c r="AB37" s="16"/>
    </row>
    <row r="38" spans="2:28" s="2" customFormat="1" x14ac:dyDescent="0.2">
      <c r="B38" s="339"/>
      <c r="C38" s="1513"/>
      <c r="D38" s="1514"/>
      <c r="E38" s="1514"/>
      <c r="F38" s="1514"/>
      <c r="G38" s="1515"/>
      <c r="H38" s="343"/>
      <c r="I38" s="343"/>
      <c r="J38" s="58" t="e">
        <f t="shared" si="0"/>
        <v>#DIV/0!</v>
      </c>
      <c r="K38" s="783"/>
      <c r="L38" s="784"/>
      <c r="M38" s="784"/>
      <c r="N38" s="784"/>
      <c r="O38" s="784"/>
      <c r="P38" s="784"/>
      <c r="Q38" s="784"/>
      <c r="R38" s="784"/>
      <c r="S38" s="784"/>
      <c r="T38" s="784"/>
      <c r="U38" s="784"/>
      <c r="V38" s="784"/>
      <c r="W38" s="784"/>
      <c r="X38" s="784"/>
      <c r="Y38" s="784"/>
      <c r="Z38" s="784"/>
      <c r="AA38" s="785"/>
      <c r="AB38" s="16"/>
    </row>
    <row r="39" spans="2:28" s="2" customFormat="1" x14ac:dyDescent="0.2">
      <c r="B39" s="339"/>
      <c r="C39" s="1513"/>
      <c r="D39" s="1514"/>
      <c r="E39" s="1514"/>
      <c r="F39" s="1514"/>
      <c r="G39" s="1515"/>
      <c r="H39" s="343"/>
      <c r="I39" s="343"/>
      <c r="J39" s="58" t="e">
        <f t="shared" si="0"/>
        <v>#DIV/0!</v>
      </c>
      <c r="K39" s="783"/>
      <c r="L39" s="784"/>
      <c r="M39" s="784"/>
      <c r="N39" s="784"/>
      <c r="O39" s="784"/>
      <c r="P39" s="784"/>
      <c r="Q39" s="784"/>
      <c r="R39" s="784"/>
      <c r="S39" s="784"/>
      <c r="T39" s="784"/>
      <c r="U39" s="784"/>
      <c r="V39" s="784"/>
      <c r="W39" s="784"/>
      <c r="X39" s="784"/>
      <c r="Y39" s="784"/>
      <c r="Z39" s="784"/>
      <c r="AA39" s="785"/>
      <c r="AB39" s="16"/>
    </row>
    <row r="40" spans="2:28" s="2" customFormat="1" x14ac:dyDescent="0.2">
      <c r="B40" s="339"/>
      <c r="C40" s="1513"/>
      <c r="D40" s="1514"/>
      <c r="E40" s="1514"/>
      <c r="F40" s="1514"/>
      <c r="G40" s="1515"/>
      <c r="H40" s="343"/>
      <c r="I40" s="343"/>
      <c r="J40" s="58" t="e">
        <f t="shared" si="0"/>
        <v>#DIV/0!</v>
      </c>
      <c r="K40" s="783"/>
      <c r="L40" s="784"/>
      <c r="M40" s="784"/>
      <c r="N40" s="784"/>
      <c r="O40" s="784"/>
      <c r="P40" s="784"/>
      <c r="Q40" s="784"/>
      <c r="R40" s="784"/>
      <c r="S40" s="784"/>
      <c r="T40" s="784"/>
      <c r="U40" s="784"/>
      <c r="V40" s="784"/>
      <c r="W40" s="784"/>
      <c r="X40" s="784"/>
      <c r="Y40" s="784"/>
      <c r="Z40" s="784"/>
      <c r="AA40" s="785"/>
      <c r="AB40" s="16"/>
    </row>
    <row r="41" spans="2:28" s="2" customFormat="1" x14ac:dyDescent="0.2">
      <c r="B41" s="339"/>
      <c r="C41" s="1513"/>
      <c r="D41" s="1514"/>
      <c r="E41" s="1514"/>
      <c r="F41" s="1514"/>
      <c r="G41" s="1515"/>
      <c r="H41" s="343"/>
      <c r="I41" s="343"/>
      <c r="J41" s="58" t="e">
        <f t="shared" si="0"/>
        <v>#DIV/0!</v>
      </c>
      <c r="K41" s="783"/>
      <c r="L41" s="784"/>
      <c r="M41" s="784"/>
      <c r="N41" s="784"/>
      <c r="O41" s="784"/>
      <c r="P41" s="784"/>
      <c r="Q41" s="784"/>
      <c r="R41" s="784"/>
      <c r="S41" s="784"/>
      <c r="T41" s="784"/>
      <c r="U41" s="784"/>
      <c r="V41" s="784"/>
      <c r="W41" s="784"/>
      <c r="X41" s="784"/>
      <c r="Y41" s="784"/>
      <c r="Z41" s="784"/>
      <c r="AA41" s="785"/>
      <c r="AB41" s="16"/>
    </row>
    <row r="42" spans="2:28" s="2" customFormat="1" x14ac:dyDescent="0.2">
      <c r="B42" s="339"/>
      <c r="C42" s="1513"/>
      <c r="D42" s="1514"/>
      <c r="E42" s="1514"/>
      <c r="F42" s="1514"/>
      <c r="G42" s="1515"/>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28" s="2" customFormat="1" x14ac:dyDescent="0.2">
      <c r="B43" s="339"/>
      <c r="C43" s="1513"/>
      <c r="D43" s="1514"/>
      <c r="E43" s="1514"/>
      <c r="F43" s="1514"/>
      <c r="G43" s="1515"/>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28" s="2" customFormat="1" x14ac:dyDescent="0.2">
      <c r="B44" s="339"/>
      <c r="C44" s="1513"/>
      <c r="D44" s="1514"/>
      <c r="E44" s="1514"/>
      <c r="F44" s="1514"/>
      <c r="G44" s="1515"/>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28" s="2" customFormat="1" x14ac:dyDescent="0.2">
      <c r="B45" s="339"/>
      <c r="C45" s="1513"/>
      <c r="D45" s="1514"/>
      <c r="E45" s="1514"/>
      <c r="F45" s="1514"/>
      <c r="G45" s="1515"/>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28" s="2" customFormat="1" x14ac:dyDescent="0.2">
      <c r="B46" s="339"/>
      <c r="C46" s="1513"/>
      <c r="D46" s="1514"/>
      <c r="E46" s="1514"/>
      <c r="F46" s="1514"/>
      <c r="G46" s="1515"/>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28" s="2" customFormat="1" ht="15" thickBot="1" x14ac:dyDescent="0.25">
      <c r="B47" s="339"/>
      <c r="C47" s="1513"/>
      <c r="D47" s="1514"/>
      <c r="E47" s="1514"/>
      <c r="F47" s="1514"/>
      <c r="G47" s="1515"/>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28" s="2" customFormat="1" ht="15.75" customHeight="1" thickBot="1" x14ac:dyDescent="0.3">
      <c r="B48" s="339"/>
      <c r="C48" s="786" t="s">
        <v>35</v>
      </c>
      <c r="D48" s="787"/>
      <c r="E48" s="787"/>
      <c r="F48" s="787"/>
      <c r="G48" s="788"/>
      <c r="H48" s="69"/>
      <c r="I48" s="69"/>
      <c r="J48" s="140"/>
      <c r="K48" s="789"/>
      <c r="L48" s="790"/>
      <c r="M48" s="790"/>
      <c r="N48" s="790"/>
      <c r="O48" s="790"/>
      <c r="P48" s="790"/>
      <c r="Q48" s="790"/>
      <c r="R48" s="790"/>
      <c r="S48" s="790"/>
      <c r="T48" s="790"/>
      <c r="U48" s="790"/>
      <c r="V48" s="790"/>
      <c r="W48" s="790"/>
      <c r="X48" s="790"/>
      <c r="Y48" s="790"/>
      <c r="Z48" s="790"/>
      <c r="AA48" s="791"/>
      <c r="AB48" s="16"/>
    </row>
    <row r="49" spans="2:28" s="2" customFormat="1" ht="5.25" customHeight="1" x14ac:dyDescent="0.2">
      <c r="B49" s="339"/>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 customFormat="1" ht="15" thickBot="1" x14ac:dyDescent="0.25">
      <c r="B50" s="339"/>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 customFormat="1" x14ac:dyDescent="0.2">
      <c r="B51" s="339"/>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1522" t="s">
        <v>30</v>
      </c>
      <c r="D68" s="1523"/>
      <c r="E68" s="1523"/>
      <c r="F68" s="1523"/>
      <c r="G68" s="1524"/>
      <c r="H68" s="1522" t="s">
        <v>37</v>
      </c>
      <c r="I68" s="1524"/>
      <c r="J68" s="1522" t="s">
        <v>38</v>
      </c>
      <c r="K68" s="1523"/>
      <c r="L68" s="1523"/>
      <c r="M68" s="1524"/>
      <c r="N68" s="1522" t="s">
        <v>39</v>
      </c>
      <c r="O68" s="1523"/>
      <c r="P68" s="1523"/>
      <c r="Q68" s="1523"/>
      <c r="R68" s="1523"/>
      <c r="S68" s="1523"/>
      <c r="T68" s="1523"/>
      <c r="U68" s="1524"/>
      <c r="V68" s="1531" t="s">
        <v>40</v>
      </c>
      <c r="W68" s="1531"/>
      <c r="X68" s="1531"/>
      <c r="Y68" s="1531"/>
      <c r="Z68" s="1531"/>
      <c r="AA68" s="1532"/>
      <c r="AB68" s="344"/>
    </row>
    <row r="69" spans="2:28" ht="15.75" x14ac:dyDescent="0.2">
      <c r="B69" s="345"/>
      <c r="C69" s="1525"/>
      <c r="D69" s="1526"/>
      <c r="E69" s="1526"/>
      <c r="F69" s="1526"/>
      <c r="G69" s="1527"/>
      <c r="H69" s="1525"/>
      <c r="I69" s="1527"/>
      <c r="J69" s="1525"/>
      <c r="K69" s="1526"/>
      <c r="L69" s="1526"/>
      <c r="M69" s="1527"/>
      <c r="N69" s="1525"/>
      <c r="O69" s="1526"/>
      <c r="P69" s="1526"/>
      <c r="Q69" s="1526"/>
      <c r="R69" s="1526"/>
      <c r="S69" s="1526"/>
      <c r="T69" s="1526"/>
      <c r="U69" s="1527"/>
      <c r="V69" s="1533"/>
      <c r="W69" s="1533"/>
      <c r="X69" s="1533"/>
      <c r="Y69" s="1533"/>
      <c r="Z69" s="1533"/>
      <c r="AA69" s="1534"/>
      <c r="AB69" s="344"/>
    </row>
    <row r="70" spans="2:28" ht="16.5" thickBot="1" x14ac:dyDescent="0.25">
      <c r="B70" s="345"/>
      <c r="C70" s="1525"/>
      <c r="D70" s="1526"/>
      <c r="E70" s="1526"/>
      <c r="F70" s="1526"/>
      <c r="G70" s="1527"/>
      <c r="H70" s="1525"/>
      <c r="I70" s="1527"/>
      <c r="J70" s="1525"/>
      <c r="K70" s="1526"/>
      <c r="L70" s="1526"/>
      <c r="M70" s="1527"/>
      <c r="N70" s="1528"/>
      <c r="O70" s="1529"/>
      <c r="P70" s="1529"/>
      <c r="Q70" s="1529"/>
      <c r="R70" s="1529"/>
      <c r="S70" s="1529"/>
      <c r="T70" s="1529"/>
      <c r="U70" s="1530"/>
      <c r="V70" s="1535"/>
      <c r="W70" s="1535"/>
      <c r="X70" s="1535"/>
      <c r="Y70" s="1535"/>
      <c r="Z70" s="1535"/>
      <c r="AA70" s="1536"/>
      <c r="AB70" s="344"/>
    </row>
    <row r="71" spans="2:28" ht="41.25" customHeight="1" x14ac:dyDescent="0.2">
      <c r="B71" s="26"/>
      <c r="C71" s="1537" t="s">
        <v>332</v>
      </c>
      <c r="D71" s="1538"/>
      <c r="E71" s="1538"/>
      <c r="F71" s="1538"/>
      <c r="G71" s="1538"/>
      <c r="H71" s="1539">
        <v>0.33529999999999999</v>
      </c>
      <c r="I71" s="1538"/>
      <c r="J71" s="1539">
        <v>9.2999999999999999E-2</v>
      </c>
      <c r="K71" s="1538"/>
      <c r="L71" s="1538"/>
      <c r="M71" s="1538"/>
      <c r="N71" s="1540" t="s">
        <v>891</v>
      </c>
      <c r="O71" s="1541"/>
      <c r="P71" s="1541"/>
      <c r="Q71" s="1541"/>
      <c r="R71" s="1541"/>
      <c r="S71" s="1541"/>
      <c r="T71" s="1541"/>
      <c r="U71" s="1542"/>
      <c r="V71" s="1540" t="s">
        <v>892</v>
      </c>
      <c r="W71" s="1541"/>
      <c r="X71" s="1541"/>
      <c r="Y71" s="1541"/>
      <c r="Z71" s="1541"/>
      <c r="AA71" s="1543"/>
      <c r="AB71" s="29"/>
    </row>
    <row r="72" spans="2:28" ht="44.25" customHeight="1" x14ac:dyDescent="0.2">
      <c r="B72" s="26"/>
      <c r="C72" s="1544" t="s">
        <v>331</v>
      </c>
      <c r="D72" s="1344"/>
      <c r="E72" s="1344"/>
      <c r="F72" s="1344"/>
      <c r="G72" s="1344"/>
      <c r="H72" s="1422">
        <v>0.60270000000000001</v>
      </c>
      <c r="I72" s="1344"/>
      <c r="J72" s="1545">
        <v>0.36</v>
      </c>
      <c r="K72" s="1344"/>
      <c r="L72" s="1344"/>
      <c r="M72" s="1344"/>
      <c r="N72" s="1546" t="s">
        <v>891</v>
      </c>
      <c r="O72" s="1547"/>
      <c r="P72" s="1547"/>
      <c r="Q72" s="1547"/>
      <c r="R72" s="1547"/>
      <c r="S72" s="1547"/>
      <c r="T72" s="1547"/>
      <c r="U72" s="1548"/>
      <c r="V72" s="1546" t="s">
        <v>892</v>
      </c>
      <c r="W72" s="1547"/>
      <c r="X72" s="1547"/>
      <c r="Y72" s="1547"/>
      <c r="Z72" s="1547"/>
      <c r="AA72" s="1549"/>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zoomScaleNormal="100" zoomScaleSheetLayoutView="100" zoomScalePageLayoutView="70" workbookViewId="0">
      <selection activeCell="V11" sqref="V11:AA1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 style="1" customWidth="1"/>
    <col min="9" max="9" width="17.7109375" style="1" bestFit="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134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144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143</v>
      </c>
      <c r="S11" s="617"/>
      <c r="T11" s="617"/>
      <c r="U11" s="618"/>
      <c r="V11" s="587" t="s">
        <v>137</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893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142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141</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885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894</v>
      </c>
      <c r="N21" s="585"/>
      <c r="O21" s="585"/>
      <c r="P21" s="585"/>
      <c r="Q21" s="585"/>
      <c r="R21" s="585"/>
      <c r="S21" s="586"/>
      <c r="T21" s="1432" t="s">
        <v>17</v>
      </c>
      <c r="U21" s="1430"/>
      <c r="V21" s="1430"/>
      <c r="W21" s="1430"/>
      <c r="X21" s="1430"/>
      <c r="Y21" s="1430"/>
      <c r="Z21" s="1430"/>
      <c r="AA21" s="143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895</v>
      </c>
      <c r="D24" s="452"/>
      <c r="E24" s="452"/>
      <c r="F24" s="452"/>
      <c r="G24" s="452"/>
      <c r="H24" s="452"/>
      <c r="I24" s="453"/>
      <c r="J24" s="451" t="s">
        <v>134</v>
      </c>
      <c r="K24" s="452"/>
      <c r="L24" s="452"/>
      <c r="M24" s="452"/>
      <c r="N24" s="452"/>
      <c r="O24" s="452"/>
      <c r="P24" s="453"/>
      <c r="Q24" s="948" t="s">
        <v>370</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140</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1550">
        <v>0.91569999999999996</v>
      </c>
      <c r="J28" s="1551"/>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539">
        <v>0.79</v>
      </c>
      <c r="P32" s="480"/>
      <c r="Q32" s="480"/>
      <c r="R32" s="480"/>
      <c r="S32" s="539">
        <v>0.8</v>
      </c>
      <c r="T32" s="480"/>
      <c r="U32" s="539">
        <v>0.89</v>
      </c>
      <c r="V32" s="480"/>
      <c r="W32" s="480"/>
      <c r="X32" s="539">
        <v>0.9</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 customFormat="1" ht="15.75" thickBot="1" x14ac:dyDescent="0.25">
      <c r="B34" s="339"/>
      <c r="C34" s="545" t="s">
        <v>29</v>
      </c>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7"/>
      <c r="AB34" s="16"/>
    </row>
    <row r="35" spans="2:28" s="2" customFormat="1" ht="32.25" customHeight="1" thickBot="1" x14ac:dyDescent="0.25">
      <c r="B35" s="339"/>
      <c r="C35" s="545" t="s">
        <v>30</v>
      </c>
      <c r="D35" s="546"/>
      <c r="E35" s="546"/>
      <c r="F35" s="546"/>
      <c r="G35" s="547"/>
      <c r="H35" s="340" t="s">
        <v>896</v>
      </c>
      <c r="I35" s="340" t="s">
        <v>897</v>
      </c>
      <c r="J35" s="340" t="s">
        <v>33</v>
      </c>
      <c r="K35" s="735" t="s">
        <v>34</v>
      </c>
      <c r="L35" s="736"/>
      <c r="M35" s="736"/>
      <c r="N35" s="736"/>
      <c r="O35" s="736"/>
      <c r="P35" s="736"/>
      <c r="Q35" s="736"/>
      <c r="R35" s="736"/>
      <c r="S35" s="736"/>
      <c r="T35" s="736"/>
      <c r="U35" s="736"/>
      <c r="V35" s="736"/>
      <c r="W35" s="736"/>
      <c r="X35" s="736"/>
      <c r="Y35" s="736"/>
      <c r="Z35" s="736"/>
      <c r="AA35" s="1512"/>
      <c r="AB35" s="16"/>
    </row>
    <row r="36" spans="2:28" s="2" customFormat="1" ht="71.25" customHeight="1" x14ac:dyDescent="0.2">
      <c r="B36" s="339"/>
      <c r="C36" s="1513" t="s">
        <v>622</v>
      </c>
      <c r="D36" s="1514"/>
      <c r="E36" s="1514"/>
      <c r="F36" s="1514"/>
      <c r="G36" s="1515"/>
      <c r="H36" s="341">
        <v>19460624787</v>
      </c>
      <c r="I36" s="341">
        <v>27520721196</v>
      </c>
      <c r="J36" s="58">
        <f t="shared" ref="J36:J47" si="0">+H36/I36</f>
        <v>0.70712626491156438</v>
      </c>
      <c r="K36" s="1516" t="s">
        <v>898</v>
      </c>
      <c r="L36" s="1517"/>
      <c r="M36" s="1517"/>
      <c r="N36" s="1517"/>
      <c r="O36" s="1517"/>
      <c r="P36" s="1517"/>
      <c r="Q36" s="1517"/>
      <c r="R36" s="1517"/>
      <c r="S36" s="1517"/>
      <c r="T36" s="1517"/>
      <c r="U36" s="1517"/>
      <c r="V36" s="1517"/>
      <c r="W36" s="1517"/>
      <c r="X36" s="1517"/>
      <c r="Y36" s="1517"/>
      <c r="Z36" s="1517"/>
      <c r="AA36" s="1518"/>
      <c r="AB36" s="16"/>
    </row>
    <row r="37" spans="2:28" s="2" customFormat="1" ht="42.75" customHeight="1" x14ac:dyDescent="0.2">
      <c r="B37" s="339"/>
      <c r="C37" s="1552" t="s">
        <v>624</v>
      </c>
      <c r="D37" s="1553"/>
      <c r="E37" s="1553"/>
      <c r="F37" s="1553"/>
      <c r="G37" s="1554"/>
      <c r="H37" s="343">
        <v>21876542285</v>
      </c>
      <c r="I37" s="343">
        <v>27500687180</v>
      </c>
      <c r="J37" s="58">
        <f t="shared" si="0"/>
        <v>0.79549075053331086</v>
      </c>
      <c r="K37" s="1350" t="s">
        <v>899</v>
      </c>
      <c r="L37" s="1351"/>
      <c r="M37" s="1351"/>
      <c r="N37" s="1351"/>
      <c r="O37" s="1351"/>
      <c r="P37" s="1351"/>
      <c r="Q37" s="1351"/>
      <c r="R37" s="1351"/>
      <c r="S37" s="1351"/>
      <c r="T37" s="1351"/>
      <c r="U37" s="1351"/>
      <c r="V37" s="1351"/>
      <c r="W37" s="1351"/>
      <c r="X37" s="1351"/>
      <c r="Y37" s="1351"/>
      <c r="Z37" s="1351"/>
      <c r="AA37" s="1352"/>
      <c r="AB37" s="16"/>
    </row>
    <row r="38" spans="2:28" s="2" customFormat="1" ht="61.5" customHeight="1" x14ac:dyDescent="0.2">
      <c r="B38" s="339"/>
      <c r="C38" s="1513" t="s">
        <v>626</v>
      </c>
      <c r="D38" s="1514"/>
      <c r="E38" s="1514"/>
      <c r="F38" s="1514"/>
      <c r="G38" s="1515"/>
      <c r="H38" s="346">
        <f>[5]CUADRO!$E$5</f>
        <v>18957734956</v>
      </c>
      <c r="I38" s="346">
        <f>[5]CUADRO!$D$5</f>
        <v>23018640535</v>
      </c>
      <c r="J38" s="58">
        <f t="shared" si="0"/>
        <v>0.82358186736417538</v>
      </c>
      <c r="K38" s="1555" t="s">
        <v>900</v>
      </c>
      <c r="L38" s="1556"/>
      <c r="M38" s="1556"/>
      <c r="N38" s="1556"/>
      <c r="O38" s="1556"/>
      <c r="P38" s="1556"/>
      <c r="Q38" s="1556"/>
      <c r="R38" s="1556"/>
      <c r="S38" s="1556"/>
      <c r="T38" s="1556"/>
      <c r="U38" s="1556"/>
      <c r="V38" s="1556"/>
      <c r="W38" s="1556"/>
      <c r="X38" s="1556"/>
      <c r="Y38" s="1556"/>
      <c r="Z38" s="1556"/>
      <c r="AA38" s="1557"/>
      <c r="AB38" s="16"/>
    </row>
    <row r="39" spans="2:28" s="2" customFormat="1" x14ac:dyDescent="0.2">
      <c r="B39" s="339"/>
      <c r="C39" s="1513"/>
      <c r="D39" s="1514"/>
      <c r="E39" s="1514"/>
      <c r="F39" s="1514"/>
      <c r="G39" s="1515"/>
      <c r="H39" s="343"/>
      <c r="I39" s="343"/>
      <c r="J39" s="58" t="e">
        <f t="shared" si="0"/>
        <v>#DIV/0!</v>
      </c>
      <c r="K39" s="783"/>
      <c r="L39" s="784"/>
      <c r="M39" s="784"/>
      <c r="N39" s="784"/>
      <c r="O39" s="784"/>
      <c r="P39" s="784"/>
      <c r="Q39" s="784"/>
      <c r="R39" s="784"/>
      <c r="S39" s="784"/>
      <c r="T39" s="784"/>
      <c r="U39" s="784"/>
      <c r="V39" s="784"/>
      <c r="W39" s="784"/>
      <c r="X39" s="784"/>
      <c r="Y39" s="784"/>
      <c r="Z39" s="784"/>
      <c r="AA39" s="785"/>
      <c r="AB39" s="16"/>
    </row>
    <row r="40" spans="2:28" s="2" customFormat="1" x14ac:dyDescent="0.2">
      <c r="B40" s="339"/>
      <c r="C40" s="1513"/>
      <c r="D40" s="1514"/>
      <c r="E40" s="1514"/>
      <c r="F40" s="1514"/>
      <c r="G40" s="1515"/>
      <c r="H40" s="343"/>
      <c r="I40" s="343"/>
      <c r="J40" s="58" t="e">
        <f t="shared" si="0"/>
        <v>#DIV/0!</v>
      </c>
      <c r="K40" s="783"/>
      <c r="L40" s="784"/>
      <c r="M40" s="784"/>
      <c r="N40" s="784"/>
      <c r="O40" s="784"/>
      <c r="P40" s="784"/>
      <c r="Q40" s="784"/>
      <c r="R40" s="784"/>
      <c r="S40" s="784"/>
      <c r="T40" s="784"/>
      <c r="U40" s="784"/>
      <c r="V40" s="784"/>
      <c r="W40" s="784"/>
      <c r="X40" s="784"/>
      <c r="Y40" s="784"/>
      <c r="Z40" s="784"/>
      <c r="AA40" s="785"/>
      <c r="AB40" s="16"/>
    </row>
    <row r="41" spans="2:28" s="2" customFormat="1" x14ac:dyDescent="0.2">
      <c r="B41" s="339"/>
      <c r="C41" s="1513"/>
      <c r="D41" s="1514"/>
      <c r="E41" s="1514"/>
      <c r="F41" s="1514"/>
      <c r="G41" s="1515"/>
      <c r="H41" s="343"/>
      <c r="I41" s="343"/>
      <c r="J41" s="58" t="e">
        <f t="shared" si="0"/>
        <v>#DIV/0!</v>
      </c>
      <c r="K41" s="783"/>
      <c r="L41" s="784"/>
      <c r="M41" s="784"/>
      <c r="N41" s="784"/>
      <c r="O41" s="784"/>
      <c r="P41" s="784"/>
      <c r="Q41" s="784"/>
      <c r="R41" s="784"/>
      <c r="S41" s="784"/>
      <c r="T41" s="784"/>
      <c r="U41" s="784"/>
      <c r="V41" s="784"/>
      <c r="W41" s="784"/>
      <c r="X41" s="784"/>
      <c r="Y41" s="784"/>
      <c r="Z41" s="784"/>
      <c r="AA41" s="785"/>
      <c r="AB41" s="16"/>
    </row>
    <row r="42" spans="2:28" s="2" customFormat="1" x14ac:dyDescent="0.2">
      <c r="B42" s="339"/>
      <c r="C42" s="1513"/>
      <c r="D42" s="1514"/>
      <c r="E42" s="1514"/>
      <c r="F42" s="1514"/>
      <c r="G42" s="1515"/>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28" s="2" customFormat="1" x14ac:dyDescent="0.2">
      <c r="B43" s="339"/>
      <c r="C43" s="1513"/>
      <c r="D43" s="1514"/>
      <c r="E43" s="1514"/>
      <c r="F43" s="1514"/>
      <c r="G43" s="1515"/>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28" s="2" customFormat="1" x14ac:dyDescent="0.2">
      <c r="B44" s="339"/>
      <c r="C44" s="1513"/>
      <c r="D44" s="1514"/>
      <c r="E44" s="1514"/>
      <c r="F44" s="1514"/>
      <c r="G44" s="1515"/>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28" s="2" customFormat="1" x14ac:dyDescent="0.2">
      <c r="B45" s="339"/>
      <c r="C45" s="1513"/>
      <c r="D45" s="1514"/>
      <c r="E45" s="1514"/>
      <c r="F45" s="1514"/>
      <c r="G45" s="1515"/>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28" s="2" customFormat="1" x14ac:dyDescent="0.2">
      <c r="B46" s="339"/>
      <c r="C46" s="1513"/>
      <c r="D46" s="1514"/>
      <c r="E46" s="1514"/>
      <c r="F46" s="1514"/>
      <c r="G46" s="1515"/>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28" s="2" customFormat="1" ht="15" thickBot="1" x14ac:dyDescent="0.25">
      <c r="B47" s="339"/>
      <c r="C47" s="1513"/>
      <c r="D47" s="1514"/>
      <c r="E47" s="1514"/>
      <c r="F47" s="1514"/>
      <c r="G47" s="1515"/>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28" s="2" customFormat="1" ht="15.75" customHeight="1" thickBot="1" x14ac:dyDescent="0.3">
      <c r="B48" s="339"/>
      <c r="C48" s="786" t="s">
        <v>35</v>
      </c>
      <c r="D48" s="787"/>
      <c r="E48" s="787"/>
      <c r="F48" s="787"/>
      <c r="G48" s="788"/>
      <c r="H48" s="69"/>
      <c r="I48" s="69"/>
      <c r="J48" s="140"/>
      <c r="K48" s="789"/>
      <c r="L48" s="790"/>
      <c r="M48" s="790"/>
      <c r="N48" s="790"/>
      <c r="O48" s="790"/>
      <c r="P48" s="790"/>
      <c r="Q48" s="790"/>
      <c r="R48" s="790"/>
      <c r="S48" s="790"/>
      <c r="T48" s="790"/>
      <c r="U48" s="790"/>
      <c r="V48" s="790"/>
      <c r="W48" s="790"/>
      <c r="X48" s="790"/>
      <c r="Y48" s="790"/>
      <c r="Z48" s="790"/>
      <c r="AA48" s="791"/>
      <c r="AB48" s="16"/>
    </row>
    <row r="49" spans="2:28" s="2" customFormat="1" ht="5.25" customHeight="1" x14ac:dyDescent="0.2">
      <c r="B49" s="339"/>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 customFormat="1" ht="15" thickBot="1" x14ac:dyDescent="0.25">
      <c r="B50" s="339"/>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 customFormat="1" x14ac:dyDescent="0.2">
      <c r="B51" s="339"/>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1522" t="s">
        <v>30</v>
      </c>
      <c r="D68" s="1523"/>
      <c r="E68" s="1523"/>
      <c r="F68" s="1523"/>
      <c r="G68" s="1524"/>
      <c r="H68" s="1522" t="s">
        <v>37</v>
      </c>
      <c r="I68" s="1524"/>
      <c r="J68" s="1522" t="s">
        <v>38</v>
      </c>
      <c r="K68" s="1523"/>
      <c r="L68" s="1523"/>
      <c r="M68" s="1524"/>
      <c r="N68" s="1522" t="s">
        <v>39</v>
      </c>
      <c r="O68" s="1523"/>
      <c r="P68" s="1523"/>
      <c r="Q68" s="1523"/>
      <c r="R68" s="1523"/>
      <c r="S68" s="1523"/>
      <c r="T68" s="1523"/>
      <c r="U68" s="1524"/>
      <c r="V68" s="1531" t="s">
        <v>40</v>
      </c>
      <c r="W68" s="1531"/>
      <c r="X68" s="1531"/>
      <c r="Y68" s="1531"/>
      <c r="Z68" s="1531"/>
      <c r="AA68" s="1532"/>
      <c r="AB68" s="344"/>
    </row>
    <row r="69" spans="2:28" ht="15.75" x14ac:dyDescent="0.2">
      <c r="B69" s="345"/>
      <c r="C69" s="1525"/>
      <c r="D69" s="1526"/>
      <c r="E69" s="1526"/>
      <c r="F69" s="1526"/>
      <c r="G69" s="1527"/>
      <c r="H69" s="1525"/>
      <c r="I69" s="1527"/>
      <c r="J69" s="1525"/>
      <c r="K69" s="1526"/>
      <c r="L69" s="1526"/>
      <c r="M69" s="1527"/>
      <c r="N69" s="1525"/>
      <c r="O69" s="1526"/>
      <c r="P69" s="1526"/>
      <c r="Q69" s="1526"/>
      <c r="R69" s="1526"/>
      <c r="S69" s="1526"/>
      <c r="T69" s="1526"/>
      <c r="U69" s="1527"/>
      <c r="V69" s="1533"/>
      <c r="W69" s="1533"/>
      <c r="X69" s="1533"/>
      <c r="Y69" s="1533"/>
      <c r="Z69" s="1533"/>
      <c r="AA69" s="1534"/>
      <c r="AB69" s="344"/>
    </row>
    <row r="70" spans="2:28" ht="16.5" thickBot="1" x14ac:dyDescent="0.25">
      <c r="B70" s="345"/>
      <c r="C70" s="1525"/>
      <c r="D70" s="1526"/>
      <c r="E70" s="1526"/>
      <c r="F70" s="1526"/>
      <c r="G70" s="1527"/>
      <c r="H70" s="1525"/>
      <c r="I70" s="1527"/>
      <c r="J70" s="1525"/>
      <c r="K70" s="1526"/>
      <c r="L70" s="1526"/>
      <c r="M70" s="1527"/>
      <c r="N70" s="1528"/>
      <c r="O70" s="1529"/>
      <c r="P70" s="1529"/>
      <c r="Q70" s="1529"/>
      <c r="R70" s="1529"/>
      <c r="S70" s="1529"/>
      <c r="T70" s="1529"/>
      <c r="U70" s="1530"/>
      <c r="V70" s="1535"/>
      <c r="W70" s="1535"/>
      <c r="X70" s="1535"/>
      <c r="Y70" s="1535"/>
      <c r="Z70" s="1535"/>
      <c r="AA70" s="1536"/>
      <c r="AB70" s="344"/>
    </row>
    <row r="71" spans="2:28" ht="57.75" customHeight="1" x14ac:dyDescent="0.2">
      <c r="B71" s="26"/>
      <c r="C71" s="1537" t="s">
        <v>622</v>
      </c>
      <c r="D71" s="1538"/>
      <c r="E71" s="1538"/>
      <c r="F71" s="1538"/>
      <c r="G71" s="1538"/>
      <c r="H71" s="1539">
        <v>0.90139999999999998</v>
      </c>
      <c r="I71" s="1538"/>
      <c r="J71" s="1539">
        <v>0.70709999999999995</v>
      </c>
      <c r="K71" s="1538"/>
      <c r="L71" s="1538"/>
      <c r="M71" s="1538"/>
      <c r="N71" s="1540" t="s">
        <v>901</v>
      </c>
      <c r="O71" s="1541"/>
      <c r="P71" s="1541"/>
      <c r="Q71" s="1541"/>
      <c r="R71" s="1541"/>
      <c r="S71" s="1541"/>
      <c r="T71" s="1541"/>
      <c r="U71" s="1542"/>
      <c r="V71" s="1540" t="s">
        <v>902</v>
      </c>
      <c r="W71" s="1541"/>
      <c r="X71" s="1541"/>
      <c r="Y71" s="1541"/>
      <c r="Z71" s="1541"/>
      <c r="AA71" s="1543"/>
      <c r="AB71" s="29"/>
    </row>
    <row r="72" spans="2:28" ht="43.5" customHeight="1" x14ac:dyDescent="0.2">
      <c r="B72" s="26"/>
      <c r="C72" s="1544" t="s">
        <v>624</v>
      </c>
      <c r="D72" s="1344"/>
      <c r="E72" s="1344"/>
      <c r="F72" s="1344"/>
      <c r="G72" s="1344"/>
      <c r="H72" s="1344" t="s">
        <v>903</v>
      </c>
      <c r="I72" s="1344"/>
      <c r="J72" s="1422">
        <v>0.79549999999999998</v>
      </c>
      <c r="K72" s="1344"/>
      <c r="L72" s="1344"/>
      <c r="M72" s="1344"/>
      <c r="N72" s="1558" t="s">
        <v>904</v>
      </c>
      <c r="O72" s="1559"/>
      <c r="P72" s="1559"/>
      <c r="Q72" s="1559"/>
      <c r="R72" s="1559"/>
      <c r="S72" s="1559"/>
      <c r="T72" s="1559"/>
      <c r="U72" s="1560"/>
      <c r="V72" s="1558" t="s">
        <v>905</v>
      </c>
      <c r="W72" s="1559"/>
      <c r="X72" s="1559"/>
      <c r="Y72" s="1559"/>
      <c r="Z72" s="1559"/>
      <c r="AA72" s="1561"/>
      <c r="AB72" s="29"/>
    </row>
    <row r="73" spans="2:28" ht="68.25" customHeight="1" x14ac:dyDescent="0.2">
      <c r="B73" s="26"/>
      <c r="C73" s="1562" t="s">
        <v>626</v>
      </c>
      <c r="D73" s="1563"/>
      <c r="E73" s="1563"/>
      <c r="F73" s="1563"/>
      <c r="G73" s="1564"/>
      <c r="H73" s="1565">
        <v>0.89268114568129786</v>
      </c>
      <c r="I73" s="1565"/>
      <c r="J73" s="1566">
        <v>0.8236</v>
      </c>
      <c r="K73" s="1567"/>
      <c r="L73" s="1567"/>
      <c r="M73" s="1568"/>
      <c r="N73" s="1569" t="s">
        <v>901</v>
      </c>
      <c r="O73" s="1569"/>
      <c r="P73" s="1569"/>
      <c r="Q73" s="1569"/>
      <c r="R73" s="1569"/>
      <c r="S73" s="1569"/>
      <c r="T73" s="1569"/>
      <c r="U73" s="1569"/>
      <c r="V73" s="1558" t="s">
        <v>906</v>
      </c>
      <c r="W73" s="1559"/>
      <c r="X73" s="1559"/>
      <c r="Y73" s="1559"/>
      <c r="Z73" s="1559"/>
      <c r="AA73" s="156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zoomScaleNormal="100" zoomScaleSheetLayoutView="100" zoomScalePageLayoutView="70" workbookViewId="0">
      <selection activeCell="AT9" sqref="AT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 style="1" customWidth="1"/>
    <col min="9" max="9" width="17.7109375" style="1" bestFit="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134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149</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148</v>
      </c>
      <c r="S11" s="617"/>
      <c r="T11" s="617"/>
      <c r="U11" s="618"/>
      <c r="V11" s="587" t="s">
        <v>424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907</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147</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146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885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1432" t="s">
        <v>17</v>
      </c>
      <c r="U21" s="1430"/>
      <c r="V21" s="1430"/>
      <c r="W21" s="1430"/>
      <c r="X21" s="1430"/>
      <c r="Y21" s="1430"/>
      <c r="Z21" s="1430"/>
      <c r="AA21" s="143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886</v>
      </c>
      <c r="D24" s="452"/>
      <c r="E24" s="452"/>
      <c r="F24" s="452"/>
      <c r="G24" s="452"/>
      <c r="H24" s="452"/>
      <c r="I24" s="453"/>
      <c r="J24" s="451" t="s">
        <v>134</v>
      </c>
      <c r="K24" s="452"/>
      <c r="L24" s="452"/>
      <c r="M24" s="452"/>
      <c r="N24" s="452"/>
      <c r="O24" s="452"/>
      <c r="P24" s="453"/>
      <c r="Q24" s="948" t="s">
        <v>370</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145</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0.33</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0.44</v>
      </c>
      <c r="P32" s="480"/>
      <c r="Q32" s="480"/>
      <c r="R32" s="480"/>
      <c r="S32" s="539">
        <v>0.45</v>
      </c>
      <c r="T32" s="480"/>
      <c r="U32" s="539">
        <v>0.54</v>
      </c>
      <c r="V32" s="480"/>
      <c r="W32" s="480"/>
      <c r="X32" s="539">
        <v>0.55000000000000004</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 customFormat="1" ht="15.75" thickBot="1" x14ac:dyDescent="0.25">
      <c r="B34" s="339"/>
      <c r="C34" s="545" t="s">
        <v>29</v>
      </c>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7"/>
      <c r="AB34" s="16"/>
    </row>
    <row r="35" spans="2:28" s="2" customFormat="1" ht="43.5" customHeight="1" thickBot="1" x14ac:dyDescent="0.25">
      <c r="B35" s="339"/>
      <c r="C35" s="545" t="s">
        <v>30</v>
      </c>
      <c r="D35" s="546"/>
      <c r="E35" s="546"/>
      <c r="F35" s="546"/>
      <c r="G35" s="547"/>
      <c r="H35" s="340" t="s">
        <v>908</v>
      </c>
      <c r="I35" s="340" t="s">
        <v>909</v>
      </c>
      <c r="J35" s="340" t="s">
        <v>33</v>
      </c>
      <c r="K35" s="735" t="s">
        <v>34</v>
      </c>
      <c r="L35" s="736"/>
      <c r="M35" s="736"/>
      <c r="N35" s="736"/>
      <c r="O35" s="736"/>
      <c r="P35" s="736"/>
      <c r="Q35" s="736"/>
      <c r="R35" s="736"/>
      <c r="S35" s="736"/>
      <c r="T35" s="736"/>
      <c r="U35" s="736"/>
      <c r="V35" s="736"/>
      <c r="W35" s="736"/>
      <c r="X35" s="736"/>
      <c r="Y35" s="736"/>
      <c r="Z35" s="736"/>
      <c r="AA35" s="1512"/>
      <c r="AB35" s="16"/>
    </row>
    <row r="36" spans="2:28" s="2" customFormat="1" ht="71.25" customHeight="1" x14ac:dyDescent="0.2">
      <c r="B36" s="339"/>
      <c r="C36" s="1513" t="s">
        <v>332</v>
      </c>
      <c r="D36" s="1514"/>
      <c r="E36" s="1514"/>
      <c r="F36" s="1514"/>
      <c r="G36" s="1515"/>
      <c r="H36" s="341">
        <v>131880678</v>
      </c>
      <c r="I36" s="341">
        <v>5453734371</v>
      </c>
      <c r="J36" s="58">
        <f t="shared" ref="J36:J47" si="0">+H36/I36</f>
        <v>2.4181720089131931E-2</v>
      </c>
      <c r="K36" s="1516" t="s">
        <v>910</v>
      </c>
      <c r="L36" s="1517"/>
      <c r="M36" s="1517"/>
      <c r="N36" s="1517"/>
      <c r="O36" s="1517"/>
      <c r="P36" s="1517"/>
      <c r="Q36" s="1517"/>
      <c r="R36" s="1517"/>
      <c r="S36" s="1517"/>
      <c r="T36" s="1517"/>
      <c r="U36" s="1517"/>
      <c r="V36" s="1517"/>
      <c r="W36" s="1517"/>
      <c r="X36" s="1517"/>
      <c r="Y36" s="1517"/>
      <c r="Z36" s="1517"/>
      <c r="AA36" s="1518"/>
      <c r="AB36" s="16"/>
    </row>
    <row r="37" spans="2:28" s="2" customFormat="1" ht="60.75" customHeight="1" x14ac:dyDescent="0.2">
      <c r="B37" s="339"/>
      <c r="C37" s="1513" t="s">
        <v>331</v>
      </c>
      <c r="D37" s="1514"/>
      <c r="E37" s="1514"/>
      <c r="F37" s="1514"/>
      <c r="G37" s="1515"/>
      <c r="H37" s="343">
        <v>688518834</v>
      </c>
      <c r="I37" s="343">
        <v>5453734371</v>
      </c>
      <c r="J37" s="58">
        <f t="shared" si="0"/>
        <v>0.12624722569202665</v>
      </c>
      <c r="K37" s="1519" t="s">
        <v>911</v>
      </c>
      <c r="L37" s="1520"/>
      <c r="M37" s="1520"/>
      <c r="N37" s="1520"/>
      <c r="O37" s="1520"/>
      <c r="P37" s="1520"/>
      <c r="Q37" s="1520"/>
      <c r="R37" s="1520"/>
      <c r="S37" s="1520"/>
      <c r="T37" s="1520"/>
      <c r="U37" s="1520"/>
      <c r="V37" s="1520"/>
      <c r="W37" s="1520"/>
      <c r="X37" s="1520"/>
      <c r="Y37" s="1520"/>
      <c r="Z37" s="1520"/>
      <c r="AA37" s="1521"/>
      <c r="AB37" s="16"/>
    </row>
    <row r="38" spans="2:28" s="2" customFormat="1" x14ac:dyDescent="0.2">
      <c r="B38" s="339"/>
      <c r="C38" s="1513"/>
      <c r="D38" s="1514"/>
      <c r="E38" s="1514"/>
      <c r="F38" s="1514"/>
      <c r="G38" s="1515"/>
      <c r="H38" s="343"/>
      <c r="I38" s="343"/>
      <c r="J38" s="58" t="e">
        <f t="shared" si="0"/>
        <v>#DIV/0!</v>
      </c>
      <c r="K38" s="783"/>
      <c r="L38" s="784"/>
      <c r="M38" s="784"/>
      <c r="N38" s="784"/>
      <c r="O38" s="784"/>
      <c r="P38" s="784"/>
      <c r="Q38" s="784"/>
      <c r="R38" s="784"/>
      <c r="S38" s="784"/>
      <c r="T38" s="784"/>
      <c r="U38" s="784"/>
      <c r="V38" s="784"/>
      <c r="W38" s="784"/>
      <c r="X38" s="784"/>
      <c r="Y38" s="784"/>
      <c r="Z38" s="784"/>
      <c r="AA38" s="785"/>
      <c r="AB38" s="16"/>
    </row>
    <row r="39" spans="2:28" s="2" customFormat="1" x14ac:dyDescent="0.2">
      <c r="B39" s="339"/>
      <c r="C39" s="1513"/>
      <c r="D39" s="1514"/>
      <c r="E39" s="1514"/>
      <c r="F39" s="1514"/>
      <c r="G39" s="1515"/>
      <c r="H39" s="343"/>
      <c r="I39" s="343"/>
      <c r="J39" s="58" t="e">
        <f t="shared" si="0"/>
        <v>#DIV/0!</v>
      </c>
      <c r="K39" s="783"/>
      <c r="L39" s="784"/>
      <c r="M39" s="784"/>
      <c r="N39" s="784"/>
      <c r="O39" s="784"/>
      <c r="P39" s="784"/>
      <c r="Q39" s="784"/>
      <c r="R39" s="784"/>
      <c r="S39" s="784"/>
      <c r="T39" s="784"/>
      <c r="U39" s="784"/>
      <c r="V39" s="784"/>
      <c r="W39" s="784"/>
      <c r="X39" s="784"/>
      <c r="Y39" s="784"/>
      <c r="Z39" s="784"/>
      <c r="AA39" s="785"/>
      <c r="AB39" s="16"/>
    </row>
    <row r="40" spans="2:28" s="2" customFormat="1" x14ac:dyDescent="0.2">
      <c r="B40" s="339"/>
      <c r="C40" s="1513"/>
      <c r="D40" s="1514"/>
      <c r="E40" s="1514"/>
      <c r="F40" s="1514"/>
      <c r="G40" s="1515"/>
      <c r="H40" s="343"/>
      <c r="I40" s="343"/>
      <c r="J40" s="58" t="e">
        <f t="shared" si="0"/>
        <v>#DIV/0!</v>
      </c>
      <c r="K40" s="783"/>
      <c r="L40" s="784"/>
      <c r="M40" s="784"/>
      <c r="N40" s="784"/>
      <c r="O40" s="784"/>
      <c r="P40" s="784"/>
      <c r="Q40" s="784"/>
      <c r="R40" s="784"/>
      <c r="S40" s="784"/>
      <c r="T40" s="784"/>
      <c r="U40" s="784"/>
      <c r="V40" s="784"/>
      <c r="W40" s="784"/>
      <c r="X40" s="784"/>
      <c r="Y40" s="784"/>
      <c r="Z40" s="784"/>
      <c r="AA40" s="785"/>
      <c r="AB40" s="16"/>
    </row>
    <row r="41" spans="2:28" s="2" customFormat="1" x14ac:dyDescent="0.2">
      <c r="B41" s="339"/>
      <c r="C41" s="1513"/>
      <c r="D41" s="1514"/>
      <c r="E41" s="1514"/>
      <c r="F41" s="1514"/>
      <c r="G41" s="1515"/>
      <c r="H41" s="343"/>
      <c r="I41" s="343"/>
      <c r="J41" s="58" t="e">
        <f t="shared" si="0"/>
        <v>#DIV/0!</v>
      </c>
      <c r="K41" s="783"/>
      <c r="L41" s="784"/>
      <c r="M41" s="784"/>
      <c r="N41" s="784"/>
      <c r="O41" s="784"/>
      <c r="P41" s="784"/>
      <c r="Q41" s="784"/>
      <c r="R41" s="784"/>
      <c r="S41" s="784"/>
      <c r="T41" s="784"/>
      <c r="U41" s="784"/>
      <c r="V41" s="784"/>
      <c r="W41" s="784"/>
      <c r="X41" s="784"/>
      <c r="Y41" s="784"/>
      <c r="Z41" s="784"/>
      <c r="AA41" s="785"/>
      <c r="AB41" s="16"/>
    </row>
    <row r="42" spans="2:28" s="2" customFormat="1" x14ac:dyDescent="0.2">
      <c r="B42" s="339"/>
      <c r="C42" s="1513"/>
      <c r="D42" s="1514"/>
      <c r="E42" s="1514"/>
      <c r="F42" s="1514"/>
      <c r="G42" s="1515"/>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28" s="2" customFormat="1" x14ac:dyDescent="0.2">
      <c r="B43" s="339"/>
      <c r="C43" s="1513"/>
      <c r="D43" s="1514"/>
      <c r="E43" s="1514"/>
      <c r="F43" s="1514"/>
      <c r="G43" s="1515"/>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28" s="2" customFormat="1" x14ac:dyDescent="0.2">
      <c r="B44" s="339"/>
      <c r="C44" s="1513"/>
      <c r="D44" s="1514"/>
      <c r="E44" s="1514"/>
      <c r="F44" s="1514"/>
      <c r="G44" s="1515"/>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28" s="2" customFormat="1" x14ac:dyDescent="0.2">
      <c r="B45" s="339"/>
      <c r="C45" s="1513"/>
      <c r="D45" s="1514"/>
      <c r="E45" s="1514"/>
      <c r="F45" s="1514"/>
      <c r="G45" s="1515"/>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28" s="2" customFormat="1" x14ac:dyDescent="0.2">
      <c r="B46" s="339"/>
      <c r="C46" s="1513"/>
      <c r="D46" s="1514"/>
      <c r="E46" s="1514"/>
      <c r="F46" s="1514"/>
      <c r="G46" s="1515"/>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28" s="2" customFormat="1" ht="15" thickBot="1" x14ac:dyDescent="0.25">
      <c r="B47" s="339"/>
      <c r="C47" s="1513"/>
      <c r="D47" s="1514"/>
      <c r="E47" s="1514"/>
      <c r="F47" s="1514"/>
      <c r="G47" s="1515"/>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28" s="2" customFormat="1" ht="15.75" customHeight="1" thickBot="1" x14ac:dyDescent="0.3">
      <c r="B48" s="339"/>
      <c r="C48" s="786" t="s">
        <v>35</v>
      </c>
      <c r="D48" s="787"/>
      <c r="E48" s="787"/>
      <c r="F48" s="787"/>
      <c r="G48" s="788"/>
      <c r="H48" s="69"/>
      <c r="I48" s="69"/>
      <c r="J48" s="140"/>
      <c r="K48" s="789"/>
      <c r="L48" s="790"/>
      <c r="M48" s="790"/>
      <c r="N48" s="790"/>
      <c r="O48" s="790"/>
      <c r="P48" s="790"/>
      <c r="Q48" s="790"/>
      <c r="R48" s="790"/>
      <c r="S48" s="790"/>
      <c r="T48" s="790"/>
      <c r="U48" s="790"/>
      <c r="V48" s="790"/>
      <c r="W48" s="790"/>
      <c r="X48" s="790"/>
      <c r="Y48" s="790"/>
      <c r="Z48" s="790"/>
      <c r="AA48" s="791"/>
      <c r="AB48" s="16"/>
    </row>
    <row r="49" spans="2:28" s="2" customFormat="1" ht="5.25" customHeight="1" x14ac:dyDescent="0.2">
      <c r="B49" s="339"/>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 customFormat="1" ht="15" thickBot="1" x14ac:dyDescent="0.25">
      <c r="B50" s="339"/>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 customFormat="1" x14ac:dyDescent="0.2">
      <c r="B51" s="339"/>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1522" t="s">
        <v>30</v>
      </c>
      <c r="D68" s="1523"/>
      <c r="E68" s="1523"/>
      <c r="F68" s="1523"/>
      <c r="G68" s="1524"/>
      <c r="H68" s="1522" t="s">
        <v>37</v>
      </c>
      <c r="I68" s="1524"/>
      <c r="J68" s="1522" t="s">
        <v>38</v>
      </c>
      <c r="K68" s="1523"/>
      <c r="L68" s="1523"/>
      <c r="M68" s="1524"/>
      <c r="N68" s="1522" t="s">
        <v>39</v>
      </c>
      <c r="O68" s="1523"/>
      <c r="P68" s="1523"/>
      <c r="Q68" s="1523"/>
      <c r="R68" s="1523"/>
      <c r="S68" s="1523"/>
      <c r="T68" s="1523"/>
      <c r="U68" s="1524"/>
      <c r="V68" s="1531" t="s">
        <v>40</v>
      </c>
      <c r="W68" s="1531"/>
      <c r="X68" s="1531"/>
      <c r="Y68" s="1531"/>
      <c r="Z68" s="1531"/>
      <c r="AA68" s="1532"/>
      <c r="AB68" s="344"/>
    </row>
    <row r="69" spans="2:28" ht="15.75" x14ac:dyDescent="0.2">
      <c r="B69" s="345"/>
      <c r="C69" s="1525"/>
      <c r="D69" s="1526"/>
      <c r="E69" s="1526"/>
      <c r="F69" s="1526"/>
      <c r="G69" s="1527"/>
      <c r="H69" s="1525"/>
      <c r="I69" s="1527"/>
      <c r="J69" s="1525"/>
      <c r="K69" s="1526"/>
      <c r="L69" s="1526"/>
      <c r="M69" s="1527"/>
      <c r="N69" s="1525"/>
      <c r="O69" s="1526"/>
      <c r="P69" s="1526"/>
      <c r="Q69" s="1526"/>
      <c r="R69" s="1526"/>
      <c r="S69" s="1526"/>
      <c r="T69" s="1526"/>
      <c r="U69" s="1527"/>
      <c r="V69" s="1533"/>
      <c r="W69" s="1533"/>
      <c r="X69" s="1533"/>
      <c r="Y69" s="1533"/>
      <c r="Z69" s="1533"/>
      <c r="AA69" s="1534"/>
      <c r="AB69" s="344"/>
    </row>
    <row r="70" spans="2:28" ht="16.5" thickBot="1" x14ac:dyDescent="0.25">
      <c r="B70" s="345"/>
      <c r="C70" s="1525"/>
      <c r="D70" s="1526"/>
      <c r="E70" s="1526"/>
      <c r="F70" s="1526"/>
      <c r="G70" s="1527"/>
      <c r="H70" s="1525"/>
      <c r="I70" s="1527"/>
      <c r="J70" s="1525"/>
      <c r="K70" s="1526"/>
      <c r="L70" s="1526"/>
      <c r="M70" s="1527"/>
      <c r="N70" s="1528"/>
      <c r="O70" s="1529"/>
      <c r="P70" s="1529"/>
      <c r="Q70" s="1529"/>
      <c r="R70" s="1529"/>
      <c r="S70" s="1529"/>
      <c r="T70" s="1529"/>
      <c r="U70" s="1530"/>
      <c r="V70" s="1535"/>
      <c r="W70" s="1535"/>
      <c r="X70" s="1535"/>
      <c r="Y70" s="1535"/>
      <c r="Z70" s="1535"/>
      <c r="AA70" s="1536"/>
      <c r="AB70" s="344"/>
    </row>
    <row r="71" spans="2:28" ht="57.75" customHeight="1" x14ac:dyDescent="0.2">
      <c r="B71" s="26"/>
      <c r="C71" s="1537" t="s">
        <v>332</v>
      </c>
      <c r="D71" s="1538"/>
      <c r="E71" s="1538"/>
      <c r="F71" s="1538"/>
      <c r="G71" s="1538"/>
      <c r="H71" s="1539">
        <v>0.16309999999999999</v>
      </c>
      <c r="I71" s="1538"/>
      <c r="J71" s="1539">
        <v>1.7999999999999999E-2</v>
      </c>
      <c r="K71" s="1538"/>
      <c r="L71" s="1538"/>
      <c r="M71" s="1538"/>
      <c r="N71" s="1540" t="s">
        <v>912</v>
      </c>
      <c r="O71" s="1541"/>
      <c r="P71" s="1541"/>
      <c r="Q71" s="1541"/>
      <c r="R71" s="1541"/>
      <c r="S71" s="1541"/>
      <c r="T71" s="1541"/>
      <c r="U71" s="1542"/>
      <c r="V71" s="1540" t="s">
        <v>892</v>
      </c>
      <c r="W71" s="1541"/>
      <c r="X71" s="1541"/>
      <c r="Y71" s="1541"/>
      <c r="Z71" s="1541"/>
      <c r="AA71" s="1543"/>
      <c r="AB71" s="29"/>
    </row>
    <row r="72" spans="2:28" ht="47.25" customHeight="1" x14ac:dyDescent="0.2">
      <c r="B72" s="26"/>
      <c r="C72" s="1544" t="s">
        <v>331</v>
      </c>
      <c r="D72" s="1344"/>
      <c r="E72" s="1344"/>
      <c r="F72" s="1344"/>
      <c r="G72" s="1344"/>
      <c r="H72" s="1545">
        <v>0.37</v>
      </c>
      <c r="I72" s="1344"/>
      <c r="J72" s="1545">
        <v>0.13</v>
      </c>
      <c r="K72" s="1344"/>
      <c r="L72" s="1344"/>
      <c r="M72" s="1344"/>
      <c r="N72" s="1570" t="s">
        <v>912</v>
      </c>
      <c r="O72" s="1571"/>
      <c r="P72" s="1571"/>
      <c r="Q72" s="1571"/>
      <c r="R72" s="1571"/>
      <c r="S72" s="1571"/>
      <c r="T72" s="1571"/>
      <c r="U72" s="1572"/>
      <c r="V72" s="1570" t="s">
        <v>892</v>
      </c>
      <c r="W72" s="1571"/>
      <c r="X72" s="1571"/>
      <c r="Y72" s="1571"/>
      <c r="Z72" s="1571"/>
      <c r="AA72" s="1573"/>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4" zoomScaleNormal="100" zoomScaleSheetLayoutView="100" zoomScalePageLayoutView="70" workbookViewId="0">
      <selection activeCell="AI71" sqref="AI7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9" width="18.1406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134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154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153</v>
      </c>
      <c r="S11" s="617"/>
      <c r="T11" s="617"/>
      <c r="U11" s="618"/>
      <c r="V11" s="587" t="s">
        <v>424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913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152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151</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885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1432" t="s">
        <v>17</v>
      </c>
      <c r="U21" s="1430"/>
      <c r="V21" s="1430"/>
      <c r="W21" s="1430"/>
      <c r="X21" s="1430"/>
      <c r="Y21" s="1430"/>
      <c r="Z21" s="1430"/>
      <c r="AA21" s="1431"/>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15.75" customHeight="1" thickBot="1" x14ac:dyDescent="0.25">
      <c r="B24" s="14"/>
      <c r="C24" s="451" t="s">
        <v>886</v>
      </c>
      <c r="D24" s="452"/>
      <c r="E24" s="452"/>
      <c r="F24" s="452"/>
      <c r="G24" s="452"/>
      <c r="H24" s="452"/>
      <c r="I24" s="453"/>
      <c r="J24" s="451" t="s">
        <v>134</v>
      </c>
      <c r="K24" s="452"/>
      <c r="L24" s="452"/>
      <c r="M24" s="452"/>
      <c r="N24" s="452"/>
      <c r="O24" s="452"/>
      <c r="P24" s="453"/>
      <c r="Q24" s="948" t="s">
        <v>370</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150</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0.94</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0.86</v>
      </c>
      <c r="P32" s="480"/>
      <c r="Q32" s="480"/>
      <c r="R32" s="480"/>
      <c r="S32" s="539">
        <v>0.87</v>
      </c>
      <c r="T32" s="480"/>
      <c r="U32" s="539">
        <v>0.97</v>
      </c>
      <c r="V32" s="480"/>
      <c r="W32" s="480"/>
      <c r="X32" s="539">
        <v>0.98</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 customFormat="1" ht="15.75" thickBot="1" x14ac:dyDescent="0.25">
      <c r="B34" s="339"/>
      <c r="C34" s="545" t="s">
        <v>29</v>
      </c>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7"/>
      <c r="AB34" s="16"/>
    </row>
    <row r="35" spans="2:28" s="2" customFormat="1" ht="43.5" customHeight="1" thickBot="1" x14ac:dyDescent="0.25">
      <c r="B35" s="339"/>
      <c r="C35" s="545" t="s">
        <v>30</v>
      </c>
      <c r="D35" s="546"/>
      <c r="E35" s="546"/>
      <c r="F35" s="546"/>
      <c r="G35" s="547"/>
      <c r="H35" s="340" t="s">
        <v>914</v>
      </c>
      <c r="I35" s="340" t="s">
        <v>915</v>
      </c>
      <c r="J35" s="340" t="s">
        <v>33</v>
      </c>
      <c r="K35" s="735" t="s">
        <v>34</v>
      </c>
      <c r="L35" s="736"/>
      <c r="M35" s="736"/>
      <c r="N35" s="736"/>
      <c r="O35" s="736"/>
      <c r="P35" s="736"/>
      <c r="Q35" s="736"/>
      <c r="R35" s="736"/>
      <c r="S35" s="736"/>
      <c r="T35" s="736"/>
      <c r="U35" s="736"/>
      <c r="V35" s="736"/>
      <c r="W35" s="736"/>
      <c r="X35" s="736"/>
      <c r="Y35" s="736"/>
      <c r="Z35" s="736"/>
      <c r="AA35" s="1512"/>
      <c r="AB35" s="16"/>
    </row>
    <row r="36" spans="2:28" s="2" customFormat="1" ht="71.25" customHeight="1" x14ac:dyDescent="0.2">
      <c r="B36" s="339"/>
      <c r="C36" s="1513" t="s">
        <v>332</v>
      </c>
      <c r="D36" s="1514"/>
      <c r="E36" s="1514"/>
      <c r="F36" s="1514"/>
      <c r="G36" s="1515"/>
      <c r="H36" s="341">
        <v>27602470177</v>
      </c>
      <c r="I36" s="341">
        <v>54505494817</v>
      </c>
      <c r="J36" s="58">
        <f>+H36/I36</f>
        <v>0.50641628462734223</v>
      </c>
      <c r="K36" s="1516" t="s">
        <v>916</v>
      </c>
      <c r="L36" s="1517"/>
      <c r="M36" s="1517"/>
      <c r="N36" s="1517"/>
      <c r="O36" s="1517"/>
      <c r="P36" s="1517"/>
      <c r="Q36" s="1517"/>
      <c r="R36" s="1517"/>
      <c r="S36" s="1517"/>
      <c r="T36" s="1517"/>
      <c r="U36" s="1517"/>
      <c r="V36" s="1517"/>
      <c r="W36" s="1517"/>
      <c r="X36" s="1517"/>
      <c r="Y36" s="1517"/>
      <c r="Z36" s="1517"/>
      <c r="AA36" s="1518"/>
      <c r="AB36" s="16"/>
    </row>
    <row r="37" spans="2:28" s="2" customFormat="1" ht="58.5" customHeight="1" x14ac:dyDescent="0.2">
      <c r="B37" s="339"/>
      <c r="C37" s="1513" t="s">
        <v>331</v>
      </c>
      <c r="D37" s="1514"/>
      <c r="E37" s="1514"/>
      <c r="F37" s="1514"/>
      <c r="G37" s="1515"/>
      <c r="H37" s="343">
        <v>42998393402</v>
      </c>
      <c r="I37" s="343">
        <v>54324382597</v>
      </c>
      <c r="J37" s="58">
        <f t="shared" ref="J37:J47" si="0">+H37/I37</f>
        <v>0.79151186532536011</v>
      </c>
      <c r="K37" s="1516" t="s">
        <v>917</v>
      </c>
      <c r="L37" s="1517"/>
      <c r="M37" s="1517"/>
      <c r="N37" s="1517"/>
      <c r="O37" s="1517"/>
      <c r="P37" s="1517"/>
      <c r="Q37" s="1517"/>
      <c r="R37" s="1517"/>
      <c r="S37" s="1517"/>
      <c r="T37" s="1517"/>
      <c r="U37" s="1517"/>
      <c r="V37" s="1517"/>
      <c r="W37" s="1517"/>
      <c r="X37" s="1517"/>
      <c r="Y37" s="1517"/>
      <c r="Z37" s="1517"/>
      <c r="AA37" s="1518"/>
      <c r="AB37" s="16"/>
    </row>
    <row r="38" spans="2:28" s="2" customFormat="1" x14ac:dyDescent="0.2">
      <c r="B38" s="339"/>
      <c r="C38" s="1513"/>
      <c r="D38" s="1514"/>
      <c r="E38" s="1514"/>
      <c r="F38" s="1514"/>
      <c r="G38" s="1515"/>
      <c r="H38" s="343"/>
      <c r="I38" s="343"/>
      <c r="J38" s="58" t="e">
        <f t="shared" si="0"/>
        <v>#DIV/0!</v>
      </c>
      <c r="K38" s="783"/>
      <c r="L38" s="784"/>
      <c r="M38" s="784"/>
      <c r="N38" s="784"/>
      <c r="O38" s="784"/>
      <c r="P38" s="784"/>
      <c r="Q38" s="784"/>
      <c r="R38" s="784"/>
      <c r="S38" s="784"/>
      <c r="T38" s="784"/>
      <c r="U38" s="784"/>
      <c r="V38" s="784"/>
      <c r="W38" s="784"/>
      <c r="X38" s="784"/>
      <c r="Y38" s="784"/>
      <c r="Z38" s="784"/>
      <c r="AA38" s="785"/>
      <c r="AB38" s="16"/>
    </row>
    <row r="39" spans="2:28" s="2" customFormat="1" x14ac:dyDescent="0.2">
      <c r="B39" s="339"/>
      <c r="C39" s="1513"/>
      <c r="D39" s="1514"/>
      <c r="E39" s="1514"/>
      <c r="F39" s="1514"/>
      <c r="G39" s="1515"/>
      <c r="H39" s="343"/>
      <c r="I39" s="343"/>
      <c r="J39" s="58" t="e">
        <f t="shared" si="0"/>
        <v>#DIV/0!</v>
      </c>
      <c r="K39" s="783"/>
      <c r="L39" s="784"/>
      <c r="M39" s="784"/>
      <c r="N39" s="784"/>
      <c r="O39" s="784"/>
      <c r="P39" s="784"/>
      <c r="Q39" s="784"/>
      <c r="R39" s="784"/>
      <c r="S39" s="784"/>
      <c r="T39" s="784"/>
      <c r="U39" s="784"/>
      <c r="V39" s="784"/>
      <c r="W39" s="784"/>
      <c r="X39" s="784"/>
      <c r="Y39" s="784"/>
      <c r="Z39" s="784"/>
      <c r="AA39" s="785"/>
      <c r="AB39" s="16"/>
    </row>
    <row r="40" spans="2:28" s="2" customFormat="1" x14ac:dyDescent="0.2">
      <c r="B40" s="339"/>
      <c r="C40" s="1513"/>
      <c r="D40" s="1514"/>
      <c r="E40" s="1514"/>
      <c r="F40" s="1514"/>
      <c r="G40" s="1515"/>
      <c r="H40" s="343"/>
      <c r="I40" s="343"/>
      <c r="J40" s="58" t="e">
        <f t="shared" si="0"/>
        <v>#DIV/0!</v>
      </c>
      <c r="K40" s="783"/>
      <c r="L40" s="784"/>
      <c r="M40" s="784"/>
      <c r="N40" s="784"/>
      <c r="O40" s="784"/>
      <c r="P40" s="784"/>
      <c r="Q40" s="784"/>
      <c r="R40" s="784"/>
      <c r="S40" s="784"/>
      <c r="T40" s="784"/>
      <c r="U40" s="784"/>
      <c r="V40" s="784"/>
      <c r="W40" s="784"/>
      <c r="X40" s="784"/>
      <c r="Y40" s="784"/>
      <c r="Z40" s="784"/>
      <c r="AA40" s="785"/>
      <c r="AB40" s="16"/>
    </row>
    <row r="41" spans="2:28" s="2" customFormat="1" x14ac:dyDescent="0.2">
      <c r="B41" s="339"/>
      <c r="C41" s="1513"/>
      <c r="D41" s="1514"/>
      <c r="E41" s="1514"/>
      <c r="F41" s="1514"/>
      <c r="G41" s="1515"/>
      <c r="H41" s="343"/>
      <c r="I41" s="343"/>
      <c r="J41" s="58" t="e">
        <f t="shared" si="0"/>
        <v>#DIV/0!</v>
      </c>
      <c r="K41" s="783"/>
      <c r="L41" s="784"/>
      <c r="M41" s="784"/>
      <c r="N41" s="784"/>
      <c r="O41" s="784"/>
      <c r="P41" s="784"/>
      <c r="Q41" s="784"/>
      <c r="R41" s="784"/>
      <c r="S41" s="784"/>
      <c r="T41" s="784"/>
      <c r="U41" s="784"/>
      <c r="V41" s="784"/>
      <c r="W41" s="784"/>
      <c r="X41" s="784"/>
      <c r="Y41" s="784"/>
      <c r="Z41" s="784"/>
      <c r="AA41" s="785"/>
      <c r="AB41" s="16"/>
    </row>
    <row r="42" spans="2:28" s="2" customFormat="1" x14ac:dyDescent="0.2">
      <c r="B42" s="339"/>
      <c r="C42" s="1513"/>
      <c r="D42" s="1514"/>
      <c r="E42" s="1514"/>
      <c r="F42" s="1514"/>
      <c r="G42" s="1515"/>
      <c r="H42" s="70"/>
      <c r="I42" s="70"/>
      <c r="J42" s="58" t="e">
        <f t="shared" si="0"/>
        <v>#DIV/0!</v>
      </c>
      <c r="K42" s="783"/>
      <c r="L42" s="784"/>
      <c r="M42" s="784"/>
      <c r="N42" s="784"/>
      <c r="O42" s="784"/>
      <c r="P42" s="784"/>
      <c r="Q42" s="784"/>
      <c r="R42" s="784"/>
      <c r="S42" s="784"/>
      <c r="T42" s="784"/>
      <c r="U42" s="784"/>
      <c r="V42" s="784"/>
      <c r="W42" s="784"/>
      <c r="X42" s="784"/>
      <c r="Y42" s="784"/>
      <c r="Z42" s="784"/>
      <c r="AA42" s="785"/>
      <c r="AB42" s="16"/>
    </row>
    <row r="43" spans="2:28" s="2" customFormat="1" x14ac:dyDescent="0.2">
      <c r="B43" s="339"/>
      <c r="C43" s="1513"/>
      <c r="D43" s="1514"/>
      <c r="E43" s="1514"/>
      <c r="F43" s="1514"/>
      <c r="G43" s="1515"/>
      <c r="H43" s="70"/>
      <c r="I43" s="70"/>
      <c r="J43" s="58" t="e">
        <f t="shared" si="0"/>
        <v>#DIV/0!</v>
      </c>
      <c r="K43" s="783"/>
      <c r="L43" s="784"/>
      <c r="M43" s="784"/>
      <c r="N43" s="784"/>
      <c r="O43" s="784"/>
      <c r="P43" s="784"/>
      <c r="Q43" s="784"/>
      <c r="R43" s="784"/>
      <c r="S43" s="784"/>
      <c r="T43" s="784"/>
      <c r="U43" s="784"/>
      <c r="V43" s="784"/>
      <c r="W43" s="784"/>
      <c r="X43" s="784"/>
      <c r="Y43" s="784"/>
      <c r="Z43" s="784"/>
      <c r="AA43" s="785"/>
      <c r="AB43" s="16"/>
    </row>
    <row r="44" spans="2:28" s="2" customFormat="1" x14ac:dyDescent="0.2">
      <c r="B44" s="339"/>
      <c r="C44" s="1513"/>
      <c r="D44" s="1514"/>
      <c r="E44" s="1514"/>
      <c r="F44" s="1514"/>
      <c r="G44" s="1515"/>
      <c r="H44" s="70"/>
      <c r="I44" s="70"/>
      <c r="J44" s="58" t="e">
        <f t="shared" si="0"/>
        <v>#DIV/0!</v>
      </c>
      <c r="K44" s="783"/>
      <c r="L44" s="784"/>
      <c r="M44" s="784"/>
      <c r="N44" s="784"/>
      <c r="O44" s="784"/>
      <c r="P44" s="784"/>
      <c r="Q44" s="784"/>
      <c r="R44" s="784"/>
      <c r="S44" s="784"/>
      <c r="T44" s="784"/>
      <c r="U44" s="784"/>
      <c r="V44" s="784"/>
      <c r="W44" s="784"/>
      <c r="X44" s="784"/>
      <c r="Y44" s="784"/>
      <c r="Z44" s="784"/>
      <c r="AA44" s="785"/>
      <c r="AB44" s="16"/>
    </row>
    <row r="45" spans="2:28" s="2" customFormat="1" x14ac:dyDescent="0.2">
      <c r="B45" s="339"/>
      <c r="C45" s="1513"/>
      <c r="D45" s="1514"/>
      <c r="E45" s="1514"/>
      <c r="F45" s="1514"/>
      <c r="G45" s="1515"/>
      <c r="H45" s="70"/>
      <c r="I45" s="70"/>
      <c r="J45" s="58" t="e">
        <f t="shared" si="0"/>
        <v>#DIV/0!</v>
      </c>
      <c r="K45" s="783"/>
      <c r="L45" s="784"/>
      <c r="M45" s="784"/>
      <c r="N45" s="784"/>
      <c r="O45" s="784"/>
      <c r="P45" s="784"/>
      <c r="Q45" s="784"/>
      <c r="R45" s="784"/>
      <c r="S45" s="784"/>
      <c r="T45" s="784"/>
      <c r="U45" s="784"/>
      <c r="V45" s="784"/>
      <c r="W45" s="784"/>
      <c r="X45" s="784"/>
      <c r="Y45" s="784"/>
      <c r="Z45" s="784"/>
      <c r="AA45" s="785"/>
      <c r="AB45" s="16"/>
    </row>
    <row r="46" spans="2:28" s="2" customFormat="1" x14ac:dyDescent="0.2">
      <c r="B46" s="339"/>
      <c r="C46" s="1513"/>
      <c r="D46" s="1514"/>
      <c r="E46" s="1514"/>
      <c r="F46" s="1514"/>
      <c r="G46" s="1515"/>
      <c r="H46" s="70"/>
      <c r="I46" s="70"/>
      <c r="J46" s="58" t="e">
        <f t="shared" si="0"/>
        <v>#DIV/0!</v>
      </c>
      <c r="K46" s="783"/>
      <c r="L46" s="784"/>
      <c r="M46" s="784"/>
      <c r="N46" s="784"/>
      <c r="O46" s="784"/>
      <c r="P46" s="784"/>
      <c r="Q46" s="784"/>
      <c r="R46" s="784"/>
      <c r="S46" s="784"/>
      <c r="T46" s="784"/>
      <c r="U46" s="784"/>
      <c r="V46" s="784"/>
      <c r="W46" s="784"/>
      <c r="X46" s="784"/>
      <c r="Y46" s="784"/>
      <c r="Z46" s="784"/>
      <c r="AA46" s="785"/>
      <c r="AB46" s="16"/>
    </row>
    <row r="47" spans="2:28" s="2" customFormat="1" ht="15" thickBot="1" x14ac:dyDescent="0.25">
      <c r="B47" s="339"/>
      <c r="C47" s="1513"/>
      <c r="D47" s="1514"/>
      <c r="E47" s="1514"/>
      <c r="F47" s="1514"/>
      <c r="G47" s="1515"/>
      <c r="H47" s="141"/>
      <c r="I47" s="141"/>
      <c r="J47" s="58" t="e">
        <f t="shared" si="0"/>
        <v>#DIV/0!</v>
      </c>
      <c r="K47" s="929"/>
      <c r="L47" s="930"/>
      <c r="M47" s="930"/>
      <c r="N47" s="930"/>
      <c r="O47" s="930"/>
      <c r="P47" s="930"/>
      <c r="Q47" s="930"/>
      <c r="R47" s="930"/>
      <c r="S47" s="930"/>
      <c r="T47" s="930"/>
      <c r="U47" s="930"/>
      <c r="V47" s="930"/>
      <c r="W47" s="930"/>
      <c r="X47" s="930"/>
      <c r="Y47" s="930"/>
      <c r="Z47" s="930"/>
      <c r="AA47" s="931"/>
      <c r="AB47" s="16"/>
    </row>
    <row r="48" spans="2:28" s="2" customFormat="1" ht="15.75" customHeight="1" thickBot="1" x14ac:dyDescent="0.3">
      <c r="B48" s="339"/>
      <c r="C48" s="786" t="s">
        <v>35</v>
      </c>
      <c r="D48" s="787"/>
      <c r="E48" s="787"/>
      <c r="F48" s="787"/>
      <c r="G48" s="788"/>
      <c r="H48" s="69"/>
      <c r="I48" s="69"/>
      <c r="J48" s="140"/>
      <c r="K48" s="789"/>
      <c r="L48" s="790"/>
      <c r="M48" s="790"/>
      <c r="N48" s="790"/>
      <c r="O48" s="790"/>
      <c r="P48" s="790"/>
      <c r="Q48" s="790"/>
      <c r="R48" s="790"/>
      <c r="S48" s="790"/>
      <c r="T48" s="790"/>
      <c r="U48" s="790"/>
      <c r="V48" s="790"/>
      <c r="W48" s="790"/>
      <c r="X48" s="790"/>
      <c r="Y48" s="790"/>
      <c r="Z48" s="790"/>
      <c r="AA48" s="791"/>
      <c r="AB48" s="16"/>
    </row>
    <row r="49" spans="2:28" s="2" customFormat="1" ht="5.25" customHeight="1" x14ac:dyDescent="0.2">
      <c r="B49" s="339"/>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 customFormat="1" ht="15" thickBot="1" x14ac:dyDescent="0.25">
      <c r="B50" s="339"/>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 customFormat="1" x14ac:dyDescent="0.2">
      <c r="B51" s="339"/>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15"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1522" t="s">
        <v>30</v>
      </c>
      <c r="D68" s="1523"/>
      <c r="E68" s="1523"/>
      <c r="F68" s="1523"/>
      <c r="G68" s="1524"/>
      <c r="H68" s="1522" t="s">
        <v>37</v>
      </c>
      <c r="I68" s="1524"/>
      <c r="J68" s="1522" t="s">
        <v>38</v>
      </c>
      <c r="K68" s="1523"/>
      <c r="L68" s="1523"/>
      <c r="M68" s="1524"/>
      <c r="N68" s="1522" t="s">
        <v>39</v>
      </c>
      <c r="O68" s="1523"/>
      <c r="P68" s="1523"/>
      <c r="Q68" s="1523"/>
      <c r="R68" s="1523"/>
      <c r="S68" s="1523"/>
      <c r="T68" s="1523"/>
      <c r="U68" s="1524"/>
      <c r="V68" s="1531" t="s">
        <v>40</v>
      </c>
      <c r="W68" s="1531"/>
      <c r="X68" s="1531"/>
      <c r="Y68" s="1531"/>
      <c r="Z68" s="1531"/>
      <c r="AA68" s="1532"/>
      <c r="AB68" s="344"/>
    </row>
    <row r="69" spans="2:28" ht="15.75" x14ac:dyDescent="0.2">
      <c r="B69" s="345"/>
      <c r="C69" s="1525"/>
      <c r="D69" s="1526"/>
      <c r="E69" s="1526"/>
      <c r="F69" s="1526"/>
      <c r="G69" s="1527"/>
      <c r="H69" s="1525"/>
      <c r="I69" s="1527"/>
      <c r="J69" s="1525"/>
      <c r="K69" s="1526"/>
      <c r="L69" s="1526"/>
      <c r="M69" s="1527"/>
      <c r="N69" s="1525"/>
      <c r="O69" s="1526"/>
      <c r="P69" s="1526"/>
      <c r="Q69" s="1526"/>
      <c r="R69" s="1526"/>
      <c r="S69" s="1526"/>
      <c r="T69" s="1526"/>
      <c r="U69" s="1527"/>
      <c r="V69" s="1533"/>
      <c r="W69" s="1533"/>
      <c r="X69" s="1533"/>
      <c r="Y69" s="1533"/>
      <c r="Z69" s="1533"/>
      <c r="AA69" s="1534"/>
      <c r="AB69" s="344"/>
    </row>
    <row r="70" spans="2:28" ht="16.5" thickBot="1" x14ac:dyDescent="0.25">
      <c r="B70" s="345"/>
      <c r="C70" s="1525"/>
      <c r="D70" s="1526"/>
      <c r="E70" s="1526"/>
      <c r="F70" s="1526"/>
      <c r="G70" s="1527"/>
      <c r="H70" s="1525"/>
      <c r="I70" s="1527"/>
      <c r="J70" s="1525"/>
      <c r="K70" s="1526"/>
      <c r="L70" s="1526"/>
      <c r="M70" s="1527"/>
      <c r="N70" s="1528"/>
      <c r="O70" s="1529"/>
      <c r="P70" s="1529"/>
      <c r="Q70" s="1529"/>
      <c r="R70" s="1529"/>
      <c r="S70" s="1529"/>
      <c r="T70" s="1529"/>
      <c r="U70" s="1530"/>
      <c r="V70" s="1535"/>
      <c r="W70" s="1535"/>
      <c r="X70" s="1535"/>
      <c r="Y70" s="1535"/>
      <c r="Z70" s="1535"/>
      <c r="AA70" s="1536"/>
      <c r="AB70" s="344"/>
    </row>
    <row r="71" spans="2:28" ht="57.75" customHeight="1" thickBot="1" x14ac:dyDescent="0.25">
      <c r="B71" s="26"/>
      <c r="C71" s="1537" t="s">
        <v>332</v>
      </c>
      <c r="D71" s="1538"/>
      <c r="E71" s="1538"/>
      <c r="F71" s="1538"/>
      <c r="G71" s="1538"/>
      <c r="H71" s="1539">
        <v>0.35980000000000001</v>
      </c>
      <c r="I71" s="1538"/>
      <c r="J71" s="1539">
        <v>0.50639999999999996</v>
      </c>
      <c r="K71" s="1538"/>
      <c r="L71" s="1538"/>
      <c r="M71" s="1538"/>
      <c r="N71" s="1540" t="s">
        <v>918</v>
      </c>
      <c r="O71" s="1541"/>
      <c r="P71" s="1541"/>
      <c r="Q71" s="1541"/>
      <c r="R71" s="1541"/>
      <c r="S71" s="1541"/>
      <c r="T71" s="1541"/>
      <c r="U71" s="1542"/>
      <c r="V71" s="1540" t="s">
        <v>892</v>
      </c>
      <c r="W71" s="1541"/>
      <c r="X71" s="1541"/>
      <c r="Y71" s="1541"/>
      <c r="Z71" s="1541"/>
      <c r="AA71" s="1543"/>
      <c r="AB71" s="29"/>
    </row>
    <row r="72" spans="2:28" ht="57" customHeight="1" x14ac:dyDescent="0.2">
      <c r="B72" s="26"/>
      <c r="C72" s="1544" t="s">
        <v>331</v>
      </c>
      <c r="D72" s="1344"/>
      <c r="E72" s="1344"/>
      <c r="F72" s="1344"/>
      <c r="G72" s="1344"/>
      <c r="H72" s="1545">
        <v>0.73</v>
      </c>
      <c r="I72" s="1344"/>
      <c r="J72" s="1545">
        <v>0.79</v>
      </c>
      <c r="K72" s="1344"/>
      <c r="L72" s="1344"/>
      <c r="M72" s="1344"/>
      <c r="N72" s="1540" t="s">
        <v>918</v>
      </c>
      <c r="O72" s="1541"/>
      <c r="P72" s="1541"/>
      <c r="Q72" s="1541"/>
      <c r="R72" s="1541"/>
      <c r="S72" s="1541"/>
      <c r="T72" s="1541"/>
      <c r="U72" s="1542"/>
      <c r="V72" s="1570" t="s">
        <v>892</v>
      </c>
      <c r="W72" s="1571"/>
      <c r="X72" s="1571"/>
      <c r="Y72" s="1571"/>
      <c r="Z72" s="1571"/>
      <c r="AA72" s="1573"/>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x14ac:dyDescent="0.2">
      <c r="B74" s="26"/>
      <c r="C74" s="590"/>
      <c r="D74" s="591"/>
      <c r="E74" s="591"/>
      <c r="F74" s="591"/>
      <c r="G74" s="591"/>
      <c r="H74" s="591"/>
      <c r="I74" s="591"/>
      <c r="J74" s="591"/>
      <c r="K74" s="591"/>
      <c r="L74" s="591"/>
      <c r="M74" s="591"/>
      <c r="N74" s="918"/>
      <c r="O74" s="919"/>
      <c r="P74" s="919"/>
      <c r="Q74" s="919"/>
      <c r="R74" s="919"/>
      <c r="S74" s="919"/>
      <c r="T74" s="919"/>
      <c r="U74" s="920"/>
      <c r="V74" s="918"/>
      <c r="W74" s="919"/>
      <c r="X74" s="919"/>
      <c r="Y74" s="919"/>
      <c r="Z74" s="919"/>
      <c r="AA74" s="921"/>
      <c r="AB74" s="29"/>
    </row>
    <row r="75" spans="2:28" x14ac:dyDescent="0.2">
      <c r="B75" s="26"/>
      <c r="C75" s="590"/>
      <c r="D75" s="591"/>
      <c r="E75" s="591"/>
      <c r="F75" s="591"/>
      <c r="G75" s="591"/>
      <c r="H75" s="591"/>
      <c r="I75" s="591"/>
      <c r="J75" s="591"/>
      <c r="K75" s="591"/>
      <c r="L75" s="591"/>
      <c r="M75" s="591"/>
      <c r="N75" s="918"/>
      <c r="O75" s="919"/>
      <c r="P75" s="919"/>
      <c r="Q75" s="919"/>
      <c r="R75" s="919"/>
      <c r="S75" s="919"/>
      <c r="T75" s="919"/>
      <c r="U75" s="920"/>
      <c r="V75" s="918"/>
      <c r="W75" s="919"/>
      <c r="X75" s="919"/>
      <c r="Y75" s="919"/>
      <c r="Z75" s="919"/>
      <c r="AA75" s="921"/>
      <c r="AB75" s="29"/>
    </row>
    <row r="76" spans="2:28" x14ac:dyDescent="0.2">
      <c r="B76" s="26"/>
      <c r="C76" s="590"/>
      <c r="D76" s="591"/>
      <c r="E76" s="591"/>
      <c r="F76" s="591"/>
      <c r="G76" s="591"/>
      <c r="H76" s="591"/>
      <c r="I76" s="591"/>
      <c r="J76" s="591"/>
      <c r="K76" s="591"/>
      <c r="L76" s="591"/>
      <c r="M76" s="591"/>
      <c r="N76" s="918"/>
      <c r="O76" s="919"/>
      <c r="P76" s="919"/>
      <c r="Q76" s="919"/>
      <c r="R76" s="919"/>
      <c r="S76" s="919"/>
      <c r="T76" s="919"/>
      <c r="U76" s="920"/>
      <c r="V76" s="918"/>
      <c r="W76" s="919"/>
      <c r="X76" s="919"/>
      <c r="Y76" s="919"/>
      <c r="Z76" s="919"/>
      <c r="AA76" s="921"/>
      <c r="AB76" s="29"/>
    </row>
    <row r="77" spans="2:28" x14ac:dyDescent="0.2">
      <c r="B77" s="26"/>
      <c r="C77" s="590"/>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4"/>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12"/>
  <sheetViews>
    <sheetView showGridLines="0" view="pageBreakPreview" zoomScale="70" zoomScaleNormal="100" zoomScaleSheetLayoutView="70" zoomScalePageLayoutView="70" workbookViewId="0">
      <selection activeCell="I18" sqref="I18:AA18"/>
    </sheetView>
  </sheetViews>
  <sheetFormatPr baseColWidth="10" defaultColWidth="3.7109375" defaultRowHeight="14.25" x14ac:dyDescent="0.2"/>
  <cols>
    <col min="1" max="1" width="3.7109375" style="1"/>
    <col min="2" max="2" width="1.42578125" style="1" customWidth="1"/>
    <col min="3" max="6" width="2.7109375" style="1" customWidth="1"/>
    <col min="7" max="7" width="6.140625" style="1" customWidth="1"/>
    <col min="8" max="10" width="15.7109375" style="1" customWidth="1"/>
    <col min="11" max="19" width="3.28515625" style="1" customWidth="1"/>
    <col min="20" max="20" width="4.7109375" style="1" customWidth="1"/>
    <col min="21" max="22" width="6.7109375" style="1" customWidth="1"/>
    <col min="23" max="23" width="4.7109375" style="1" customWidth="1"/>
    <col min="24" max="27" width="5" style="1" customWidth="1"/>
    <col min="28" max="28" width="1.42578125"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customHeight="1" x14ac:dyDescent="0.2">
      <c r="B3" s="590"/>
      <c r="C3" s="591"/>
      <c r="D3" s="591"/>
      <c r="E3" s="591"/>
      <c r="F3" s="591"/>
      <c r="G3" s="591"/>
      <c r="H3" s="596" t="s">
        <v>1</v>
      </c>
      <c r="I3" s="596"/>
      <c r="J3" s="596"/>
      <c r="K3" s="596"/>
      <c r="L3" s="596"/>
      <c r="M3" s="596"/>
      <c r="N3" s="596"/>
      <c r="O3" s="596"/>
      <c r="P3" s="596" t="s">
        <v>137</v>
      </c>
      <c r="Q3" s="596"/>
      <c r="R3" s="596" t="s">
        <v>137</v>
      </c>
      <c r="S3" s="596"/>
      <c r="T3" s="596"/>
      <c r="U3" s="596"/>
      <c r="V3" s="596"/>
      <c r="W3" s="596"/>
      <c r="X3" s="596"/>
      <c r="Y3" s="596"/>
      <c r="Z3" s="596"/>
      <c r="AA3" s="596"/>
      <c r="AB3" s="597"/>
    </row>
    <row r="4" spans="2:28" ht="15.75" customHeight="1"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9.9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161</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9499999999999993"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612</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159</v>
      </c>
      <c r="S11" s="617"/>
      <c r="T11" s="617"/>
      <c r="U11" s="618"/>
      <c r="V11" s="587">
        <v>3</v>
      </c>
      <c r="W11" s="606"/>
      <c r="X11" s="606"/>
      <c r="Y11" s="606"/>
      <c r="Z11" s="606"/>
      <c r="AA11" s="607"/>
      <c r="AB11" s="10"/>
    </row>
    <row r="12" spans="2:28" ht="9.9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613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9.9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83.25" customHeight="1" thickBot="1" x14ac:dyDescent="0.25">
      <c r="B16" s="14"/>
      <c r="C16" s="472" t="s">
        <v>11</v>
      </c>
      <c r="D16" s="473"/>
      <c r="E16" s="473"/>
      <c r="F16" s="473"/>
      <c r="G16" s="473"/>
      <c r="H16" s="474"/>
      <c r="I16" s="1574" t="s">
        <v>614</v>
      </c>
      <c r="J16" s="1575"/>
      <c r="K16" s="1575"/>
      <c r="L16" s="1575"/>
      <c r="M16" s="1575"/>
      <c r="N16" s="1575"/>
      <c r="O16" s="1575"/>
      <c r="P16" s="1575"/>
      <c r="Q16" s="1575"/>
      <c r="R16" s="1575"/>
      <c r="S16" s="1575"/>
      <c r="T16" s="1575"/>
      <c r="U16" s="1575"/>
      <c r="V16" s="1575"/>
      <c r="W16" s="1575"/>
      <c r="X16" s="1575"/>
      <c r="Y16" s="1575"/>
      <c r="Z16" s="1575"/>
      <c r="AA16" s="1576"/>
      <c r="AB16" s="16"/>
    </row>
    <row r="17" spans="2:39" ht="9.9499999999999993"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9" ht="57.75" customHeight="1" thickBot="1" x14ac:dyDescent="0.25">
      <c r="B18" s="14"/>
      <c r="C18" s="472" t="s">
        <v>490</v>
      </c>
      <c r="D18" s="473"/>
      <c r="E18" s="473"/>
      <c r="F18" s="473"/>
      <c r="G18" s="473"/>
      <c r="H18" s="474"/>
      <c r="I18" s="1574" t="s">
        <v>615</v>
      </c>
      <c r="J18" s="1575"/>
      <c r="K18" s="1575"/>
      <c r="L18" s="1575"/>
      <c r="M18" s="1575"/>
      <c r="N18" s="1575"/>
      <c r="O18" s="1575"/>
      <c r="P18" s="1575"/>
      <c r="Q18" s="1575"/>
      <c r="R18" s="1575"/>
      <c r="S18" s="1575"/>
      <c r="T18" s="1575"/>
      <c r="U18" s="1575"/>
      <c r="V18" s="1575"/>
      <c r="W18" s="1575"/>
      <c r="X18" s="1575"/>
      <c r="Y18" s="1575"/>
      <c r="Z18" s="1575"/>
      <c r="AA18" s="1576"/>
      <c r="AB18" s="16"/>
      <c r="AD18" s="1577"/>
      <c r="AE18" s="1577"/>
      <c r="AF18" s="1577"/>
      <c r="AG18" s="1577"/>
      <c r="AH18" s="1577"/>
      <c r="AI18" s="1577"/>
      <c r="AJ18" s="1577"/>
      <c r="AK18" s="1577"/>
      <c r="AL18" s="1577"/>
      <c r="AM18" s="1577"/>
    </row>
    <row r="19" spans="2:39" ht="9.9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39" ht="17.25" customHeight="1" thickBot="1" x14ac:dyDescent="0.25">
      <c r="B21" s="14"/>
      <c r="C21" s="575"/>
      <c r="D21" s="576"/>
      <c r="E21" s="576"/>
      <c r="F21" s="576"/>
      <c r="G21" s="576"/>
      <c r="H21" s="577"/>
      <c r="I21" s="581"/>
      <c r="J21" s="582"/>
      <c r="K21" s="582"/>
      <c r="L21" s="583"/>
      <c r="M21" s="810" t="s">
        <v>156</v>
      </c>
      <c r="N21" s="811"/>
      <c r="O21" s="811"/>
      <c r="P21" s="811"/>
      <c r="Q21" s="811"/>
      <c r="R21" s="811"/>
      <c r="S21" s="812"/>
      <c r="T21" s="1578" t="s">
        <v>17</v>
      </c>
      <c r="U21" s="811"/>
      <c r="V21" s="811"/>
      <c r="W21" s="811"/>
      <c r="X21" s="811"/>
      <c r="Y21" s="811"/>
      <c r="Z21" s="811"/>
      <c r="AA21" s="812"/>
      <c r="AB21" s="16"/>
    </row>
    <row r="22" spans="2:39" ht="9.9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thickBot="1" x14ac:dyDescent="0.25">
      <c r="B23" s="14"/>
      <c r="C23" s="569" t="s">
        <v>18</v>
      </c>
      <c r="D23" s="570"/>
      <c r="E23" s="570"/>
      <c r="F23" s="570"/>
      <c r="G23" s="570"/>
      <c r="H23" s="570"/>
      <c r="I23" s="571"/>
      <c r="J23" s="735" t="s">
        <v>19</v>
      </c>
      <c r="K23" s="736"/>
      <c r="L23" s="736"/>
      <c r="M23" s="736"/>
      <c r="N23" s="736"/>
      <c r="O23" s="736"/>
      <c r="P23" s="1512"/>
      <c r="Q23" s="735" t="s">
        <v>20</v>
      </c>
      <c r="R23" s="736"/>
      <c r="S23" s="736"/>
      <c r="T23" s="736"/>
      <c r="U23" s="736"/>
      <c r="V23" s="736"/>
      <c r="W23" s="736"/>
      <c r="X23" s="736"/>
      <c r="Y23" s="736"/>
      <c r="Z23" s="736"/>
      <c r="AA23" s="1512"/>
      <c r="AB23" s="16"/>
    </row>
    <row r="24" spans="2:39" ht="32.25" customHeight="1" thickBot="1" x14ac:dyDescent="0.25">
      <c r="B24" s="14"/>
      <c r="C24" s="1019" t="s">
        <v>616</v>
      </c>
      <c r="D24" s="1020"/>
      <c r="E24" s="1020"/>
      <c r="F24" s="1020"/>
      <c r="G24" s="1020"/>
      <c r="H24" s="1020"/>
      <c r="I24" s="1584"/>
      <c r="J24" s="1252" t="s">
        <v>617</v>
      </c>
      <c r="K24" s="1579"/>
      <c r="L24" s="1579"/>
      <c r="M24" s="1579"/>
      <c r="N24" s="1579"/>
      <c r="O24" s="1579"/>
      <c r="P24" s="1580"/>
      <c r="Q24" s="1585" t="s">
        <v>618</v>
      </c>
      <c r="R24" s="1586"/>
      <c r="S24" s="1586"/>
      <c r="T24" s="1586"/>
      <c r="U24" s="1586"/>
      <c r="V24" s="1586"/>
      <c r="W24" s="1586"/>
      <c r="X24" s="1586"/>
      <c r="Y24" s="1586"/>
      <c r="Z24" s="1586"/>
      <c r="AA24" s="1587"/>
      <c r="AB24" s="16"/>
    </row>
    <row r="25" spans="2:39" ht="9.9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60" customHeight="1" thickBot="1" x14ac:dyDescent="0.25">
      <c r="B26" s="14"/>
      <c r="C26" s="735" t="s">
        <v>21</v>
      </c>
      <c r="D26" s="736"/>
      <c r="E26" s="736"/>
      <c r="F26" s="736"/>
      <c r="G26" s="736"/>
      <c r="H26" s="1512"/>
      <c r="I26" s="1252"/>
      <c r="J26" s="1579"/>
      <c r="K26" s="1579"/>
      <c r="L26" s="1579"/>
      <c r="M26" s="1579"/>
      <c r="N26" s="1579"/>
      <c r="O26" s="1579"/>
      <c r="P26" s="1579"/>
      <c r="Q26" s="1579"/>
      <c r="R26" s="1579"/>
      <c r="S26" s="1579"/>
      <c r="T26" s="1579"/>
      <c r="U26" s="1579"/>
      <c r="V26" s="1579"/>
      <c r="W26" s="1579"/>
      <c r="X26" s="1579"/>
      <c r="Y26" s="1579"/>
      <c r="Z26" s="1579"/>
      <c r="AA26" s="1580"/>
      <c r="AB26" s="16"/>
    </row>
    <row r="27" spans="2:39" ht="9.9499999999999993"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7.5" customHeight="1" thickBot="1" x14ac:dyDescent="0.25">
      <c r="B28" s="14"/>
      <c r="C28" s="735" t="s">
        <v>23</v>
      </c>
      <c r="D28" s="736"/>
      <c r="E28" s="736"/>
      <c r="F28" s="736"/>
      <c r="G28" s="736"/>
      <c r="H28" s="1512"/>
      <c r="I28" s="478">
        <v>0.95</v>
      </c>
      <c r="J28" s="618"/>
      <c r="K28" s="1581" t="s">
        <v>24</v>
      </c>
      <c r="L28" s="1582"/>
      <c r="M28" s="1582"/>
      <c r="N28" s="1583"/>
      <c r="O28" s="562" t="s">
        <v>25</v>
      </c>
      <c r="P28" s="560"/>
      <c r="Q28" s="560"/>
      <c r="R28" s="561"/>
      <c r="S28" s="213"/>
      <c r="T28" s="562" t="s">
        <v>26</v>
      </c>
      <c r="U28" s="560"/>
      <c r="V28" s="561"/>
      <c r="W28" s="214" t="s">
        <v>520</v>
      </c>
      <c r="X28" s="562" t="s">
        <v>27</v>
      </c>
      <c r="Y28" s="560"/>
      <c r="Z28" s="561"/>
      <c r="AA28" s="214"/>
      <c r="AB28" s="16"/>
    </row>
    <row r="29" spans="2:39" ht="9.9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481" t="s">
        <v>323</v>
      </c>
      <c r="D30" s="482"/>
      <c r="E30" s="482"/>
      <c r="F30" s="482"/>
      <c r="G30" s="482"/>
      <c r="H30" s="482"/>
      <c r="I30" s="482"/>
      <c r="J30" s="483"/>
      <c r="K30" s="1598" t="s">
        <v>322</v>
      </c>
      <c r="L30" s="1599"/>
      <c r="M30" s="1599"/>
      <c r="N30" s="1599"/>
      <c r="O30" s="1599"/>
      <c r="P30" s="1599"/>
      <c r="Q30" s="1599"/>
      <c r="R30" s="1600"/>
      <c r="S30" s="1601" t="s">
        <v>321</v>
      </c>
      <c r="T30" s="1602"/>
      <c r="U30" s="1602"/>
      <c r="V30" s="1602"/>
      <c r="W30" s="1603"/>
      <c r="X30" s="1604" t="s">
        <v>320</v>
      </c>
      <c r="Y30" s="1605"/>
      <c r="Z30" s="1605"/>
      <c r="AA30" s="1606"/>
      <c r="AB30" s="16"/>
    </row>
    <row r="31" spans="2:39" ht="14.25" customHeight="1" x14ac:dyDescent="0.2">
      <c r="B31" s="14"/>
      <c r="C31" s="484"/>
      <c r="D31" s="485"/>
      <c r="E31" s="485"/>
      <c r="F31" s="485"/>
      <c r="G31" s="485"/>
      <c r="H31" s="485"/>
      <c r="I31" s="485"/>
      <c r="J31" s="486"/>
      <c r="K31" s="1607" t="s">
        <v>319</v>
      </c>
      <c r="L31" s="1608"/>
      <c r="M31" s="1608"/>
      <c r="N31" s="1609"/>
      <c r="O31" s="1610" t="s">
        <v>318</v>
      </c>
      <c r="P31" s="1608"/>
      <c r="Q31" s="1608"/>
      <c r="R31" s="1609"/>
      <c r="S31" s="1610" t="s">
        <v>319</v>
      </c>
      <c r="T31" s="1609"/>
      <c r="U31" s="1610" t="s">
        <v>318</v>
      </c>
      <c r="V31" s="1608"/>
      <c r="W31" s="1609"/>
      <c r="X31" s="1610" t="s">
        <v>319</v>
      </c>
      <c r="Y31" s="1609"/>
      <c r="Z31" s="1610" t="s">
        <v>318</v>
      </c>
      <c r="AA31" s="1611"/>
      <c r="AB31" s="16"/>
    </row>
    <row r="32" spans="2:39" ht="15" customHeight="1" thickBot="1" x14ac:dyDescent="0.25">
      <c r="B32" s="14"/>
      <c r="C32" s="487"/>
      <c r="D32" s="488"/>
      <c r="E32" s="488"/>
      <c r="F32" s="488"/>
      <c r="G32" s="488"/>
      <c r="H32" s="488"/>
      <c r="I32" s="488"/>
      <c r="J32" s="489"/>
      <c r="K32" s="810">
        <v>0</v>
      </c>
      <c r="L32" s="811"/>
      <c r="M32" s="811"/>
      <c r="N32" s="948"/>
      <c r="O32" s="1597">
        <v>79</v>
      </c>
      <c r="P32" s="811"/>
      <c r="Q32" s="811"/>
      <c r="R32" s="948"/>
      <c r="S32" s="1597">
        <v>80</v>
      </c>
      <c r="T32" s="948"/>
      <c r="U32" s="1597">
        <v>94</v>
      </c>
      <c r="V32" s="811"/>
      <c r="W32" s="948"/>
      <c r="X32" s="1597">
        <v>95</v>
      </c>
      <c r="Y32" s="948"/>
      <c r="Z32" s="1597">
        <v>100</v>
      </c>
      <c r="AA32" s="812"/>
      <c r="AB32" s="16"/>
    </row>
    <row r="33" spans="2:28" ht="9.9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4.25" customHeight="1" x14ac:dyDescent="0.2">
      <c r="B34" s="20"/>
      <c r="C34" s="1588" t="s">
        <v>29</v>
      </c>
      <c r="D34" s="1589"/>
      <c r="E34" s="1589"/>
      <c r="F34" s="1589"/>
      <c r="G34" s="1589"/>
      <c r="H34" s="1589"/>
      <c r="I34" s="1589"/>
      <c r="J34" s="1589"/>
      <c r="K34" s="1589"/>
      <c r="L34" s="1589"/>
      <c r="M34" s="1589"/>
      <c r="N34" s="1589"/>
      <c r="O34" s="1589"/>
      <c r="P34" s="1589"/>
      <c r="Q34" s="1589"/>
      <c r="R34" s="1589"/>
      <c r="S34" s="1589"/>
      <c r="T34" s="1589"/>
      <c r="U34" s="1589"/>
      <c r="V34" s="1589"/>
      <c r="W34" s="1589"/>
      <c r="X34" s="1589"/>
      <c r="Y34" s="1589"/>
      <c r="Z34" s="1589"/>
      <c r="AA34" s="1590"/>
      <c r="AB34" s="16"/>
    </row>
    <row r="35" spans="2:28" s="21" customFormat="1" ht="12" customHeight="1" thickBot="1" x14ac:dyDescent="0.25">
      <c r="B35" s="20"/>
      <c r="C35" s="1591"/>
      <c r="D35" s="1592"/>
      <c r="E35" s="1592"/>
      <c r="F35" s="1592"/>
      <c r="G35" s="1592"/>
      <c r="H35" s="1592"/>
      <c r="I35" s="1592"/>
      <c r="J35" s="1592"/>
      <c r="K35" s="1592"/>
      <c r="L35" s="1592"/>
      <c r="M35" s="1592"/>
      <c r="N35" s="1592"/>
      <c r="O35" s="1592"/>
      <c r="P35" s="1592"/>
      <c r="Q35" s="1592"/>
      <c r="R35" s="1592"/>
      <c r="S35" s="1592"/>
      <c r="T35" s="1592"/>
      <c r="U35" s="1592"/>
      <c r="V35" s="1592"/>
      <c r="W35" s="1592"/>
      <c r="X35" s="1592"/>
      <c r="Y35" s="1592"/>
      <c r="Z35" s="1592"/>
      <c r="AA35" s="1593"/>
      <c r="AB35" s="16"/>
    </row>
    <row r="36" spans="2:28" s="21" customFormat="1" ht="15" customHeight="1" x14ac:dyDescent="0.2">
      <c r="B36" s="20"/>
      <c r="C36" s="1588" t="s">
        <v>30</v>
      </c>
      <c r="D36" s="1589"/>
      <c r="E36" s="1589"/>
      <c r="F36" s="1589"/>
      <c r="G36" s="1590"/>
      <c r="H36" s="1594" t="s">
        <v>619</v>
      </c>
      <c r="I36" s="1594" t="s">
        <v>620</v>
      </c>
      <c r="J36" s="1594" t="s">
        <v>621</v>
      </c>
      <c r="K36" s="1588" t="s">
        <v>34</v>
      </c>
      <c r="L36" s="1589"/>
      <c r="M36" s="1589"/>
      <c r="N36" s="1589"/>
      <c r="O36" s="1589"/>
      <c r="P36" s="1589"/>
      <c r="Q36" s="1589"/>
      <c r="R36" s="1589"/>
      <c r="S36" s="1589"/>
      <c r="T36" s="1589"/>
      <c r="U36" s="1589"/>
      <c r="V36" s="1589"/>
      <c r="W36" s="1589"/>
      <c r="X36" s="1589"/>
      <c r="Y36" s="1589"/>
      <c r="Z36" s="1589"/>
      <c r="AA36" s="1590"/>
      <c r="AB36" s="16"/>
    </row>
    <row r="37" spans="2:28" s="21" customFormat="1" ht="74.25" customHeight="1" thickBot="1" x14ac:dyDescent="0.25">
      <c r="B37" s="20"/>
      <c r="C37" s="1591"/>
      <c r="D37" s="1592"/>
      <c r="E37" s="1592"/>
      <c r="F37" s="1592"/>
      <c r="G37" s="1593"/>
      <c r="H37" s="1595"/>
      <c r="I37" s="1595"/>
      <c r="J37" s="1596"/>
      <c r="K37" s="1591"/>
      <c r="L37" s="1592"/>
      <c r="M37" s="1592"/>
      <c r="N37" s="1592"/>
      <c r="O37" s="1592"/>
      <c r="P37" s="1592"/>
      <c r="Q37" s="1592"/>
      <c r="R37" s="1592"/>
      <c r="S37" s="1592"/>
      <c r="T37" s="1592"/>
      <c r="U37" s="1592"/>
      <c r="V37" s="1592"/>
      <c r="W37" s="1592"/>
      <c r="X37" s="1592"/>
      <c r="Y37" s="1592"/>
      <c r="Z37" s="1592"/>
      <c r="AA37" s="1593"/>
      <c r="AB37" s="1617"/>
    </row>
    <row r="38" spans="2:28" s="21" customFormat="1" ht="228" customHeight="1" thickBot="1" x14ac:dyDescent="0.25">
      <c r="B38" s="20"/>
      <c r="C38" s="1364" t="s">
        <v>622</v>
      </c>
      <c r="D38" s="1365"/>
      <c r="E38" s="1365"/>
      <c r="F38" s="1365"/>
      <c r="G38" s="1366"/>
      <c r="H38" s="72">
        <f>'[7]01'!$H$34</f>
        <v>1071</v>
      </c>
      <c r="I38" s="215">
        <f>'[7]01'!$I$34</f>
        <v>1071</v>
      </c>
      <c r="J38" s="216">
        <f>'[7]01'!$J$34</f>
        <v>1</v>
      </c>
      <c r="K38" s="1618" t="s">
        <v>623</v>
      </c>
      <c r="L38" s="1618"/>
      <c r="M38" s="1618"/>
      <c r="N38" s="1618"/>
      <c r="O38" s="1618"/>
      <c r="P38" s="1618"/>
      <c r="Q38" s="1618"/>
      <c r="R38" s="1618"/>
      <c r="S38" s="1618"/>
      <c r="T38" s="1618"/>
      <c r="U38" s="1618"/>
      <c r="V38" s="1618"/>
      <c r="W38" s="1618"/>
      <c r="X38" s="1618"/>
      <c r="Y38" s="1618"/>
      <c r="Z38" s="1618"/>
      <c r="AA38" s="1619"/>
      <c r="AB38" s="1617"/>
    </row>
    <row r="39" spans="2:28" s="21" customFormat="1" ht="228" customHeight="1" thickBot="1" x14ac:dyDescent="0.25">
      <c r="B39" s="20"/>
      <c r="C39" s="780" t="s">
        <v>624</v>
      </c>
      <c r="D39" s="781"/>
      <c r="E39" s="781"/>
      <c r="F39" s="781"/>
      <c r="G39" s="782"/>
      <c r="H39" s="72">
        <f>412+189</f>
        <v>601</v>
      </c>
      <c r="I39" s="215">
        <f>+H39</f>
        <v>601</v>
      </c>
      <c r="J39" s="216">
        <f t="shared" ref="J39:J44" si="0">IF(H39="","",+H39/I39)</f>
        <v>1</v>
      </c>
      <c r="K39" s="1618" t="s">
        <v>625</v>
      </c>
      <c r="L39" s="1618"/>
      <c r="M39" s="1618"/>
      <c r="N39" s="1618"/>
      <c r="O39" s="1618"/>
      <c r="P39" s="1618"/>
      <c r="Q39" s="1618"/>
      <c r="R39" s="1618"/>
      <c r="S39" s="1618"/>
      <c r="T39" s="1618"/>
      <c r="U39" s="1618"/>
      <c r="V39" s="1618"/>
      <c r="W39" s="1618"/>
      <c r="X39" s="1618"/>
      <c r="Y39" s="1618"/>
      <c r="Z39" s="1618"/>
      <c r="AA39" s="1619"/>
      <c r="AB39" s="16"/>
    </row>
    <row r="40" spans="2:28" s="21" customFormat="1" ht="228" customHeight="1" x14ac:dyDescent="0.2">
      <c r="B40" s="20"/>
      <c r="C40" s="780" t="s">
        <v>626</v>
      </c>
      <c r="D40" s="781"/>
      <c r="E40" s="781"/>
      <c r="F40" s="781"/>
      <c r="G40" s="782"/>
      <c r="H40" s="217">
        <f>231+586</f>
        <v>817</v>
      </c>
      <c r="I40" s="218">
        <f>231+586</f>
        <v>817</v>
      </c>
      <c r="J40" s="216">
        <f t="shared" si="0"/>
        <v>1</v>
      </c>
      <c r="K40" s="1618" t="s">
        <v>627</v>
      </c>
      <c r="L40" s="1618"/>
      <c r="M40" s="1618"/>
      <c r="N40" s="1618"/>
      <c r="O40" s="1618"/>
      <c r="P40" s="1618"/>
      <c r="Q40" s="1618"/>
      <c r="R40" s="1618"/>
      <c r="S40" s="1618"/>
      <c r="T40" s="1618"/>
      <c r="U40" s="1618"/>
      <c r="V40" s="1618"/>
      <c r="W40" s="1618"/>
      <c r="X40" s="1618"/>
      <c r="Y40" s="1618"/>
      <c r="Z40" s="1618"/>
      <c r="AA40" s="1619"/>
      <c r="AB40" s="16"/>
    </row>
    <row r="41" spans="2:28" s="21" customFormat="1" ht="30" customHeight="1" x14ac:dyDescent="0.2">
      <c r="B41" s="20"/>
      <c r="C41" s="780" t="s">
        <v>628</v>
      </c>
      <c r="D41" s="781"/>
      <c r="E41" s="781"/>
      <c r="F41" s="781"/>
      <c r="G41" s="782"/>
      <c r="H41" s="70"/>
      <c r="I41" s="218"/>
      <c r="J41" s="219" t="str">
        <f t="shared" si="0"/>
        <v/>
      </c>
      <c r="K41" s="1612"/>
      <c r="L41" s="1612"/>
      <c r="M41" s="1612"/>
      <c r="N41" s="1612"/>
      <c r="O41" s="1612"/>
      <c r="P41" s="1612"/>
      <c r="Q41" s="1612"/>
      <c r="R41" s="1612"/>
      <c r="S41" s="1612"/>
      <c r="T41" s="1612"/>
      <c r="U41" s="1612"/>
      <c r="V41" s="1612"/>
      <c r="W41" s="1612"/>
      <c r="X41" s="1612"/>
      <c r="Y41" s="1612"/>
      <c r="Z41" s="1612"/>
      <c r="AA41" s="1613"/>
      <c r="AB41" s="16"/>
    </row>
    <row r="42" spans="2:28" s="21" customFormat="1" ht="30" customHeight="1" x14ac:dyDescent="0.2">
      <c r="B42" s="20"/>
      <c r="C42" s="780" t="s">
        <v>629</v>
      </c>
      <c r="D42" s="781"/>
      <c r="E42" s="781"/>
      <c r="F42" s="781"/>
      <c r="G42" s="782"/>
      <c r="H42" s="70"/>
      <c r="I42" s="220"/>
      <c r="J42" s="219" t="str">
        <f t="shared" si="0"/>
        <v/>
      </c>
      <c r="K42" s="1612"/>
      <c r="L42" s="1612"/>
      <c r="M42" s="1612"/>
      <c r="N42" s="1612"/>
      <c r="O42" s="1612"/>
      <c r="P42" s="1612"/>
      <c r="Q42" s="1612"/>
      <c r="R42" s="1612"/>
      <c r="S42" s="1612"/>
      <c r="T42" s="1612"/>
      <c r="U42" s="1612"/>
      <c r="V42" s="1612"/>
      <c r="W42" s="1612"/>
      <c r="X42" s="1612"/>
      <c r="Y42" s="1612"/>
      <c r="Z42" s="1612"/>
      <c r="AA42" s="1613"/>
      <c r="AB42" s="16"/>
    </row>
    <row r="43" spans="2:28" s="21" customFormat="1" ht="30" customHeight="1" thickBot="1" x14ac:dyDescent="0.25">
      <c r="B43" s="20"/>
      <c r="C43" s="1614" t="s">
        <v>630</v>
      </c>
      <c r="D43" s="1615"/>
      <c r="E43" s="1615"/>
      <c r="F43" s="1615"/>
      <c r="G43" s="1616"/>
      <c r="H43" s="70"/>
      <c r="I43" s="221"/>
      <c r="J43" s="222" t="str">
        <f t="shared" si="0"/>
        <v/>
      </c>
      <c r="K43" s="1612"/>
      <c r="L43" s="1612"/>
      <c r="M43" s="1612"/>
      <c r="N43" s="1612"/>
      <c r="O43" s="1612"/>
      <c r="P43" s="1612"/>
      <c r="Q43" s="1612"/>
      <c r="R43" s="1612"/>
      <c r="S43" s="1612"/>
      <c r="T43" s="1612"/>
      <c r="U43" s="1612"/>
      <c r="V43" s="1612"/>
      <c r="W43" s="1612"/>
      <c r="X43" s="1612"/>
      <c r="Y43" s="1612"/>
      <c r="Z43" s="1612"/>
      <c r="AA43" s="1613"/>
      <c r="AB43" s="16"/>
    </row>
    <row r="44" spans="2:28" s="228" customFormat="1" ht="18.75" customHeight="1" thickBot="1" x14ac:dyDescent="0.3">
      <c r="B44" s="223"/>
      <c r="C44" s="1620" t="s">
        <v>35</v>
      </c>
      <c r="D44" s="1621"/>
      <c r="E44" s="1621"/>
      <c r="F44" s="1621"/>
      <c r="G44" s="1622"/>
      <c r="H44" s="224">
        <f>IF(H38="","",SUM(H38:H43))</f>
        <v>2489</v>
      </c>
      <c r="I44" s="225">
        <f>IF(I38="","",SUM(I38:I43))</f>
        <v>2489</v>
      </c>
      <c r="J44" s="226">
        <f t="shared" si="0"/>
        <v>1</v>
      </c>
      <c r="K44" s="1623"/>
      <c r="L44" s="1623"/>
      <c r="M44" s="1623"/>
      <c r="N44" s="1623"/>
      <c r="O44" s="1623"/>
      <c r="P44" s="1623"/>
      <c r="Q44" s="1623"/>
      <c r="R44" s="1623"/>
      <c r="S44" s="1623"/>
      <c r="T44" s="1623"/>
      <c r="U44" s="1623"/>
      <c r="V44" s="1623"/>
      <c r="W44" s="1623"/>
      <c r="X44" s="1623"/>
      <c r="Y44" s="1623"/>
      <c r="Z44" s="1623"/>
      <c r="AA44" s="1624"/>
      <c r="AB44" s="227"/>
    </row>
    <row r="45" spans="2:28" s="21" customFormat="1" ht="5.25" customHeight="1" x14ac:dyDescent="0.2">
      <c r="B45" s="20"/>
      <c r="C45" s="15"/>
      <c r="D45" s="15"/>
      <c r="E45" s="15"/>
      <c r="F45" s="15"/>
      <c r="G45" s="15"/>
      <c r="H45" s="54"/>
      <c r="I45" s="54"/>
      <c r="J45" s="54"/>
      <c r="K45" s="54"/>
      <c r="L45" s="53"/>
      <c r="M45" s="15"/>
      <c r="N45" s="15"/>
      <c r="O45" s="15"/>
      <c r="P45" s="15"/>
      <c r="Q45" s="15"/>
      <c r="R45" s="15"/>
      <c r="S45" s="15"/>
      <c r="T45" s="15"/>
      <c r="U45" s="15"/>
      <c r="V45" s="15"/>
      <c r="W45" s="15"/>
      <c r="X45" s="15"/>
      <c r="Y45" s="15"/>
      <c r="Z45" s="15"/>
      <c r="AA45" s="15"/>
      <c r="AB45" s="16"/>
    </row>
    <row r="46" spans="2:28" s="21" customFormat="1" ht="5.0999999999999996" customHeight="1" thickBot="1" x14ac:dyDescent="0.25">
      <c r="B46" s="20"/>
      <c r="C46" s="15"/>
      <c r="D46" s="15"/>
      <c r="E46" s="15"/>
      <c r="F46" s="15"/>
      <c r="G46" s="15"/>
      <c r="H46" s="54"/>
      <c r="I46" s="54"/>
      <c r="J46" s="54"/>
      <c r="K46" s="54"/>
      <c r="L46" s="53"/>
      <c r="M46" s="15"/>
      <c r="N46" s="15"/>
      <c r="O46" s="15"/>
      <c r="P46" s="15"/>
      <c r="Q46" s="15"/>
      <c r="R46" s="15"/>
      <c r="S46" s="15"/>
      <c r="T46" s="15"/>
      <c r="U46" s="15"/>
      <c r="V46" s="15"/>
      <c r="W46" s="15"/>
      <c r="X46" s="15"/>
      <c r="Y46" s="15"/>
      <c r="Z46" s="15"/>
      <c r="AA46" s="15"/>
      <c r="AB46" s="16"/>
    </row>
    <row r="47" spans="2:28" s="21" customFormat="1" ht="14.25" customHeight="1" x14ac:dyDescent="0.2">
      <c r="B47" s="20"/>
      <c r="C47" s="625" t="s">
        <v>36</v>
      </c>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7"/>
      <c r="AB47" s="16"/>
    </row>
    <row r="48" spans="2:28" ht="15" customHeight="1" thickBot="1" x14ac:dyDescent="0.25">
      <c r="B48" s="14"/>
      <c r="C48" s="792"/>
      <c r="D48" s="793"/>
      <c r="E48" s="793"/>
      <c r="F48" s="793"/>
      <c r="G48" s="793"/>
      <c r="H48" s="793"/>
      <c r="I48" s="793"/>
      <c r="J48" s="793"/>
      <c r="K48" s="793"/>
      <c r="L48" s="793"/>
      <c r="M48" s="793"/>
      <c r="N48" s="793"/>
      <c r="O48" s="793"/>
      <c r="P48" s="793"/>
      <c r="Q48" s="793"/>
      <c r="R48" s="793"/>
      <c r="S48" s="793"/>
      <c r="T48" s="793"/>
      <c r="U48" s="793"/>
      <c r="V48" s="793"/>
      <c r="W48" s="793"/>
      <c r="X48" s="793"/>
      <c r="Y48" s="793"/>
      <c r="Z48" s="793"/>
      <c r="AA48" s="794"/>
      <c r="AB48" s="16"/>
    </row>
    <row r="49" spans="2:28" ht="14.25" customHeight="1" x14ac:dyDescent="0.2">
      <c r="B49" s="14"/>
      <c r="C49" s="768" t="s">
        <v>498</v>
      </c>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70"/>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ht="14.25" customHeight="1"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ht="15"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ht="15" thickBot="1" x14ac:dyDescent="0.25">
      <c r="B61" s="14"/>
      <c r="C61" s="774"/>
      <c r="D61" s="775"/>
      <c r="E61" s="775"/>
      <c r="F61" s="775"/>
      <c r="G61" s="775"/>
      <c r="H61" s="775"/>
      <c r="I61" s="775"/>
      <c r="J61" s="775"/>
      <c r="K61" s="775"/>
      <c r="L61" s="775"/>
      <c r="M61" s="775"/>
      <c r="N61" s="775"/>
      <c r="O61" s="775"/>
      <c r="P61" s="775"/>
      <c r="Q61" s="775"/>
      <c r="R61" s="775"/>
      <c r="S61" s="775"/>
      <c r="T61" s="775"/>
      <c r="U61" s="775"/>
      <c r="V61" s="775"/>
      <c r="W61" s="775"/>
      <c r="X61" s="775"/>
      <c r="Y61" s="775"/>
      <c r="Z61" s="775"/>
      <c r="AA61" s="776"/>
      <c r="AB61" s="16"/>
    </row>
    <row r="62" spans="2:28" ht="7.5" customHeight="1" x14ac:dyDescent="0.2">
      <c r="B62" s="22"/>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23"/>
    </row>
    <row r="63" spans="2:28" ht="6.75" customHeight="1" thickBot="1" x14ac:dyDescent="0.25">
      <c r="B63" s="24"/>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25"/>
    </row>
    <row r="64" spans="2:28" ht="14.25" customHeight="1" x14ac:dyDescent="0.2">
      <c r="B64" s="26"/>
      <c r="C64" s="838" t="s">
        <v>30</v>
      </c>
      <c r="D64" s="839"/>
      <c r="E64" s="839"/>
      <c r="F64" s="839"/>
      <c r="G64" s="840"/>
      <c r="H64" s="838" t="s">
        <v>37</v>
      </c>
      <c r="I64" s="840"/>
      <c r="J64" s="838" t="s">
        <v>38</v>
      </c>
      <c r="K64" s="839"/>
      <c r="L64" s="839"/>
      <c r="M64" s="840"/>
      <c r="N64" s="838" t="s">
        <v>631</v>
      </c>
      <c r="O64" s="839"/>
      <c r="P64" s="839"/>
      <c r="Q64" s="839"/>
      <c r="R64" s="839"/>
      <c r="S64" s="839"/>
      <c r="T64" s="839"/>
      <c r="U64" s="840"/>
      <c r="V64" s="838" t="s">
        <v>40</v>
      </c>
      <c r="W64" s="839"/>
      <c r="X64" s="839"/>
      <c r="Y64" s="839"/>
      <c r="Z64" s="839"/>
      <c r="AA64" s="840"/>
      <c r="AB64" s="27"/>
    </row>
    <row r="65" spans="2:28" ht="14.25" customHeight="1" x14ac:dyDescent="0.2">
      <c r="B65" s="28"/>
      <c r="C65" s="841"/>
      <c r="D65" s="842"/>
      <c r="E65" s="842"/>
      <c r="F65" s="842"/>
      <c r="G65" s="843"/>
      <c r="H65" s="841"/>
      <c r="I65" s="843"/>
      <c r="J65" s="841"/>
      <c r="K65" s="842"/>
      <c r="L65" s="842"/>
      <c r="M65" s="843"/>
      <c r="N65" s="841"/>
      <c r="O65" s="842"/>
      <c r="P65" s="842"/>
      <c r="Q65" s="842"/>
      <c r="R65" s="842"/>
      <c r="S65" s="842"/>
      <c r="T65" s="842"/>
      <c r="U65" s="843"/>
      <c r="V65" s="841"/>
      <c r="W65" s="842"/>
      <c r="X65" s="842"/>
      <c r="Y65" s="842"/>
      <c r="Z65" s="842"/>
      <c r="AA65" s="843"/>
      <c r="AB65" s="27"/>
    </row>
    <row r="66" spans="2:28" ht="15" customHeight="1" x14ac:dyDescent="0.2">
      <c r="B66" s="28"/>
      <c r="C66" s="841"/>
      <c r="D66" s="842"/>
      <c r="E66" s="842"/>
      <c r="F66" s="842"/>
      <c r="G66" s="843"/>
      <c r="H66" s="841"/>
      <c r="I66" s="843"/>
      <c r="J66" s="841"/>
      <c r="K66" s="842"/>
      <c r="L66" s="842"/>
      <c r="M66" s="843"/>
      <c r="N66" s="841"/>
      <c r="O66" s="842"/>
      <c r="P66" s="842"/>
      <c r="Q66" s="842"/>
      <c r="R66" s="842"/>
      <c r="S66" s="842"/>
      <c r="T66" s="842"/>
      <c r="U66" s="843"/>
      <c r="V66" s="841"/>
      <c r="W66" s="842"/>
      <c r="X66" s="842"/>
      <c r="Y66" s="842"/>
      <c r="Z66" s="842"/>
      <c r="AA66" s="843"/>
      <c r="AB66" s="27"/>
    </row>
    <row r="67" spans="2:28" ht="96.75" customHeight="1" x14ac:dyDescent="0.2">
      <c r="B67" s="26"/>
      <c r="C67" s="1544" t="s">
        <v>622</v>
      </c>
      <c r="D67" s="1344"/>
      <c r="E67" s="1344"/>
      <c r="F67" s="1344"/>
      <c r="G67" s="1344"/>
      <c r="H67" s="1625">
        <v>0.94399999999999995</v>
      </c>
      <c r="I67" s="1625"/>
      <c r="J67" s="1626">
        <f>J38</f>
        <v>1</v>
      </c>
      <c r="K67" s="1626"/>
      <c r="L67" s="1626"/>
      <c r="M67" s="1626"/>
      <c r="N67" s="1627" t="s">
        <v>632</v>
      </c>
      <c r="O67" s="1627"/>
      <c r="P67" s="1627"/>
      <c r="Q67" s="1627"/>
      <c r="R67" s="1627"/>
      <c r="S67" s="1627"/>
      <c r="T67" s="1627"/>
      <c r="U67" s="1627"/>
      <c r="V67" s="966" t="s">
        <v>633</v>
      </c>
      <c r="W67" s="966"/>
      <c r="X67" s="966"/>
      <c r="Y67" s="966"/>
      <c r="Z67" s="966"/>
      <c r="AA67" s="1628"/>
      <c r="AB67" s="29"/>
    </row>
    <row r="68" spans="2:28" ht="99.75" customHeight="1" x14ac:dyDescent="0.2">
      <c r="B68" s="26"/>
      <c r="C68" s="1544" t="s">
        <v>624</v>
      </c>
      <c r="D68" s="1344"/>
      <c r="E68" s="1344"/>
      <c r="F68" s="1344"/>
      <c r="G68" s="1344"/>
      <c r="H68" s="1625">
        <v>0.98</v>
      </c>
      <c r="I68" s="1625"/>
      <c r="J68" s="1626">
        <f>+J39</f>
        <v>1</v>
      </c>
      <c r="K68" s="1626"/>
      <c r="L68" s="1626"/>
      <c r="M68" s="1626"/>
      <c r="N68" s="1627" t="s">
        <v>634</v>
      </c>
      <c r="O68" s="1627"/>
      <c r="P68" s="1627"/>
      <c r="Q68" s="1627"/>
      <c r="R68" s="1627"/>
      <c r="S68" s="1627"/>
      <c r="T68" s="1627"/>
      <c r="U68" s="1627"/>
      <c r="V68" s="966" t="s">
        <v>633</v>
      </c>
      <c r="W68" s="966"/>
      <c r="X68" s="966"/>
      <c r="Y68" s="966"/>
      <c r="Z68" s="966"/>
      <c r="AA68" s="1628"/>
      <c r="AB68" s="29"/>
    </row>
    <row r="69" spans="2:28" ht="95.25" customHeight="1" x14ac:dyDescent="0.2">
      <c r="B69" s="26"/>
      <c r="C69" s="1544" t="s">
        <v>626</v>
      </c>
      <c r="D69" s="1344"/>
      <c r="E69" s="1344"/>
      <c r="F69" s="1344"/>
      <c r="G69" s="1344"/>
      <c r="H69" s="1625">
        <v>1</v>
      </c>
      <c r="I69" s="1625"/>
      <c r="J69" s="1626">
        <f>+J40</f>
        <v>1</v>
      </c>
      <c r="K69" s="1626"/>
      <c r="L69" s="1626"/>
      <c r="M69" s="1626"/>
      <c r="N69" s="1627" t="s">
        <v>635</v>
      </c>
      <c r="O69" s="1627"/>
      <c r="P69" s="1627"/>
      <c r="Q69" s="1627"/>
      <c r="R69" s="1627"/>
      <c r="S69" s="1627"/>
      <c r="T69" s="1627"/>
      <c r="U69" s="1627"/>
      <c r="V69" s="966" t="s">
        <v>633</v>
      </c>
      <c r="W69" s="966"/>
      <c r="X69" s="966"/>
      <c r="Y69" s="966"/>
      <c r="Z69" s="966"/>
      <c r="AA69" s="1628"/>
      <c r="AB69" s="29"/>
    </row>
    <row r="70" spans="2:28" ht="20.100000000000001" customHeight="1" x14ac:dyDescent="0.2">
      <c r="B70" s="26"/>
      <c r="C70" s="1544" t="s">
        <v>628</v>
      </c>
      <c r="D70" s="1344"/>
      <c r="E70" s="1344"/>
      <c r="F70" s="1344"/>
      <c r="G70" s="1344"/>
      <c r="H70" s="1625">
        <v>1</v>
      </c>
      <c r="I70" s="1625"/>
      <c r="J70" s="591"/>
      <c r="K70" s="591"/>
      <c r="L70" s="591"/>
      <c r="M70" s="591"/>
      <c r="N70" s="1629"/>
      <c r="O70" s="1629"/>
      <c r="P70" s="1629"/>
      <c r="Q70" s="1629"/>
      <c r="R70" s="1629"/>
      <c r="S70" s="1629"/>
      <c r="T70" s="1629"/>
      <c r="U70" s="1629"/>
      <c r="V70" s="1629"/>
      <c r="W70" s="1629"/>
      <c r="X70" s="1629"/>
      <c r="Y70" s="1629"/>
      <c r="Z70" s="1629"/>
      <c r="AA70" s="1630"/>
      <c r="AB70" s="29"/>
    </row>
    <row r="71" spans="2:28" ht="20.100000000000001" customHeight="1" x14ac:dyDescent="0.2">
      <c r="B71" s="26"/>
      <c r="C71" s="1544" t="s">
        <v>629</v>
      </c>
      <c r="D71" s="1344"/>
      <c r="E71" s="1344"/>
      <c r="F71" s="1344"/>
      <c r="G71" s="1344"/>
      <c r="H71" s="1625">
        <v>1</v>
      </c>
      <c r="I71" s="1625"/>
      <c r="J71" s="591"/>
      <c r="K71" s="591"/>
      <c r="L71" s="591"/>
      <c r="M71" s="591"/>
      <c r="N71" s="1629"/>
      <c r="O71" s="1629"/>
      <c r="P71" s="1629"/>
      <c r="Q71" s="1629"/>
      <c r="R71" s="1629"/>
      <c r="S71" s="1629"/>
      <c r="T71" s="1629"/>
      <c r="U71" s="1629"/>
      <c r="V71" s="1629"/>
      <c r="W71" s="1629"/>
      <c r="X71" s="1629"/>
      <c r="Y71" s="1629"/>
      <c r="Z71" s="1629"/>
      <c r="AA71" s="1630"/>
      <c r="AB71" s="29"/>
    </row>
    <row r="72" spans="2:28" ht="20.100000000000001" customHeight="1" thickBot="1" x14ac:dyDescent="0.25">
      <c r="B72" s="26"/>
      <c r="C72" s="1631" t="s">
        <v>630</v>
      </c>
      <c r="D72" s="564"/>
      <c r="E72" s="564"/>
      <c r="F72" s="564"/>
      <c r="G72" s="564"/>
      <c r="H72" s="1632">
        <v>1</v>
      </c>
      <c r="I72" s="1632"/>
      <c r="J72" s="593"/>
      <c r="K72" s="593"/>
      <c r="L72" s="593"/>
      <c r="M72" s="593"/>
      <c r="N72" s="1633"/>
      <c r="O72" s="1633"/>
      <c r="P72" s="1633"/>
      <c r="Q72" s="1633"/>
      <c r="R72" s="1633"/>
      <c r="S72" s="1633"/>
      <c r="T72" s="1633"/>
      <c r="U72" s="1633"/>
      <c r="V72" s="1633"/>
      <c r="W72" s="1633"/>
      <c r="X72" s="1633"/>
      <c r="Y72" s="1633"/>
      <c r="Z72" s="1633"/>
      <c r="AA72" s="1634"/>
      <c r="AB72" s="29"/>
    </row>
    <row r="73" spans="2:28" x14ac:dyDescent="0.2">
      <c r="B73" s="37"/>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36"/>
    </row>
    <row r="112" ht="6" customHeight="1" x14ac:dyDescent="0.2"/>
  </sheetData>
  <mergeCells count="116">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AD18:AM18"/>
    <mergeCell ref="C20:H21"/>
    <mergeCell ref="I20:L21"/>
    <mergeCell ref="M20:S20"/>
    <mergeCell ref="T20:AA20"/>
    <mergeCell ref="M21:S21"/>
    <mergeCell ref="T21:AA21"/>
    <mergeCell ref="C26:H26"/>
    <mergeCell ref="I26:AA26"/>
    <mergeCell ref="C16:H16"/>
    <mergeCell ref="I16:AA16"/>
    <mergeCell ref="C10:H11"/>
    <mergeCell ref="I10:Q11"/>
    <mergeCell ref="R10:U10"/>
    <mergeCell ref="V10:AA10"/>
    <mergeCell ref="R11:U11"/>
    <mergeCell ref="V11:AA11"/>
    <mergeCell ref="C18:H18"/>
    <mergeCell ref="I18:AA18"/>
    <mergeCell ref="B2:G4"/>
    <mergeCell ref="H2:AB2"/>
    <mergeCell ref="H3:O3"/>
    <mergeCell ref="P3:AB3"/>
    <mergeCell ref="H4:AB4"/>
    <mergeCell ref="C7:H8"/>
    <mergeCell ref="I7:AA8"/>
    <mergeCell ref="C13:H14"/>
    <mergeCell ref="I13:S14"/>
    <mergeCell ref="T13:AA13"/>
    <mergeCell ref="T14:AA1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11"/>
  <sheetViews>
    <sheetView showGridLines="0" view="pageBreakPreview" topLeftCell="A3" zoomScaleNormal="100" zoomScaleSheetLayoutView="100" zoomScalePageLayoutView="70" workbookViewId="0">
      <selection activeCell="I20" sqref="I20:N2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7.85546875" style="1" customWidth="1"/>
    <col min="11" max="27" width="4.7109375" style="1" customWidth="1"/>
    <col min="28" max="28" width="2.85546875" style="1" customWidth="1"/>
    <col min="29" max="29" width="3.7109375" style="1"/>
    <col min="30" max="30" width="6.140625" style="1" bestFit="1" customWidth="1"/>
    <col min="31" max="16384" width="3.7109375" style="1"/>
  </cols>
  <sheetData>
    <row r="1" spans="2:28" x14ac:dyDescent="0.2">
      <c r="B1" s="2"/>
      <c r="C1" s="2"/>
      <c r="D1" s="2"/>
      <c r="E1" s="2"/>
      <c r="F1" s="2"/>
    </row>
    <row r="2" spans="2:28" ht="45.75" customHeight="1" x14ac:dyDescent="0.2">
      <c r="B2" s="591"/>
      <c r="C2" s="591"/>
      <c r="D2" s="591"/>
      <c r="E2" s="591"/>
      <c r="F2" s="591"/>
      <c r="G2" s="591"/>
      <c r="H2" s="1635" t="s">
        <v>0</v>
      </c>
      <c r="I2" s="1635"/>
      <c r="J2" s="1635"/>
      <c r="K2" s="1635"/>
      <c r="L2" s="1635"/>
      <c r="M2" s="1635"/>
      <c r="N2" s="1635"/>
      <c r="O2" s="1635"/>
      <c r="P2" s="1635"/>
      <c r="Q2" s="1635"/>
      <c r="R2" s="1635"/>
      <c r="S2" s="1635"/>
      <c r="T2" s="1635"/>
      <c r="U2" s="1635"/>
      <c r="V2" s="1635"/>
      <c r="W2" s="1635"/>
      <c r="X2" s="1635"/>
      <c r="Y2" s="1635"/>
      <c r="Z2" s="1635"/>
      <c r="AA2" s="1635"/>
      <c r="AB2" s="1635"/>
    </row>
    <row r="3" spans="2:28" ht="15" customHeight="1" x14ac:dyDescent="0.2">
      <c r="B3" s="591"/>
      <c r="C3" s="591"/>
      <c r="D3" s="591"/>
      <c r="E3" s="591"/>
      <c r="F3" s="591"/>
      <c r="G3" s="591"/>
      <c r="H3" s="596" t="s">
        <v>1</v>
      </c>
      <c r="I3" s="596"/>
      <c r="J3" s="596"/>
      <c r="K3" s="596"/>
      <c r="L3" s="596"/>
      <c r="M3" s="596"/>
      <c r="N3" s="596"/>
      <c r="O3" s="596"/>
      <c r="P3" s="596"/>
      <c r="Q3" s="596"/>
      <c r="R3" s="596" t="s">
        <v>137</v>
      </c>
      <c r="S3" s="596"/>
      <c r="T3" s="596"/>
      <c r="U3" s="596"/>
      <c r="V3" s="596"/>
      <c r="W3" s="596"/>
      <c r="X3" s="596"/>
      <c r="Y3" s="596"/>
      <c r="Z3" s="596"/>
      <c r="AA3" s="596"/>
      <c r="AB3" s="596"/>
    </row>
    <row r="4" spans="2:28" ht="15.75" customHeight="1" thickBot="1" x14ac:dyDescent="0.25">
      <c r="B4" s="593"/>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8"/>
    </row>
    <row r="5" spans="2:28" ht="15" x14ac:dyDescent="0.2">
      <c r="B5" s="26"/>
      <c r="H5" s="3"/>
      <c r="I5" s="3"/>
      <c r="J5" s="3"/>
      <c r="K5" s="3"/>
      <c r="L5" s="3"/>
      <c r="M5" s="3"/>
      <c r="N5" s="3"/>
      <c r="O5" s="3"/>
      <c r="P5" s="3"/>
      <c r="Q5" s="3"/>
      <c r="R5" s="3"/>
      <c r="S5" s="3"/>
      <c r="T5" s="3"/>
      <c r="U5" s="3"/>
      <c r="V5" s="3"/>
      <c r="W5" s="3"/>
      <c r="X5" s="3"/>
      <c r="Y5" s="3"/>
      <c r="Z5" s="3"/>
      <c r="AA5" s="3"/>
      <c r="AB5" s="229"/>
    </row>
    <row r="6" spans="2:28" ht="5.0999999999999996" customHeight="1" thickBot="1" x14ac:dyDescent="0.25">
      <c r="B6" s="4"/>
      <c r="C6" s="5"/>
      <c r="D6" s="5"/>
      <c r="E6" s="5"/>
      <c r="F6" s="5"/>
      <c r="G6" s="5"/>
      <c r="H6" s="5"/>
      <c r="I6" s="6"/>
      <c r="J6" s="6"/>
      <c r="K6" s="6"/>
      <c r="L6" s="6"/>
      <c r="M6" s="6"/>
      <c r="N6" s="6"/>
      <c r="O6" s="6"/>
      <c r="P6" s="6"/>
      <c r="Q6" s="6"/>
      <c r="R6" s="6"/>
      <c r="S6" s="6"/>
      <c r="T6" s="7"/>
      <c r="U6" s="7"/>
      <c r="V6" s="7"/>
      <c r="W6" s="7"/>
      <c r="X6" s="7"/>
      <c r="Y6" s="5"/>
      <c r="Z6" s="5"/>
      <c r="AA6" s="5"/>
      <c r="AB6" s="8"/>
    </row>
    <row r="7" spans="2:28" ht="15" customHeight="1" x14ac:dyDescent="0.2">
      <c r="B7" s="9"/>
      <c r="C7" s="545" t="s">
        <v>2</v>
      </c>
      <c r="D7" s="546"/>
      <c r="E7" s="546"/>
      <c r="F7" s="546"/>
      <c r="G7" s="546"/>
      <c r="H7" s="547"/>
      <c r="I7" s="600" t="s">
        <v>161</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545" t="s">
        <v>3</v>
      </c>
      <c r="D10" s="546"/>
      <c r="E10" s="546"/>
      <c r="F10" s="546"/>
      <c r="G10" s="546"/>
      <c r="H10" s="547"/>
      <c r="I10" s="768" t="s">
        <v>636</v>
      </c>
      <c r="J10" s="1259"/>
      <c r="K10" s="1259"/>
      <c r="L10" s="1259"/>
      <c r="M10" s="1259"/>
      <c r="N10" s="1259"/>
      <c r="O10" s="1259"/>
      <c r="P10" s="1259"/>
      <c r="Q10" s="1259"/>
      <c r="R10" s="1259"/>
      <c r="S10" s="1260"/>
      <c r="T10" s="608" t="s">
        <v>4</v>
      </c>
      <c r="U10" s="609"/>
      <c r="V10" s="609"/>
      <c r="W10" s="610"/>
      <c r="X10" s="569" t="s">
        <v>5</v>
      </c>
      <c r="Y10" s="570"/>
      <c r="Z10" s="570"/>
      <c r="AA10" s="571"/>
      <c r="AB10" s="10"/>
    </row>
    <row r="11" spans="2:28" ht="28.5" customHeight="1" thickBot="1" x14ac:dyDescent="0.25">
      <c r="B11" s="9"/>
      <c r="C11" s="548"/>
      <c r="D11" s="549"/>
      <c r="E11" s="549"/>
      <c r="F11" s="549"/>
      <c r="G11" s="549"/>
      <c r="H11" s="550"/>
      <c r="I11" s="1261"/>
      <c r="J11" s="1262"/>
      <c r="K11" s="1262"/>
      <c r="L11" s="1262"/>
      <c r="M11" s="1262"/>
      <c r="N11" s="1262"/>
      <c r="O11" s="1262"/>
      <c r="P11" s="1262"/>
      <c r="Q11" s="1262"/>
      <c r="R11" s="1262"/>
      <c r="S11" s="1263"/>
      <c r="T11" s="478" t="s">
        <v>162</v>
      </c>
      <c r="U11" s="617"/>
      <c r="V11" s="617"/>
      <c r="W11" s="618"/>
      <c r="X11" s="587">
        <v>3</v>
      </c>
      <c r="Y11" s="606"/>
      <c r="Z11" s="606"/>
      <c r="AA11" s="607"/>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613</v>
      </c>
      <c r="J13" s="552"/>
      <c r="K13" s="552"/>
      <c r="L13" s="552"/>
      <c r="M13" s="552"/>
      <c r="N13" s="552"/>
      <c r="O13" s="552"/>
      <c r="P13" s="552"/>
      <c r="Q13" s="552"/>
      <c r="R13" s="552"/>
      <c r="S13" s="552"/>
      <c r="T13" s="552"/>
      <c r="U13" s="553"/>
      <c r="V13" s="545" t="s">
        <v>9</v>
      </c>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5"/>
      <c r="T14" s="555"/>
      <c r="U14" s="556"/>
      <c r="V14" s="557" t="s">
        <v>61</v>
      </c>
      <c r="W14" s="558"/>
      <c r="X14" s="558"/>
      <c r="Y14" s="558"/>
      <c r="Z14" s="558"/>
      <c r="AA14" s="559"/>
      <c r="AB14" s="16"/>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78.75" customHeight="1" thickBot="1" x14ac:dyDescent="0.25">
      <c r="B16" s="14"/>
      <c r="C16" s="472" t="s">
        <v>11</v>
      </c>
      <c r="D16" s="473"/>
      <c r="E16" s="473"/>
      <c r="F16" s="473"/>
      <c r="G16" s="473"/>
      <c r="H16" s="474"/>
      <c r="I16" s="1574" t="s">
        <v>163</v>
      </c>
      <c r="J16" s="1575"/>
      <c r="K16" s="1575"/>
      <c r="L16" s="1575"/>
      <c r="M16" s="1575"/>
      <c r="N16" s="1575"/>
      <c r="O16" s="1575"/>
      <c r="P16" s="1575"/>
      <c r="Q16" s="1575"/>
      <c r="R16" s="1575"/>
      <c r="S16" s="1575"/>
      <c r="T16" s="1575"/>
      <c r="U16" s="1575"/>
      <c r="V16" s="1575"/>
      <c r="W16" s="1575"/>
      <c r="X16" s="1575"/>
      <c r="Y16" s="1575"/>
      <c r="Z16" s="1575"/>
      <c r="AA16" s="1576"/>
      <c r="AB16" s="16"/>
    </row>
    <row r="17" spans="2:39" ht="5.09999999999999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9" ht="62.25" customHeight="1" thickBot="1" x14ac:dyDescent="0.25">
      <c r="B18" s="14"/>
      <c r="C18" s="472" t="s">
        <v>490</v>
      </c>
      <c r="D18" s="473"/>
      <c r="E18" s="473"/>
      <c r="F18" s="473"/>
      <c r="G18" s="473"/>
      <c r="H18" s="474"/>
      <c r="I18" s="1574" t="s">
        <v>164</v>
      </c>
      <c r="J18" s="1575"/>
      <c r="K18" s="1575"/>
      <c r="L18" s="1575"/>
      <c r="M18" s="1575"/>
      <c r="N18" s="1575"/>
      <c r="O18" s="1575"/>
      <c r="P18" s="1575"/>
      <c r="Q18" s="1575"/>
      <c r="R18" s="1575"/>
      <c r="S18" s="1575"/>
      <c r="T18" s="1575"/>
      <c r="U18" s="1575"/>
      <c r="V18" s="1575"/>
      <c r="W18" s="1575"/>
      <c r="X18" s="1575"/>
      <c r="Y18" s="1575"/>
      <c r="Z18" s="1575"/>
      <c r="AA18" s="1576"/>
      <c r="AB18" s="16"/>
      <c r="AD18" s="1577"/>
      <c r="AE18" s="1577"/>
      <c r="AF18" s="1577"/>
      <c r="AG18" s="1577"/>
      <c r="AH18" s="1577"/>
      <c r="AI18" s="1577"/>
      <c r="AJ18" s="1577"/>
      <c r="AK18" s="1577"/>
      <c r="AL18" s="1577"/>
      <c r="AM18" s="1577"/>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72" t="s">
        <v>13</v>
      </c>
      <c r="D20" s="573"/>
      <c r="E20" s="573"/>
      <c r="F20" s="573"/>
      <c r="G20" s="573"/>
      <c r="H20" s="574"/>
      <c r="I20" s="578" t="s">
        <v>353</v>
      </c>
      <c r="J20" s="579"/>
      <c r="K20" s="579"/>
      <c r="L20" s="579"/>
      <c r="M20" s="579"/>
      <c r="N20" s="580"/>
      <c r="O20" s="569" t="s">
        <v>14</v>
      </c>
      <c r="P20" s="570"/>
      <c r="Q20" s="570"/>
      <c r="R20" s="570"/>
      <c r="S20" s="570"/>
      <c r="T20" s="570"/>
      <c r="U20" s="571"/>
      <c r="V20" s="569" t="s">
        <v>15</v>
      </c>
      <c r="W20" s="570"/>
      <c r="X20" s="570"/>
      <c r="Y20" s="570"/>
      <c r="Z20" s="570"/>
      <c r="AA20" s="571"/>
      <c r="AB20" s="16"/>
    </row>
    <row r="21" spans="2:39" ht="18" customHeight="1" thickBot="1" x14ac:dyDescent="0.25">
      <c r="B21" s="14"/>
      <c r="C21" s="575"/>
      <c r="D21" s="576"/>
      <c r="E21" s="576"/>
      <c r="F21" s="576"/>
      <c r="G21" s="576"/>
      <c r="H21" s="577"/>
      <c r="I21" s="581"/>
      <c r="J21" s="582"/>
      <c r="K21" s="582"/>
      <c r="L21" s="582"/>
      <c r="M21" s="582"/>
      <c r="N21" s="583"/>
      <c r="O21" s="584" t="s">
        <v>156</v>
      </c>
      <c r="P21" s="585"/>
      <c r="Q21" s="585"/>
      <c r="R21" s="585"/>
      <c r="S21" s="585"/>
      <c r="T21" s="585"/>
      <c r="U21" s="586"/>
      <c r="V21" s="587" t="s">
        <v>17</v>
      </c>
      <c r="W21" s="585"/>
      <c r="X21" s="585"/>
      <c r="Y21" s="585"/>
      <c r="Z21" s="585"/>
      <c r="AA21" s="586"/>
      <c r="AB21" s="16"/>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x14ac:dyDescent="0.2">
      <c r="B23" s="14"/>
      <c r="C23" s="569" t="s">
        <v>18</v>
      </c>
      <c r="D23" s="570"/>
      <c r="E23" s="570"/>
      <c r="F23" s="570"/>
      <c r="G23" s="570"/>
      <c r="H23" s="570"/>
      <c r="I23" s="571"/>
      <c r="J23" s="569" t="s">
        <v>19</v>
      </c>
      <c r="K23" s="570"/>
      <c r="L23" s="570"/>
      <c r="M23" s="570"/>
      <c r="N23" s="570"/>
      <c r="O23" s="570"/>
      <c r="P23" s="570"/>
      <c r="Q23" s="570"/>
      <c r="R23" s="571"/>
      <c r="S23" s="569" t="s">
        <v>20</v>
      </c>
      <c r="T23" s="570"/>
      <c r="U23" s="570"/>
      <c r="V23" s="570"/>
      <c r="W23" s="570"/>
      <c r="X23" s="570"/>
      <c r="Y23" s="570"/>
      <c r="Z23" s="570"/>
      <c r="AA23" s="571"/>
      <c r="AB23" s="16"/>
    </row>
    <row r="24" spans="2:39" ht="32.25" customHeight="1" thickBot="1" x14ac:dyDescent="0.25">
      <c r="B24" s="14"/>
      <c r="C24" s="451" t="s">
        <v>616</v>
      </c>
      <c r="D24" s="452"/>
      <c r="E24" s="452"/>
      <c r="F24" s="452"/>
      <c r="G24" s="452"/>
      <c r="H24" s="452"/>
      <c r="I24" s="453"/>
      <c r="J24" s="451" t="s">
        <v>617</v>
      </c>
      <c r="K24" s="452"/>
      <c r="L24" s="452"/>
      <c r="M24" s="452"/>
      <c r="N24" s="452"/>
      <c r="O24" s="452"/>
      <c r="P24" s="452"/>
      <c r="Q24" s="452"/>
      <c r="R24" s="453"/>
      <c r="S24" s="1639" t="s">
        <v>618</v>
      </c>
      <c r="T24" s="558"/>
      <c r="U24" s="558"/>
      <c r="V24" s="558"/>
      <c r="W24" s="558"/>
      <c r="X24" s="558"/>
      <c r="Y24" s="558"/>
      <c r="Z24" s="558"/>
      <c r="AA24" s="559"/>
      <c r="AB24" s="16"/>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46.5" customHeight="1" thickBot="1" x14ac:dyDescent="0.25">
      <c r="B26" s="14"/>
      <c r="C26" s="472" t="s">
        <v>21</v>
      </c>
      <c r="D26" s="473"/>
      <c r="E26" s="473"/>
      <c r="F26" s="473"/>
      <c r="G26" s="473"/>
      <c r="H26" s="474"/>
      <c r="I26" s="475"/>
      <c r="J26" s="476"/>
      <c r="K26" s="476"/>
      <c r="L26" s="476"/>
      <c r="M26" s="476"/>
      <c r="N26" s="476"/>
      <c r="O26" s="476"/>
      <c r="P26" s="476"/>
      <c r="Q26" s="476"/>
      <c r="R26" s="476"/>
      <c r="S26" s="476"/>
      <c r="T26" s="476"/>
      <c r="U26" s="476"/>
      <c r="V26" s="476"/>
      <c r="W26" s="476"/>
      <c r="X26" s="476"/>
      <c r="Y26" s="476"/>
      <c r="Z26" s="476"/>
      <c r="AA26" s="477"/>
      <c r="AB26" s="16"/>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7.5" customHeight="1" thickBot="1" x14ac:dyDescent="0.25">
      <c r="B28" s="14"/>
      <c r="C28" s="472" t="s">
        <v>23</v>
      </c>
      <c r="D28" s="473"/>
      <c r="E28" s="473"/>
      <c r="F28" s="473"/>
      <c r="G28" s="473"/>
      <c r="H28" s="474"/>
      <c r="I28" s="478">
        <v>0.95</v>
      </c>
      <c r="J28" s="475"/>
      <c r="K28" s="1636" t="s">
        <v>24</v>
      </c>
      <c r="L28" s="1637"/>
      <c r="M28" s="1637"/>
      <c r="N28" s="1637"/>
      <c r="O28" s="1638"/>
      <c r="P28" s="562" t="s">
        <v>25</v>
      </c>
      <c r="Q28" s="560"/>
      <c r="R28" s="561"/>
      <c r="S28" s="151"/>
      <c r="T28" s="562" t="s">
        <v>26</v>
      </c>
      <c r="U28" s="560"/>
      <c r="V28" s="561"/>
      <c r="W28" s="151" t="s">
        <v>520</v>
      </c>
      <c r="X28" s="560" t="s">
        <v>27</v>
      </c>
      <c r="Y28" s="560"/>
      <c r="Z28" s="561"/>
      <c r="AA28" s="214"/>
      <c r="AB28" s="16"/>
    </row>
    <row r="29" spans="2:39"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39"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39" ht="15" customHeight="1" thickBot="1" x14ac:dyDescent="0.25">
      <c r="B32" s="14"/>
      <c r="C32" s="487"/>
      <c r="D32" s="488"/>
      <c r="E32" s="488"/>
      <c r="F32" s="488"/>
      <c r="G32" s="488"/>
      <c r="H32" s="488"/>
      <c r="I32" s="488"/>
      <c r="J32" s="489"/>
      <c r="K32" s="810">
        <v>0</v>
      </c>
      <c r="L32" s="811"/>
      <c r="M32" s="811"/>
      <c r="N32" s="948"/>
      <c r="O32" s="1597">
        <v>79</v>
      </c>
      <c r="P32" s="811"/>
      <c r="Q32" s="811"/>
      <c r="R32" s="948"/>
      <c r="S32" s="1597">
        <v>80</v>
      </c>
      <c r="T32" s="948"/>
      <c r="U32" s="1597">
        <v>94</v>
      </c>
      <c r="V32" s="811"/>
      <c r="W32" s="948"/>
      <c r="X32" s="1597">
        <v>95</v>
      </c>
      <c r="Y32" s="948"/>
      <c r="Z32" s="1597">
        <v>100</v>
      </c>
      <c r="AA32" s="812"/>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x14ac:dyDescent="0.2">
      <c r="B36" s="20"/>
      <c r="C36" s="756" t="s">
        <v>30</v>
      </c>
      <c r="D36" s="757"/>
      <c r="E36" s="757"/>
      <c r="F36" s="757"/>
      <c r="G36" s="758"/>
      <c r="H36" s="764" t="s">
        <v>637</v>
      </c>
      <c r="I36" s="764" t="s">
        <v>638</v>
      </c>
      <c r="J36" s="764" t="s">
        <v>621</v>
      </c>
      <c r="K36" s="766" t="s">
        <v>34</v>
      </c>
      <c r="L36" s="766"/>
      <c r="M36" s="757"/>
      <c r="N36" s="757"/>
      <c r="O36" s="757"/>
      <c r="P36" s="757"/>
      <c r="Q36" s="757"/>
      <c r="R36" s="757"/>
      <c r="S36" s="757"/>
      <c r="T36" s="757"/>
      <c r="U36" s="757"/>
      <c r="V36" s="757"/>
      <c r="W36" s="757"/>
      <c r="X36" s="757"/>
      <c r="Y36" s="757"/>
      <c r="Z36" s="757"/>
      <c r="AA36" s="758"/>
      <c r="AB36" s="16"/>
    </row>
    <row r="37" spans="2:28" s="21" customFormat="1" ht="75.75" customHeight="1" thickBot="1" x14ac:dyDescent="0.25">
      <c r="B37" s="20"/>
      <c r="C37" s="759"/>
      <c r="D37" s="760"/>
      <c r="E37" s="760"/>
      <c r="F37" s="760"/>
      <c r="G37" s="761"/>
      <c r="H37" s="765"/>
      <c r="I37" s="765"/>
      <c r="J37" s="765"/>
      <c r="K37" s="767"/>
      <c r="L37" s="767"/>
      <c r="M37" s="760"/>
      <c r="N37" s="760"/>
      <c r="O37" s="760"/>
      <c r="P37" s="760"/>
      <c r="Q37" s="760"/>
      <c r="R37" s="760"/>
      <c r="S37" s="760"/>
      <c r="T37" s="760"/>
      <c r="U37" s="760"/>
      <c r="V37" s="760"/>
      <c r="W37" s="760"/>
      <c r="X37" s="760"/>
      <c r="Y37" s="760"/>
      <c r="Z37" s="760"/>
      <c r="AA37" s="761"/>
      <c r="AB37" s="16"/>
    </row>
    <row r="38" spans="2:28" s="21" customFormat="1" ht="282" customHeight="1" x14ac:dyDescent="0.2">
      <c r="B38" s="20"/>
      <c r="C38" s="641" t="s">
        <v>622</v>
      </c>
      <c r="D38" s="642"/>
      <c r="E38" s="642"/>
      <c r="F38" s="642"/>
      <c r="G38" s="643"/>
      <c r="H38" s="72">
        <f>+'[8]02'!$H$34</f>
        <v>5786</v>
      </c>
      <c r="I38" s="72">
        <f>+'[8]02'!$I$34</f>
        <v>5792</v>
      </c>
      <c r="J38" s="231">
        <f>+H38/I38</f>
        <v>0.99896408839779005</v>
      </c>
      <c r="K38" s="1640" t="s">
        <v>639</v>
      </c>
      <c r="L38" s="1640"/>
      <c r="M38" s="1641"/>
      <c r="N38" s="1641"/>
      <c r="O38" s="1641"/>
      <c r="P38" s="1641"/>
      <c r="Q38" s="1641"/>
      <c r="R38" s="1641"/>
      <c r="S38" s="1641"/>
      <c r="T38" s="1641"/>
      <c r="U38" s="1641"/>
      <c r="V38" s="1641"/>
      <c r="W38" s="1641"/>
      <c r="X38" s="1641"/>
      <c r="Y38" s="1641"/>
      <c r="Z38" s="1641"/>
      <c r="AA38" s="1642"/>
      <c r="AB38" s="16"/>
    </row>
    <row r="39" spans="2:28" s="21" customFormat="1" ht="282" customHeight="1" x14ac:dyDescent="0.2">
      <c r="B39" s="20"/>
      <c r="C39" s="641" t="s">
        <v>624</v>
      </c>
      <c r="D39" s="642"/>
      <c r="E39" s="642"/>
      <c r="F39" s="642"/>
      <c r="G39" s="643"/>
      <c r="H39" s="70">
        <f>2351+178</f>
        <v>2529</v>
      </c>
      <c r="I39" s="70">
        <f>2354+178</f>
        <v>2532</v>
      </c>
      <c r="J39" s="231">
        <f t="shared" ref="J39:J43" si="0">IF(H39="","",+H39/I39)</f>
        <v>0.99881516587677721</v>
      </c>
      <c r="K39" s="1640" t="s">
        <v>640</v>
      </c>
      <c r="L39" s="1640"/>
      <c r="M39" s="1641"/>
      <c r="N39" s="1641"/>
      <c r="O39" s="1641"/>
      <c r="P39" s="1641"/>
      <c r="Q39" s="1641"/>
      <c r="R39" s="1641"/>
      <c r="S39" s="1641"/>
      <c r="T39" s="1641"/>
      <c r="U39" s="1641"/>
      <c r="V39" s="1641"/>
      <c r="W39" s="1641"/>
      <c r="X39" s="1641"/>
      <c r="Y39" s="1641"/>
      <c r="Z39" s="1641"/>
      <c r="AA39" s="1642"/>
      <c r="AB39" s="16"/>
    </row>
    <row r="40" spans="2:28" s="21" customFormat="1" ht="282" customHeight="1" x14ac:dyDescent="0.2">
      <c r="B40" s="20"/>
      <c r="C40" s="641" t="s">
        <v>626</v>
      </c>
      <c r="D40" s="642"/>
      <c r="E40" s="642"/>
      <c r="F40" s="642"/>
      <c r="G40" s="643"/>
      <c r="H40" s="70">
        <f>1553+2332</f>
        <v>3885</v>
      </c>
      <c r="I40" s="70">
        <f>2332+1553</f>
        <v>3885</v>
      </c>
      <c r="J40" s="231">
        <f t="shared" si="0"/>
        <v>1</v>
      </c>
      <c r="K40" s="1640" t="s">
        <v>641</v>
      </c>
      <c r="L40" s="1640"/>
      <c r="M40" s="1641"/>
      <c r="N40" s="1641"/>
      <c r="O40" s="1641"/>
      <c r="P40" s="1641"/>
      <c r="Q40" s="1641"/>
      <c r="R40" s="1641"/>
      <c r="S40" s="1641"/>
      <c r="T40" s="1641"/>
      <c r="U40" s="1641"/>
      <c r="V40" s="1641"/>
      <c r="W40" s="1641"/>
      <c r="X40" s="1641"/>
      <c r="Y40" s="1641"/>
      <c r="Z40" s="1641"/>
      <c r="AA40" s="1642"/>
      <c r="AB40" s="16"/>
    </row>
    <row r="41" spans="2:28" s="21" customFormat="1" ht="20.100000000000001" customHeight="1" x14ac:dyDescent="0.2">
      <c r="B41" s="20"/>
      <c r="C41" s="641" t="s">
        <v>628</v>
      </c>
      <c r="D41" s="642"/>
      <c r="E41" s="642"/>
      <c r="F41" s="642"/>
      <c r="G41" s="643"/>
      <c r="H41" s="70"/>
      <c r="I41" s="70"/>
      <c r="J41" s="231"/>
      <c r="K41" s="783"/>
      <c r="L41" s="783"/>
      <c r="M41" s="784"/>
      <c r="N41" s="784"/>
      <c r="O41" s="784"/>
      <c r="P41" s="784"/>
      <c r="Q41" s="784"/>
      <c r="R41" s="784"/>
      <c r="S41" s="784"/>
      <c r="T41" s="784"/>
      <c r="U41" s="784"/>
      <c r="V41" s="784"/>
      <c r="W41" s="784"/>
      <c r="X41" s="784"/>
      <c r="Y41" s="784"/>
      <c r="Z41" s="784"/>
      <c r="AA41" s="785"/>
      <c r="AB41" s="16"/>
    </row>
    <row r="42" spans="2:28" s="21" customFormat="1" ht="20.100000000000001" customHeight="1" x14ac:dyDescent="0.2">
      <c r="B42" s="20"/>
      <c r="C42" s="641" t="s">
        <v>629</v>
      </c>
      <c r="D42" s="642"/>
      <c r="E42" s="642"/>
      <c r="F42" s="642"/>
      <c r="G42" s="643"/>
      <c r="H42" s="70"/>
      <c r="I42" s="70"/>
      <c r="J42" s="231" t="str">
        <f t="shared" si="0"/>
        <v/>
      </c>
      <c r="K42" s="783"/>
      <c r="L42" s="783"/>
      <c r="M42" s="784"/>
      <c r="N42" s="784"/>
      <c r="O42" s="784"/>
      <c r="P42" s="784"/>
      <c r="Q42" s="784"/>
      <c r="R42" s="784"/>
      <c r="S42" s="784"/>
      <c r="T42" s="784"/>
      <c r="U42" s="784"/>
      <c r="V42" s="784"/>
      <c r="W42" s="784"/>
      <c r="X42" s="784"/>
      <c r="Y42" s="784"/>
      <c r="Z42" s="784"/>
      <c r="AA42" s="785"/>
      <c r="AB42" s="16"/>
    </row>
    <row r="43" spans="2:28" s="21" customFormat="1" ht="20.100000000000001" customHeight="1" thickBot="1" x14ac:dyDescent="0.25">
      <c r="B43" s="20"/>
      <c r="C43" s="641" t="s">
        <v>630</v>
      </c>
      <c r="D43" s="642"/>
      <c r="E43" s="642"/>
      <c r="F43" s="642"/>
      <c r="G43" s="643"/>
      <c r="H43" s="70"/>
      <c r="I43" s="70"/>
      <c r="J43" s="231" t="str">
        <f t="shared" si="0"/>
        <v/>
      </c>
      <c r="K43" s="783"/>
      <c r="L43" s="783"/>
      <c r="M43" s="784"/>
      <c r="N43" s="784"/>
      <c r="O43" s="784"/>
      <c r="P43" s="784"/>
      <c r="Q43" s="784"/>
      <c r="R43" s="784"/>
      <c r="S43" s="784"/>
      <c r="T43" s="784"/>
      <c r="U43" s="784"/>
      <c r="V43" s="784"/>
      <c r="W43" s="784"/>
      <c r="X43" s="784"/>
      <c r="Y43" s="784"/>
      <c r="Z43" s="784"/>
      <c r="AA43" s="785"/>
      <c r="AB43" s="16"/>
    </row>
    <row r="44" spans="2:28" s="21" customFormat="1" ht="15.75" customHeight="1" thickBot="1" x14ac:dyDescent="0.3">
      <c r="B44" s="20"/>
      <c r="C44" s="786" t="s">
        <v>35</v>
      </c>
      <c r="D44" s="787"/>
      <c r="E44" s="787"/>
      <c r="F44" s="787"/>
      <c r="G44" s="788"/>
      <c r="H44" s="232">
        <f>IF(H38="","",SUM(H38:H43))</f>
        <v>12200</v>
      </c>
      <c r="I44" s="233">
        <f>IF(I38="","",SUM(I38:I43))</f>
        <v>12209</v>
      </c>
      <c r="J44" s="234">
        <f>IF(H44="","",+H44/I44)</f>
        <v>0.99926283888934397</v>
      </c>
      <c r="K44" s="789"/>
      <c r="L44" s="790"/>
      <c r="M44" s="790"/>
      <c r="N44" s="790"/>
      <c r="O44" s="790"/>
      <c r="P44" s="790"/>
      <c r="Q44" s="790"/>
      <c r="R44" s="790"/>
      <c r="S44" s="790"/>
      <c r="T44" s="790"/>
      <c r="U44" s="790"/>
      <c r="V44" s="790"/>
      <c r="W44" s="790"/>
      <c r="X44" s="790"/>
      <c r="Y44" s="790"/>
      <c r="Z44" s="790"/>
      <c r="AA44" s="791"/>
      <c r="AB44" s="16"/>
    </row>
    <row r="45" spans="2:28" s="21" customFormat="1" ht="5.25" customHeight="1" x14ac:dyDescent="0.2">
      <c r="B45" s="20"/>
      <c r="C45" s="15"/>
      <c r="D45" s="15"/>
      <c r="E45" s="15"/>
      <c r="F45" s="15"/>
      <c r="G45" s="15"/>
      <c r="H45" s="54"/>
      <c r="I45" s="54"/>
      <c r="J45" s="53"/>
      <c r="K45" s="15"/>
      <c r="L45" s="15"/>
      <c r="M45" s="15"/>
      <c r="N45" s="15"/>
      <c r="O45" s="15"/>
      <c r="P45" s="15"/>
      <c r="Q45" s="15"/>
      <c r="R45" s="15"/>
      <c r="S45" s="15"/>
      <c r="T45" s="15"/>
      <c r="U45" s="15"/>
      <c r="V45" s="15"/>
      <c r="W45" s="15"/>
      <c r="X45" s="15"/>
      <c r="Y45" s="15"/>
      <c r="Z45" s="15"/>
      <c r="AA45" s="15"/>
      <c r="AB45" s="16"/>
    </row>
    <row r="46" spans="2:28" s="21" customFormat="1" ht="5.0999999999999996" customHeight="1" thickBot="1" x14ac:dyDescent="0.25">
      <c r="B46" s="20"/>
      <c r="C46" s="15"/>
      <c r="D46" s="15"/>
      <c r="E46" s="15"/>
      <c r="F46" s="15"/>
      <c r="G46" s="15"/>
      <c r="H46" s="54"/>
      <c r="I46" s="54"/>
      <c r="J46" s="53"/>
      <c r="K46" s="15"/>
      <c r="L46" s="15"/>
      <c r="M46" s="15"/>
      <c r="N46" s="15"/>
      <c r="O46" s="15"/>
      <c r="P46" s="15"/>
      <c r="Q46" s="15"/>
      <c r="R46" s="15"/>
      <c r="S46" s="15"/>
      <c r="T46" s="15"/>
      <c r="U46" s="15"/>
      <c r="V46" s="15"/>
      <c r="W46" s="15"/>
      <c r="X46" s="15"/>
      <c r="Y46" s="15"/>
      <c r="Z46" s="15"/>
      <c r="AA46" s="15"/>
      <c r="AB46" s="16"/>
    </row>
    <row r="47" spans="2:28" s="21" customFormat="1" x14ac:dyDescent="0.2">
      <c r="B47" s="20"/>
      <c r="C47" s="625" t="s">
        <v>36</v>
      </c>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7"/>
      <c r="AB47" s="16"/>
    </row>
    <row r="48" spans="2:28" ht="3.75" customHeight="1" thickBot="1" x14ac:dyDescent="0.25">
      <c r="B48" s="14"/>
      <c r="C48" s="932"/>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4"/>
      <c r="AB48" s="16"/>
    </row>
    <row r="49" spans="2:28" x14ac:dyDescent="0.2">
      <c r="B49" s="14"/>
      <c r="C49" s="768" t="s">
        <v>498</v>
      </c>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70"/>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ht="15" thickBot="1" x14ac:dyDescent="0.25">
      <c r="B60" s="14"/>
      <c r="C60" s="774"/>
      <c r="D60" s="775"/>
      <c r="E60" s="775"/>
      <c r="F60" s="775"/>
      <c r="G60" s="775"/>
      <c r="H60" s="775"/>
      <c r="I60" s="775"/>
      <c r="J60" s="775"/>
      <c r="K60" s="775"/>
      <c r="L60" s="775"/>
      <c r="M60" s="775"/>
      <c r="N60" s="775"/>
      <c r="O60" s="775"/>
      <c r="P60" s="775"/>
      <c r="Q60" s="775"/>
      <c r="R60" s="775"/>
      <c r="S60" s="775"/>
      <c r="T60" s="775"/>
      <c r="U60" s="775"/>
      <c r="V60" s="775"/>
      <c r="W60" s="775"/>
      <c r="X60" s="775"/>
      <c r="Y60" s="775"/>
      <c r="Z60" s="775"/>
      <c r="AA60" s="776"/>
      <c r="AB60" s="16"/>
    </row>
    <row r="61" spans="2:28" ht="5.0999999999999996" customHeight="1" x14ac:dyDescent="0.2">
      <c r="B61" s="2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23"/>
    </row>
    <row r="62" spans="2:28" ht="5.0999999999999996" customHeight="1" thickBot="1" x14ac:dyDescent="0.25">
      <c r="B62" s="24"/>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25"/>
    </row>
    <row r="63" spans="2:28" ht="14.25" customHeight="1" x14ac:dyDescent="0.2">
      <c r="B63" s="26"/>
      <c r="C63" s="838" t="s">
        <v>30</v>
      </c>
      <c r="D63" s="839"/>
      <c r="E63" s="839"/>
      <c r="F63" s="839"/>
      <c r="G63" s="840"/>
      <c r="H63" s="838" t="s">
        <v>37</v>
      </c>
      <c r="I63" s="840"/>
      <c r="J63" s="838" t="s">
        <v>38</v>
      </c>
      <c r="K63" s="839"/>
      <c r="L63" s="839"/>
      <c r="M63" s="839"/>
      <c r="N63" s="839"/>
      <c r="O63" s="840"/>
      <c r="P63" s="1643" t="s">
        <v>631</v>
      </c>
      <c r="Q63" s="1644"/>
      <c r="R63" s="1644"/>
      <c r="S63" s="1644"/>
      <c r="T63" s="1645"/>
      <c r="U63" s="838" t="s">
        <v>40</v>
      </c>
      <c r="V63" s="839"/>
      <c r="W63" s="839"/>
      <c r="X63" s="839"/>
      <c r="Y63" s="839"/>
      <c r="Z63" s="839"/>
      <c r="AA63" s="840"/>
      <c r="AB63" s="27"/>
    </row>
    <row r="64" spans="2:28" ht="8.25" customHeight="1" x14ac:dyDescent="0.2">
      <c r="B64" s="28"/>
      <c r="C64" s="841"/>
      <c r="D64" s="842"/>
      <c r="E64" s="842"/>
      <c r="F64" s="842"/>
      <c r="G64" s="843"/>
      <c r="H64" s="841"/>
      <c r="I64" s="843"/>
      <c r="J64" s="841"/>
      <c r="K64" s="842"/>
      <c r="L64" s="842"/>
      <c r="M64" s="842"/>
      <c r="N64" s="842"/>
      <c r="O64" s="843"/>
      <c r="P64" s="1646"/>
      <c r="Q64" s="1647"/>
      <c r="R64" s="1647"/>
      <c r="S64" s="1647"/>
      <c r="T64" s="1648"/>
      <c r="U64" s="841"/>
      <c r="V64" s="842"/>
      <c r="W64" s="842"/>
      <c r="X64" s="842"/>
      <c r="Y64" s="842"/>
      <c r="Z64" s="842"/>
      <c r="AA64" s="843"/>
      <c r="AB64" s="27"/>
    </row>
    <row r="65" spans="2:28" ht="7.5" customHeight="1" thickBot="1" x14ac:dyDescent="0.25">
      <c r="B65" s="28"/>
      <c r="C65" s="841"/>
      <c r="D65" s="842"/>
      <c r="E65" s="842"/>
      <c r="F65" s="842"/>
      <c r="G65" s="843"/>
      <c r="H65" s="841"/>
      <c r="I65" s="843"/>
      <c r="J65" s="841"/>
      <c r="K65" s="842"/>
      <c r="L65" s="842"/>
      <c r="M65" s="842"/>
      <c r="N65" s="842"/>
      <c r="O65" s="843"/>
      <c r="P65" s="1646"/>
      <c r="Q65" s="1647"/>
      <c r="R65" s="1647"/>
      <c r="S65" s="1647"/>
      <c r="T65" s="1648"/>
      <c r="U65" s="841"/>
      <c r="V65" s="842"/>
      <c r="W65" s="842"/>
      <c r="X65" s="842"/>
      <c r="Y65" s="842"/>
      <c r="Z65" s="842"/>
      <c r="AA65" s="843"/>
      <c r="AB65" s="27"/>
    </row>
    <row r="66" spans="2:28" ht="84.75" customHeight="1" x14ac:dyDescent="0.2">
      <c r="B66" s="26"/>
      <c r="C66" s="1537" t="s">
        <v>622</v>
      </c>
      <c r="D66" s="1538"/>
      <c r="E66" s="1538"/>
      <c r="F66" s="1538"/>
      <c r="G66" s="1538"/>
      <c r="H66" s="1649">
        <v>0.96599999999999997</v>
      </c>
      <c r="I66" s="1649"/>
      <c r="J66" s="1650">
        <f>J38</f>
        <v>0.99896408839779005</v>
      </c>
      <c r="K66" s="1650"/>
      <c r="L66" s="1650"/>
      <c r="M66" s="1650"/>
      <c r="N66" s="1650"/>
      <c r="O66" s="1650"/>
      <c r="P66" s="1651" t="s">
        <v>642</v>
      </c>
      <c r="Q66" s="1652"/>
      <c r="R66" s="1652"/>
      <c r="S66" s="1652"/>
      <c r="T66" s="1653"/>
      <c r="U66" s="1654" t="s">
        <v>643</v>
      </c>
      <c r="V66" s="1655"/>
      <c r="W66" s="1655"/>
      <c r="X66" s="1655"/>
      <c r="Y66" s="1655"/>
      <c r="Z66" s="1655"/>
      <c r="AA66" s="1656"/>
      <c r="AB66" s="29"/>
    </row>
    <row r="67" spans="2:28" ht="60.75" customHeight="1" x14ac:dyDescent="0.2">
      <c r="B67" s="26"/>
      <c r="C67" s="1544" t="s">
        <v>624</v>
      </c>
      <c r="D67" s="1344"/>
      <c r="E67" s="1344"/>
      <c r="F67" s="1344"/>
      <c r="G67" s="1344"/>
      <c r="H67" s="1625">
        <v>0.98299999999999998</v>
      </c>
      <c r="I67" s="1625"/>
      <c r="J67" s="1625">
        <f>J39</f>
        <v>0.99881516587677721</v>
      </c>
      <c r="K67" s="1625"/>
      <c r="L67" s="1625"/>
      <c r="M67" s="1625"/>
      <c r="N67" s="1625"/>
      <c r="O67" s="1625"/>
      <c r="P67" s="968" t="s">
        <v>642</v>
      </c>
      <c r="Q67" s="968"/>
      <c r="R67" s="968"/>
      <c r="S67" s="968"/>
      <c r="T67" s="968"/>
      <c r="U67" s="1407" t="s">
        <v>643</v>
      </c>
      <c r="V67" s="1407"/>
      <c r="W67" s="1407"/>
      <c r="X67" s="1407"/>
      <c r="Y67" s="1407"/>
      <c r="Z67" s="1407"/>
      <c r="AA67" s="1408"/>
      <c r="AB67" s="29"/>
    </row>
    <row r="68" spans="2:28" ht="50.25" customHeight="1" x14ac:dyDescent="0.2">
      <c r="B68" s="26"/>
      <c r="C68" s="1544" t="s">
        <v>626</v>
      </c>
      <c r="D68" s="1344"/>
      <c r="E68" s="1344"/>
      <c r="F68" s="1344"/>
      <c r="G68" s="1344"/>
      <c r="H68" s="1625">
        <v>0.98899999999999999</v>
      </c>
      <c r="I68" s="1625"/>
      <c r="J68" s="1625">
        <f>J40</f>
        <v>1</v>
      </c>
      <c r="K68" s="1625"/>
      <c r="L68" s="1625"/>
      <c r="M68" s="1625"/>
      <c r="N68" s="1625"/>
      <c r="O68" s="1625"/>
      <c r="P68" s="968" t="s">
        <v>644</v>
      </c>
      <c r="Q68" s="968"/>
      <c r="R68" s="968"/>
      <c r="S68" s="968"/>
      <c r="T68" s="968"/>
      <c r="U68" s="1407" t="s">
        <v>645</v>
      </c>
      <c r="V68" s="1407"/>
      <c r="W68" s="1407"/>
      <c r="X68" s="1407"/>
      <c r="Y68" s="1407"/>
      <c r="Z68" s="1407"/>
      <c r="AA68" s="1408"/>
      <c r="AB68" s="29"/>
    </row>
    <row r="69" spans="2:28" ht="20.100000000000001" customHeight="1" x14ac:dyDescent="0.2">
      <c r="B69" s="26"/>
      <c r="C69" s="1544" t="s">
        <v>628</v>
      </c>
      <c r="D69" s="1344"/>
      <c r="E69" s="1344"/>
      <c r="F69" s="1344"/>
      <c r="G69" s="1344"/>
      <c r="H69" s="1625">
        <v>1</v>
      </c>
      <c r="I69" s="1625"/>
      <c r="J69" s="1625"/>
      <c r="K69" s="1625"/>
      <c r="L69" s="1625"/>
      <c r="M69" s="1625"/>
      <c r="N69" s="1625"/>
      <c r="O69" s="1625"/>
      <c r="P69" s="1657"/>
      <c r="Q69" s="1658"/>
      <c r="R69" s="1658"/>
      <c r="S69" s="1658"/>
      <c r="T69" s="1659"/>
      <c r="U69" s="1660"/>
      <c r="V69" s="1661"/>
      <c r="W69" s="1661"/>
      <c r="X69" s="1661"/>
      <c r="Y69" s="1661"/>
      <c r="Z69" s="1661"/>
      <c r="AA69" s="1662"/>
      <c r="AB69" s="29"/>
    </row>
    <row r="70" spans="2:28" ht="20.100000000000001" customHeight="1" x14ac:dyDescent="0.2">
      <c r="B70" s="26"/>
      <c r="C70" s="1544" t="s">
        <v>629</v>
      </c>
      <c r="D70" s="1344"/>
      <c r="E70" s="1344"/>
      <c r="F70" s="1344"/>
      <c r="G70" s="1344"/>
      <c r="H70" s="1625">
        <v>1</v>
      </c>
      <c r="I70" s="1625"/>
      <c r="J70" s="1625"/>
      <c r="K70" s="1625"/>
      <c r="L70" s="1625"/>
      <c r="M70" s="1625"/>
      <c r="N70" s="1625"/>
      <c r="O70" s="1625"/>
      <c r="P70" s="1663"/>
      <c r="Q70" s="1664"/>
      <c r="R70" s="1664"/>
      <c r="S70" s="1664"/>
      <c r="T70" s="1665"/>
      <c r="U70" s="1663"/>
      <c r="V70" s="1664"/>
      <c r="W70" s="1664"/>
      <c r="X70" s="1664"/>
      <c r="Y70" s="1664"/>
      <c r="Z70" s="1664"/>
      <c r="AA70" s="1666"/>
      <c r="AB70" s="29"/>
    </row>
    <row r="71" spans="2:28" ht="20.100000000000001" customHeight="1" thickBot="1" x14ac:dyDescent="0.25">
      <c r="B71" s="26"/>
      <c r="C71" s="1631" t="s">
        <v>630</v>
      </c>
      <c r="D71" s="564"/>
      <c r="E71" s="564"/>
      <c r="F71" s="564"/>
      <c r="G71" s="564"/>
      <c r="H71" s="1632">
        <v>1</v>
      </c>
      <c r="I71" s="1632"/>
      <c r="J71" s="1632"/>
      <c r="K71" s="1632"/>
      <c r="L71" s="1632"/>
      <c r="M71" s="1632"/>
      <c r="N71" s="1632"/>
      <c r="O71" s="1632"/>
      <c r="P71" s="1667"/>
      <c r="Q71" s="1668"/>
      <c r="R71" s="1668"/>
      <c r="S71" s="1668"/>
      <c r="T71" s="1669"/>
      <c r="U71" s="1667"/>
      <c r="V71" s="1668"/>
      <c r="W71" s="1668"/>
      <c r="X71" s="1668"/>
      <c r="Y71" s="1668"/>
      <c r="Z71" s="1668"/>
      <c r="AA71" s="1670"/>
      <c r="AB71" s="29"/>
    </row>
    <row r="72" spans="2:28" ht="4.5" customHeight="1" x14ac:dyDescent="0.2">
      <c r="B72" s="37"/>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36"/>
    </row>
    <row r="111" ht="6" customHeight="1" x14ac:dyDescent="0.2"/>
  </sheetData>
  <mergeCells count="115">
    <mergeCell ref="C70:G70"/>
    <mergeCell ref="H70:I70"/>
    <mergeCell ref="J70:O70"/>
    <mergeCell ref="P70:T70"/>
    <mergeCell ref="U70:AA70"/>
    <mergeCell ref="C71:G71"/>
    <mergeCell ref="H71:I71"/>
    <mergeCell ref="J71:O71"/>
    <mergeCell ref="P71:T71"/>
    <mergeCell ref="U71:AA71"/>
    <mergeCell ref="C68:G68"/>
    <mergeCell ref="H68:I68"/>
    <mergeCell ref="J68:O68"/>
    <mergeCell ref="P68:T68"/>
    <mergeCell ref="U68:AA68"/>
    <mergeCell ref="C69:G69"/>
    <mergeCell ref="H69:I69"/>
    <mergeCell ref="J69:O69"/>
    <mergeCell ref="P69:T69"/>
    <mergeCell ref="U69:AA69"/>
    <mergeCell ref="C66:G66"/>
    <mergeCell ref="H66:I66"/>
    <mergeCell ref="J66:O66"/>
    <mergeCell ref="P66:T66"/>
    <mergeCell ref="U66:AA66"/>
    <mergeCell ref="C67:G67"/>
    <mergeCell ref="H67:I67"/>
    <mergeCell ref="J67:O67"/>
    <mergeCell ref="P67:T67"/>
    <mergeCell ref="U67:AA67"/>
    <mergeCell ref="C44:G44"/>
    <mergeCell ref="K44:AA44"/>
    <mergeCell ref="C47:AA48"/>
    <mergeCell ref="C49:AA60"/>
    <mergeCell ref="C63:G65"/>
    <mergeCell ref="H63:I65"/>
    <mergeCell ref="J63:O65"/>
    <mergeCell ref="P63:T65"/>
    <mergeCell ref="U63:AA65"/>
    <mergeCell ref="C41:G41"/>
    <mergeCell ref="K41:AA41"/>
    <mergeCell ref="C42:G42"/>
    <mergeCell ref="K42:AA42"/>
    <mergeCell ref="C43:G43"/>
    <mergeCell ref="K43:AA43"/>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51" min="1" max="27"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08"/>
  <sheetViews>
    <sheetView showGridLines="0" view="pageBreakPreview" zoomScale="80" zoomScaleNormal="100" zoomScaleSheetLayoutView="80" zoomScalePageLayoutView="70" workbookViewId="0">
      <selection activeCell="AJ26" sqref="AJ2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8.28515625" style="1" customWidth="1"/>
    <col min="11" max="27" width="4.7109375" style="1" customWidth="1"/>
    <col min="28" max="28" width="2.85546875" style="1" customWidth="1"/>
    <col min="29" max="16384" width="3.7109375" style="1"/>
  </cols>
  <sheetData>
    <row r="1" spans="2:28" x14ac:dyDescent="0.2">
      <c r="B1" s="2"/>
      <c r="C1" s="2"/>
      <c r="D1" s="2"/>
      <c r="E1" s="2"/>
      <c r="F1" s="2"/>
    </row>
    <row r="2" spans="2:28" ht="45.75" customHeight="1" x14ac:dyDescent="0.2">
      <c r="B2" s="591"/>
      <c r="C2" s="591"/>
      <c r="D2" s="591"/>
      <c r="E2" s="591"/>
      <c r="F2" s="591"/>
      <c r="G2" s="591"/>
      <c r="H2" s="1635" t="s">
        <v>0</v>
      </c>
      <c r="I2" s="1635"/>
      <c r="J2" s="1635"/>
      <c r="K2" s="1635"/>
      <c r="L2" s="1635"/>
      <c r="M2" s="1635"/>
      <c r="N2" s="1635"/>
      <c r="O2" s="1635"/>
      <c r="P2" s="1635"/>
      <c r="Q2" s="1635"/>
      <c r="R2" s="1635"/>
      <c r="S2" s="1635"/>
      <c r="T2" s="1635"/>
      <c r="U2" s="1635"/>
      <c r="V2" s="1635"/>
      <c r="W2" s="1635"/>
      <c r="X2" s="1635"/>
      <c r="Y2" s="1635"/>
      <c r="Z2" s="1635"/>
      <c r="AA2" s="1635"/>
      <c r="AB2" s="1635"/>
    </row>
    <row r="3" spans="2:28" ht="15" customHeight="1" x14ac:dyDescent="0.2">
      <c r="B3" s="591"/>
      <c r="C3" s="591"/>
      <c r="D3" s="591"/>
      <c r="E3" s="591"/>
      <c r="F3" s="591"/>
      <c r="G3" s="591"/>
      <c r="H3" s="596" t="s">
        <v>1</v>
      </c>
      <c r="I3" s="596"/>
      <c r="J3" s="596"/>
      <c r="K3" s="596"/>
      <c r="L3" s="596"/>
      <c r="M3" s="596"/>
      <c r="N3" s="596"/>
      <c r="O3" s="596"/>
      <c r="P3" s="596"/>
      <c r="Q3" s="596"/>
      <c r="R3" s="596" t="s">
        <v>137</v>
      </c>
      <c r="S3" s="596"/>
      <c r="T3" s="596"/>
      <c r="U3" s="596"/>
      <c r="V3" s="596"/>
      <c r="W3" s="596"/>
      <c r="X3" s="596"/>
      <c r="Y3" s="596"/>
      <c r="Z3" s="596"/>
      <c r="AA3" s="596"/>
      <c r="AB3" s="596"/>
    </row>
    <row r="4" spans="2:28" ht="15.75" customHeight="1" thickBot="1" x14ac:dyDescent="0.25">
      <c r="B4" s="593"/>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8"/>
    </row>
    <row r="5" spans="2:28" ht="15" x14ac:dyDescent="0.2">
      <c r="B5" s="26"/>
      <c r="H5" s="3"/>
      <c r="I5" s="3"/>
      <c r="J5" s="3"/>
      <c r="K5" s="3"/>
      <c r="L5" s="3"/>
      <c r="M5" s="3"/>
      <c r="N5" s="3"/>
      <c r="O5" s="3"/>
      <c r="P5" s="3"/>
      <c r="Q5" s="3"/>
      <c r="R5" s="3"/>
      <c r="S5" s="3"/>
      <c r="T5" s="3"/>
      <c r="U5" s="3"/>
      <c r="V5" s="3"/>
      <c r="W5" s="3"/>
      <c r="X5" s="3"/>
      <c r="Y5" s="3"/>
      <c r="Z5" s="3"/>
      <c r="AA5" s="3"/>
      <c r="AB5" s="229"/>
    </row>
    <row r="6" spans="2:28" ht="5.0999999999999996" customHeight="1" thickBot="1" x14ac:dyDescent="0.25">
      <c r="B6" s="4"/>
      <c r="C6" s="5"/>
      <c r="D6" s="5"/>
      <c r="E6" s="5"/>
      <c r="F6" s="5"/>
      <c r="G6" s="5"/>
      <c r="H6" s="5"/>
      <c r="I6" s="6"/>
      <c r="J6" s="6"/>
      <c r="K6" s="6"/>
      <c r="L6" s="6"/>
      <c r="M6" s="6"/>
      <c r="N6" s="6"/>
      <c r="O6" s="6"/>
      <c r="P6" s="6"/>
      <c r="Q6" s="6"/>
      <c r="R6" s="6"/>
      <c r="S6" s="6"/>
      <c r="T6" s="7"/>
      <c r="U6" s="7"/>
      <c r="V6" s="7"/>
      <c r="W6" s="7"/>
      <c r="X6" s="7"/>
      <c r="Y6" s="5"/>
      <c r="Z6" s="5"/>
      <c r="AA6" s="5"/>
      <c r="AB6" s="8"/>
    </row>
    <row r="7" spans="2:28" ht="15" customHeight="1" x14ac:dyDescent="0.2">
      <c r="B7" s="9"/>
      <c r="C7" s="545" t="s">
        <v>2</v>
      </c>
      <c r="D7" s="546"/>
      <c r="E7" s="546"/>
      <c r="F7" s="546"/>
      <c r="G7" s="546"/>
      <c r="H7" s="547"/>
      <c r="I7" s="600" t="s">
        <v>161</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545" t="s">
        <v>3</v>
      </c>
      <c r="D10" s="546"/>
      <c r="E10" s="546"/>
      <c r="F10" s="546"/>
      <c r="G10" s="546"/>
      <c r="H10" s="547"/>
      <c r="I10" s="768" t="s">
        <v>646</v>
      </c>
      <c r="J10" s="1259"/>
      <c r="K10" s="1259"/>
      <c r="L10" s="1259"/>
      <c r="M10" s="1259"/>
      <c r="N10" s="1259"/>
      <c r="O10" s="1259"/>
      <c r="P10" s="1259"/>
      <c r="Q10" s="1259"/>
      <c r="R10" s="1259"/>
      <c r="S10" s="1260"/>
      <c r="T10" s="608" t="s">
        <v>4</v>
      </c>
      <c r="U10" s="609"/>
      <c r="V10" s="609"/>
      <c r="W10" s="610"/>
      <c r="X10" s="569" t="s">
        <v>5</v>
      </c>
      <c r="Y10" s="570"/>
      <c r="Z10" s="570"/>
      <c r="AA10" s="571"/>
      <c r="AB10" s="10"/>
    </row>
    <row r="11" spans="2:28" ht="21" customHeight="1" thickBot="1" x14ac:dyDescent="0.25">
      <c r="B11" s="9"/>
      <c r="C11" s="548"/>
      <c r="D11" s="549"/>
      <c r="E11" s="549"/>
      <c r="F11" s="549"/>
      <c r="G11" s="549"/>
      <c r="H11" s="550"/>
      <c r="I11" s="1261"/>
      <c r="J11" s="1262"/>
      <c r="K11" s="1262"/>
      <c r="L11" s="1262"/>
      <c r="M11" s="1262"/>
      <c r="N11" s="1262"/>
      <c r="O11" s="1262"/>
      <c r="P11" s="1262"/>
      <c r="Q11" s="1262"/>
      <c r="R11" s="1262"/>
      <c r="S11" s="1263"/>
      <c r="T11" s="478" t="s">
        <v>165</v>
      </c>
      <c r="U11" s="617"/>
      <c r="V11" s="617"/>
      <c r="W11" s="618"/>
      <c r="X11" s="587">
        <v>2</v>
      </c>
      <c r="Y11" s="606"/>
      <c r="Z11" s="606"/>
      <c r="AA11" s="607"/>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100000000000001" customHeight="1" x14ac:dyDescent="0.2">
      <c r="B13" s="14"/>
      <c r="C13" s="545" t="s">
        <v>7</v>
      </c>
      <c r="D13" s="546"/>
      <c r="E13" s="546"/>
      <c r="F13" s="546"/>
      <c r="G13" s="546"/>
      <c r="H13" s="547"/>
      <c r="I13" s="551" t="s">
        <v>647</v>
      </c>
      <c r="J13" s="552"/>
      <c r="K13" s="552"/>
      <c r="L13" s="552"/>
      <c r="M13" s="552"/>
      <c r="N13" s="552"/>
      <c r="O13" s="552"/>
      <c r="P13" s="552"/>
      <c r="Q13" s="552"/>
      <c r="R13" s="552"/>
      <c r="S13" s="552"/>
      <c r="T13" s="552"/>
      <c r="U13" s="553"/>
      <c r="V13" s="545" t="s">
        <v>9</v>
      </c>
      <c r="W13" s="546"/>
      <c r="X13" s="546"/>
      <c r="Y13" s="546"/>
      <c r="Z13" s="546"/>
      <c r="AA13" s="547"/>
      <c r="AB13" s="16"/>
    </row>
    <row r="14" spans="2:28" ht="20.100000000000001" customHeight="1" thickBot="1" x14ac:dyDescent="0.25">
      <c r="B14" s="14"/>
      <c r="C14" s="548"/>
      <c r="D14" s="549"/>
      <c r="E14" s="549"/>
      <c r="F14" s="549"/>
      <c r="G14" s="549"/>
      <c r="H14" s="550"/>
      <c r="I14" s="554"/>
      <c r="J14" s="555"/>
      <c r="K14" s="555"/>
      <c r="L14" s="555"/>
      <c r="M14" s="555"/>
      <c r="N14" s="555"/>
      <c r="O14" s="555"/>
      <c r="P14" s="555"/>
      <c r="Q14" s="555"/>
      <c r="R14" s="555"/>
      <c r="S14" s="555"/>
      <c r="T14" s="555"/>
      <c r="U14" s="556"/>
      <c r="V14" s="557" t="s">
        <v>61</v>
      </c>
      <c r="W14" s="558"/>
      <c r="X14" s="558"/>
      <c r="Y14" s="558"/>
      <c r="Z14" s="558"/>
      <c r="AA14" s="559"/>
      <c r="AB14" s="16"/>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5" customHeight="1" thickBot="1" x14ac:dyDescent="0.25">
      <c r="B16" s="14"/>
      <c r="C16" s="472" t="s">
        <v>11</v>
      </c>
      <c r="D16" s="473"/>
      <c r="E16" s="473"/>
      <c r="F16" s="473"/>
      <c r="G16" s="473"/>
      <c r="H16" s="474"/>
      <c r="I16" s="1671" t="s">
        <v>166</v>
      </c>
      <c r="J16" s="1672"/>
      <c r="K16" s="1672"/>
      <c r="L16" s="1672"/>
      <c r="M16" s="1672"/>
      <c r="N16" s="1672"/>
      <c r="O16" s="1672"/>
      <c r="P16" s="1672"/>
      <c r="Q16" s="1672"/>
      <c r="R16" s="1672"/>
      <c r="S16" s="1672"/>
      <c r="T16" s="1672"/>
      <c r="U16" s="1672"/>
      <c r="V16" s="1672"/>
      <c r="W16" s="1672"/>
      <c r="X16" s="1672"/>
      <c r="Y16" s="1672"/>
      <c r="Z16" s="1672"/>
      <c r="AA16" s="1673"/>
      <c r="AB16" s="16"/>
    </row>
    <row r="17" spans="2:39" ht="5.0999999999999996" customHeight="1" thickBot="1" x14ac:dyDescent="0.25">
      <c r="B17" s="14"/>
      <c r="C17" s="13"/>
      <c r="D17" s="13"/>
      <c r="E17" s="13"/>
      <c r="F17" s="13"/>
      <c r="G17" s="13"/>
      <c r="H17" s="13"/>
      <c r="I17" s="235"/>
      <c r="J17" s="235"/>
      <c r="K17" s="235"/>
      <c r="L17" s="235"/>
      <c r="M17" s="235"/>
      <c r="N17" s="235"/>
      <c r="O17" s="235"/>
      <c r="P17" s="235"/>
      <c r="Q17" s="235"/>
      <c r="R17" s="235"/>
      <c r="S17" s="235"/>
      <c r="T17" s="235"/>
      <c r="U17" s="235"/>
      <c r="V17" s="235"/>
      <c r="W17" s="235"/>
      <c r="X17" s="235"/>
      <c r="Y17" s="235"/>
      <c r="Z17" s="235"/>
      <c r="AA17" s="235"/>
      <c r="AB17" s="16"/>
    </row>
    <row r="18" spans="2:39" ht="104.25" customHeight="1" thickBot="1" x14ac:dyDescent="0.25">
      <c r="B18" s="14"/>
      <c r="C18" s="472" t="s">
        <v>490</v>
      </c>
      <c r="D18" s="473"/>
      <c r="E18" s="473"/>
      <c r="F18" s="473"/>
      <c r="G18" s="473"/>
      <c r="H18" s="474"/>
      <c r="I18" s="1671" t="s">
        <v>648</v>
      </c>
      <c r="J18" s="1672"/>
      <c r="K18" s="1672"/>
      <c r="L18" s="1672"/>
      <c r="M18" s="1672"/>
      <c r="N18" s="1672"/>
      <c r="O18" s="1672"/>
      <c r="P18" s="1672"/>
      <c r="Q18" s="1672"/>
      <c r="R18" s="1672"/>
      <c r="S18" s="1672"/>
      <c r="T18" s="1672"/>
      <c r="U18" s="1672"/>
      <c r="V18" s="1672"/>
      <c r="W18" s="1672"/>
      <c r="X18" s="1672"/>
      <c r="Y18" s="1672"/>
      <c r="Z18" s="1672"/>
      <c r="AA18" s="1673"/>
      <c r="AB18" s="16"/>
      <c r="AD18" s="1577"/>
      <c r="AE18" s="1577"/>
      <c r="AF18" s="1577"/>
      <c r="AG18" s="1577"/>
      <c r="AH18" s="1577"/>
      <c r="AI18" s="1577"/>
      <c r="AJ18" s="1577"/>
      <c r="AK18" s="1577"/>
      <c r="AL18" s="1577"/>
      <c r="AM18" s="1577"/>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72" t="s">
        <v>13</v>
      </c>
      <c r="D20" s="573"/>
      <c r="E20" s="573"/>
      <c r="F20" s="573"/>
      <c r="G20" s="573"/>
      <c r="H20" s="574"/>
      <c r="I20" s="578" t="s">
        <v>353</v>
      </c>
      <c r="J20" s="579"/>
      <c r="K20" s="579"/>
      <c r="L20" s="579"/>
      <c r="M20" s="579"/>
      <c r="N20" s="580"/>
      <c r="O20" s="569" t="s">
        <v>14</v>
      </c>
      <c r="P20" s="570"/>
      <c r="Q20" s="570"/>
      <c r="R20" s="570"/>
      <c r="S20" s="570"/>
      <c r="T20" s="570"/>
      <c r="U20" s="571"/>
      <c r="V20" s="569" t="s">
        <v>15</v>
      </c>
      <c r="W20" s="570"/>
      <c r="X20" s="570"/>
      <c r="Y20" s="570"/>
      <c r="Z20" s="570"/>
      <c r="AA20" s="571"/>
      <c r="AB20" s="16"/>
    </row>
    <row r="21" spans="2:39" ht="30.75" customHeight="1" thickBot="1" x14ac:dyDescent="0.25">
      <c r="B21" s="14"/>
      <c r="C21" s="575"/>
      <c r="D21" s="576"/>
      <c r="E21" s="576"/>
      <c r="F21" s="576"/>
      <c r="G21" s="576"/>
      <c r="H21" s="577"/>
      <c r="I21" s="581"/>
      <c r="J21" s="582"/>
      <c r="K21" s="582"/>
      <c r="L21" s="582"/>
      <c r="M21" s="582"/>
      <c r="N21" s="583"/>
      <c r="O21" s="584" t="s">
        <v>352</v>
      </c>
      <c r="P21" s="585"/>
      <c r="Q21" s="585"/>
      <c r="R21" s="585"/>
      <c r="S21" s="585"/>
      <c r="T21" s="585"/>
      <c r="U21" s="586"/>
      <c r="V21" s="587" t="s">
        <v>17</v>
      </c>
      <c r="W21" s="585"/>
      <c r="X21" s="585"/>
      <c r="Y21" s="585"/>
      <c r="Z21" s="585"/>
      <c r="AA21" s="586"/>
      <c r="AB21" s="16"/>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x14ac:dyDescent="0.2">
      <c r="B23" s="14"/>
      <c r="C23" s="569" t="s">
        <v>18</v>
      </c>
      <c r="D23" s="570"/>
      <c r="E23" s="570"/>
      <c r="F23" s="570"/>
      <c r="G23" s="570"/>
      <c r="H23" s="570"/>
      <c r="I23" s="571"/>
      <c r="J23" s="569" t="s">
        <v>19</v>
      </c>
      <c r="K23" s="570"/>
      <c r="L23" s="570"/>
      <c r="M23" s="570"/>
      <c r="N23" s="570"/>
      <c r="O23" s="570"/>
      <c r="P23" s="570"/>
      <c r="Q23" s="570"/>
      <c r="R23" s="571"/>
      <c r="S23" s="569" t="s">
        <v>20</v>
      </c>
      <c r="T23" s="570"/>
      <c r="U23" s="570"/>
      <c r="V23" s="570"/>
      <c r="W23" s="570"/>
      <c r="X23" s="570"/>
      <c r="Y23" s="570"/>
      <c r="Z23" s="570"/>
      <c r="AA23" s="571"/>
      <c r="AB23" s="16"/>
    </row>
    <row r="24" spans="2:39" ht="32.25" customHeight="1" thickBot="1" x14ac:dyDescent="0.25">
      <c r="B24" s="14"/>
      <c r="C24" s="451" t="s">
        <v>649</v>
      </c>
      <c r="D24" s="452"/>
      <c r="E24" s="452"/>
      <c r="F24" s="452"/>
      <c r="G24" s="452"/>
      <c r="H24" s="452"/>
      <c r="I24" s="453"/>
      <c r="J24" s="451" t="s">
        <v>617</v>
      </c>
      <c r="K24" s="452"/>
      <c r="L24" s="452"/>
      <c r="M24" s="452"/>
      <c r="N24" s="452"/>
      <c r="O24" s="452"/>
      <c r="P24" s="452"/>
      <c r="Q24" s="452"/>
      <c r="R24" s="453"/>
      <c r="S24" s="1639" t="s">
        <v>618</v>
      </c>
      <c r="T24" s="558"/>
      <c r="U24" s="558"/>
      <c r="V24" s="558"/>
      <c r="W24" s="558"/>
      <c r="X24" s="558"/>
      <c r="Y24" s="558"/>
      <c r="Z24" s="558"/>
      <c r="AA24" s="559"/>
      <c r="AB24" s="16"/>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54.75" customHeight="1" thickBot="1" x14ac:dyDescent="0.25">
      <c r="B26" s="14"/>
      <c r="C26" s="472" t="s">
        <v>21</v>
      </c>
      <c r="D26" s="473"/>
      <c r="E26" s="473"/>
      <c r="F26" s="473"/>
      <c r="G26" s="473"/>
      <c r="H26" s="474"/>
      <c r="I26" s="475"/>
      <c r="J26" s="1674"/>
      <c r="K26" s="1674"/>
      <c r="L26" s="1674"/>
      <c r="M26" s="1674"/>
      <c r="N26" s="1674"/>
      <c r="O26" s="1674"/>
      <c r="P26" s="1674"/>
      <c r="Q26" s="1674"/>
      <c r="R26" s="1674"/>
      <c r="S26" s="1674"/>
      <c r="T26" s="1674"/>
      <c r="U26" s="1674"/>
      <c r="V26" s="1674"/>
      <c r="W26" s="1674"/>
      <c r="X26" s="1674"/>
      <c r="Y26" s="1674"/>
      <c r="Z26" s="1674"/>
      <c r="AA26" s="1675"/>
      <c r="AB26" s="16"/>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2.25" customHeight="1" thickBot="1" x14ac:dyDescent="0.25">
      <c r="B28" s="14"/>
      <c r="C28" s="472" t="s">
        <v>23</v>
      </c>
      <c r="D28" s="473"/>
      <c r="E28" s="473"/>
      <c r="F28" s="473"/>
      <c r="G28" s="473"/>
      <c r="H28" s="474"/>
      <c r="I28" s="478">
        <v>1</v>
      </c>
      <c r="J28" s="475"/>
      <c r="K28" s="1636" t="s">
        <v>24</v>
      </c>
      <c r="L28" s="1637"/>
      <c r="M28" s="1637"/>
      <c r="N28" s="1637"/>
      <c r="O28" s="1638"/>
      <c r="P28" s="562" t="s">
        <v>25</v>
      </c>
      <c r="Q28" s="560"/>
      <c r="R28" s="561"/>
      <c r="S28" s="236"/>
      <c r="T28" s="1676" t="s">
        <v>26</v>
      </c>
      <c r="U28" s="1677"/>
      <c r="V28" s="1678"/>
      <c r="W28" s="151" t="s">
        <v>520</v>
      </c>
      <c r="X28" s="562" t="s">
        <v>27</v>
      </c>
      <c r="Y28" s="560"/>
      <c r="Z28" s="561"/>
      <c r="AA28" s="214"/>
      <c r="AB28" s="16"/>
    </row>
    <row r="29" spans="2:39"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39"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39" ht="15" customHeight="1" thickBot="1" x14ac:dyDescent="0.25">
      <c r="B32" s="14"/>
      <c r="C32" s="487"/>
      <c r="D32" s="488"/>
      <c r="E32" s="488"/>
      <c r="F32" s="488"/>
      <c r="G32" s="488"/>
      <c r="H32" s="488"/>
      <c r="I32" s="488"/>
      <c r="J32" s="489"/>
      <c r="K32" s="479">
        <v>0</v>
      </c>
      <c r="L32" s="480"/>
      <c r="M32" s="480"/>
      <c r="N32" s="480"/>
      <c r="O32" s="480">
        <v>89</v>
      </c>
      <c r="P32" s="480"/>
      <c r="Q32" s="480"/>
      <c r="R32" s="480"/>
      <c r="S32" s="480">
        <v>90</v>
      </c>
      <c r="T32" s="480"/>
      <c r="U32" s="480">
        <v>99</v>
      </c>
      <c r="V32" s="480"/>
      <c r="W32" s="480"/>
      <c r="X32" s="480">
        <v>100</v>
      </c>
      <c r="Y32" s="480"/>
      <c r="Z32" s="480">
        <v>100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4.25" customHeight="1" x14ac:dyDescent="0.2">
      <c r="B36" s="20"/>
      <c r="C36" s="756" t="s">
        <v>30</v>
      </c>
      <c r="D36" s="757"/>
      <c r="E36" s="757"/>
      <c r="F36" s="757"/>
      <c r="G36" s="758"/>
      <c r="H36" s="764" t="s">
        <v>650</v>
      </c>
      <c r="I36" s="764" t="s">
        <v>651</v>
      </c>
      <c r="J36" s="764" t="s">
        <v>652</v>
      </c>
      <c r="K36" s="766" t="s">
        <v>34</v>
      </c>
      <c r="L36" s="766"/>
      <c r="M36" s="766"/>
      <c r="N36" s="757"/>
      <c r="O36" s="757"/>
      <c r="P36" s="757"/>
      <c r="Q36" s="757"/>
      <c r="R36" s="757"/>
      <c r="S36" s="757"/>
      <c r="T36" s="757"/>
      <c r="U36" s="757"/>
      <c r="V36" s="757"/>
      <c r="W36" s="757"/>
      <c r="X36" s="757"/>
      <c r="Y36" s="757"/>
      <c r="Z36" s="757"/>
      <c r="AA36" s="758"/>
      <c r="AB36" s="16"/>
    </row>
    <row r="37" spans="2:28" s="21" customFormat="1" ht="78" customHeight="1" thickBot="1" x14ac:dyDescent="0.25">
      <c r="B37" s="20"/>
      <c r="C37" s="759"/>
      <c r="D37" s="760"/>
      <c r="E37" s="760"/>
      <c r="F37" s="760"/>
      <c r="G37" s="761"/>
      <c r="H37" s="765"/>
      <c r="I37" s="765"/>
      <c r="J37" s="765"/>
      <c r="K37" s="767"/>
      <c r="L37" s="767"/>
      <c r="M37" s="767"/>
      <c r="N37" s="760"/>
      <c r="O37" s="760"/>
      <c r="P37" s="760"/>
      <c r="Q37" s="760"/>
      <c r="R37" s="760"/>
      <c r="S37" s="760"/>
      <c r="T37" s="760"/>
      <c r="U37" s="760"/>
      <c r="V37" s="760"/>
      <c r="W37" s="760"/>
      <c r="X37" s="760"/>
      <c r="Y37" s="760"/>
      <c r="Z37" s="760"/>
      <c r="AA37" s="761"/>
      <c r="AB37" s="16"/>
    </row>
    <row r="38" spans="2:28" s="21" customFormat="1" ht="150" customHeight="1" x14ac:dyDescent="0.2">
      <c r="B38" s="20"/>
      <c r="C38" s="641" t="s">
        <v>332</v>
      </c>
      <c r="D38" s="642"/>
      <c r="E38" s="642"/>
      <c r="F38" s="642"/>
      <c r="G38" s="643"/>
      <c r="H38" s="72">
        <v>12</v>
      </c>
      <c r="I38" s="72">
        <v>12</v>
      </c>
      <c r="J38" s="58">
        <f>H38/I38</f>
        <v>1</v>
      </c>
      <c r="K38" s="1640" t="s">
        <v>653</v>
      </c>
      <c r="L38" s="1640"/>
      <c r="M38" s="1640"/>
      <c r="N38" s="1641"/>
      <c r="O38" s="1641"/>
      <c r="P38" s="1641"/>
      <c r="Q38" s="1641"/>
      <c r="R38" s="1641"/>
      <c r="S38" s="1641"/>
      <c r="T38" s="1641"/>
      <c r="U38" s="1641"/>
      <c r="V38" s="1641"/>
      <c r="W38" s="1641"/>
      <c r="X38" s="1641"/>
      <c r="Y38" s="1641"/>
      <c r="Z38" s="1641"/>
      <c r="AA38" s="1642"/>
      <c r="AB38" s="16"/>
    </row>
    <row r="39" spans="2:28" s="21" customFormat="1" ht="150" customHeight="1" x14ac:dyDescent="0.2">
      <c r="B39" s="20"/>
      <c r="C39" s="641" t="s">
        <v>331</v>
      </c>
      <c r="D39" s="642"/>
      <c r="E39" s="642"/>
      <c r="F39" s="642"/>
      <c r="G39" s="643"/>
      <c r="H39" s="70">
        <f>38+53+41</f>
        <v>132</v>
      </c>
      <c r="I39" s="70">
        <f>38+53+41</f>
        <v>132</v>
      </c>
      <c r="J39" s="58">
        <f t="shared" ref="J39:J41" si="0">H39/I39</f>
        <v>1</v>
      </c>
      <c r="K39" s="1640" t="s">
        <v>654</v>
      </c>
      <c r="L39" s="1640"/>
      <c r="M39" s="1640"/>
      <c r="N39" s="1641"/>
      <c r="O39" s="1641"/>
      <c r="P39" s="1641"/>
      <c r="Q39" s="1641"/>
      <c r="R39" s="1641"/>
      <c r="S39" s="1641"/>
      <c r="T39" s="1641"/>
      <c r="U39" s="1641"/>
      <c r="V39" s="1641"/>
      <c r="W39" s="1641"/>
      <c r="X39" s="1641"/>
      <c r="Y39" s="1641"/>
      <c r="Z39" s="1641"/>
      <c r="AA39" s="1642"/>
      <c r="AB39" s="16"/>
    </row>
    <row r="40" spans="2:28" s="21" customFormat="1" ht="20.100000000000001" customHeight="1" x14ac:dyDescent="0.2">
      <c r="B40" s="20"/>
      <c r="C40" s="641" t="s">
        <v>328</v>
      </c>
      <c r="D40" s="642"/>
      <c r="E40" s="642"/>
      <c r="F40" s="642"/>
      <c r="G40" s="643"/>
      <c r="H40" s="70"/>
      <c r="I40" s="70"/>
      <c r="J40" s="58" t="e">
        <f t="shared" si="0"/>
        <v>#DIV/0!</v>
      </c>
      <c r="K40" s="783"/>
      <c r="L40" s="783"/>
      <c r="M40" s="783"/>
      <c r="N40" s="784"/>
      <c r="O40" s="784"/>
      <c r="P40" s="784"/>
      <c r="Q40" s="784"/>
      <c r="R40" s="784"/>
      <c r="S40" s="784"/>
      <c r="T40" s="784"/>
      <c r="U40" s="784"/>
      <c r="V40" s="784"/>
      <c r="W40" s="784"/>
      <c r="X40" s="784"/>
      <c r="Y40" s="784"/>
      <c r="Z40" s="784"/>
      <c r="AA40" s="785"/>
      <c r="AB40" s="16"/>
    </row>
    <row r="41" spans="2:28" s="21" customFormat="1" ht="20.100000000000001" customHeight="1" thickBot="1" x14ac:dyDescent="0.25">
      <c r="B41" s="20"/>
      <c r="C41" s="641" t="s">
        <v>327</v>
      </c>
      <c r="D41" s="642"/>
      <c r="E41" s="642"/>
      <c r="F41" s="642"/>
      <c r="G41" s="643"/>
      <c r="H41" s="70"/>
      <c r="I41" s="70"/>
      <c r="J41" s="58" t="e">
        <f t="shared" si="0"/>
        <v>#DIV/0!</v>
      </c>
      <c r="K41" s="783"/>
      <c r="L41" s="783"/>
      <c r="M41" s="783"/>
      <c r="N41" s="784"/>
      <c r="O41" s="784"/>
      <c r="P41" s="784"/>
      <c r="Q41" s="784"/>
      <c r="R41" s="784"/>
      <c r="S41" s="784"/>
      <c r="T41" s="784"/>
      <c r="U41" s="784"/>
      <c r="V41" s="784"/>
      <c r="W41" s="784"/>
      <c r="X41" s="784"/>
      <c r="Y41" s="784"/>
      <c r="Z41" s="784"/>
      <c r="AA41" s="785"/>
      <c r="AB41" s="16"/>
    </row>
    <row r="42" spans="2:28" s="21" customFormat="1" ht="20.100000000000001" customHeight="1" thickBot="1" x14ac:dyDescent="0.3">
      <c r="B42" s="20"/>
      <c r="C42" s="786" t="s">
        <v>35</v>
      </c>
      <c r="D42" s="787"/>
      <c r="E42" s="787"/>
      <c r="F42" s="787"/>
      <c r="G42" s="788"/>
      <c r="H42" s="237">
        <f>IF(H38="","",SUM(H38:H41))</f>
        <v>144</v>
      </c>
      <c r="I42" s="238">
        <f>IF(I38="","",SUM(I38:I41))</f>
        <v>144</v>
      </c>
      <c r="J42" s="226">
        <f t="shared" ref="J42" si="1">IF(H42="","",+H42/I42)</f>
        <v>1</v>
      </c>
      <c r="K42" s="789"/>
      <c r="L42" s="790"/>
      <c r="M42" s="790"/>
      <c r="N42" s="790"/>
      <c r="O42" s="790"/>
      <c r="P42" s="790"/>
      <c r="Q42" s="790"/>
      <c r="R42" s="790"/>
      <c r="S42" s="790"/>
      <c r="T42" s="790"/>
      <c r="U42" s="790"/>
      <c r="V42" s="790"/>
      <c r="W42" s="790"/>
      <c r="X42" s="790"/>
      <c r="Y42" s="790"/>
      <c r="Z42" s="790"/>
      <c r="AA42" s="791"/>
      <c r="AB42" s="16"/>
    </row>
    <row r="43" spans="2:28"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5"/>
      <c r="AA43" s="15"/>
      <c r="AB43" s="16"/>
    </row>
    <row r="44" spans="2:28" s="21" customFormat="1" ht="15"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5"/>
      <c r="AA44" s="15"/>
      <c r="AB44" s="16"/>
    </row>
    <row r="45" spans="2:28"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7"/>
      <c r="AB45" s="16"/>
    </row>
    <row r="46" spans="2:28"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3"/>
      <c r="Z46" s="933"/>
      <c r="AA46" s="934"/>
      <c r="AB46" s="16"/>
    </row>
    <row r="47" spans="2:28" x14ac:dyDescent="0.2">
      <c r="B47" s="14"/>
      <c r="C47" s="768" t="s">
        <v>498</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6"/>
      <c r="AB59" s="16"/>
    </row>
    <row r="60" spans="2:28"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23"/>
    </row>
    <row r="61" spans="2:28" ht="15"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25"/>
    </row>
    <row r="62" spans="2:28" ht="14.25" customHeight="1" x14ac:dyDescent="0.2">
      <c r="B62" s="26"/>
      <c r="C62" s="838" t="s">
        <v>30</v>
      </c>
      <c r="D62" s="839"/>
      <c r="E62" s="839"/>
      <c r="F62" s="839"/>
      <c r="G62" s="840"/>
      <c r="H62" s="838" t="s">
        <v>37</v>
      </c>
      <c r="I62" s="840"/>
      <c r="J62" s="838" t="s">
        <v>38</v>
      </c>
      <c r="K62" s="839"/>
      <c r="L62" s="839"/>
      <c r="M62" s="839"/>
      <c r="N62" s="839"/>
      <c r="O62" s="840"/>
      <c r="P62" s="1643" t="s">
        <v>631</v>
      </c>
      <c r="Q62" s="1644"/>
      <c r="R62" s="1644"/>
      <c r="S62" s="1644"/>
      <c r="T62" s="1645"/>
      <c r="U62" s="839" t="s">
        <v>40</v>
      </c>
      <c r="V62" s="839"/>
      <c r="W62" s="839"/>
      <c r="X62" s="839"/>
      <c r="Y62" s="839"/>
      <c r="Z62" s="839"/>
      <c r="AA62" s="840"/>
      <c r="AB62" s="27"/>
    </row>
    <row r="63" spans="2:28" ht="14.25" customHeight="1" x14ac:dyDescent="0.2">
      <c r="B63" s="28"/>
      <c r="C63" s="841"/>
      <c r="D63" s="842"/>
      <c r="E63" s="842"/>
      <c r="F63" s="842"/>
      <c r="G63" s="843"/>
      <c r="H63" s="841"/>
      <c r="I63" s="843"/>
      <c r="J63" s="841"/>
      <c r="K63" s="842"/>
      <c r="L63" s="842"/>
      <c r="M63" s="842"/>
      <c r="N63" s="842"/>
      <c r="O63" s="843"/>
      <c r="P63" s="1646"/>
      <c r="Q63" s="1647"/>
      <c r="R63" s="1647"/>
      <c r="S63" s="1647"/>
      <c r="T63" s="1648"/>
      <c r="U63" s="842"/>
      <c r="V63" s="842"/>
      <c r="W63" s="842"/>
      <c r="X63" s="842"/>
      <c r="Y63" s="842"/>
      <c r="Z63" s="842"/>
      <c r="AA63" s="843"/>
      <c r="AB63" s="27"/>
    </row>
    <row r="64" spans="2:28" ht="15" customHeight="1" x14ac:dyDescent="0.2">
      <c r="B64" s="28"/>
      <c r="C64" s="841"/>
      <c r="D64" s="842"/>
      <c r="E64" s="842"/>
      <c r="F64" s="842"/>
      <c r="G64" s="843"/>
      <c r="H64" s="841"/>
      <c r="I64" s="843"/>
      <c r="J64" s="841"/>
      <c r="K64" s="842"/>
      <c r="L64" s="842"/>
      <c r="M64" s="842"/>
      <c r="N64" s="842"/>
      <c r="O64" s="843"/>
      <c r="P64" s="1646"/>
      <c r="Q64" s="1647"/>
      <c r="R64" s="1647"/>
      <c r="S64" s="1647"/>
      <c r="T64" s="1648"/>
      <c r="U64" s="842"/>
      <c r="V64" s="842"/>
      <c r="W64" s="842"/>
      <c r="X64" s="842"/>
      <c r="Y64" s="842"/>
      <c r="Z64" s="842"/>
      <c r="AA64" s="843"/>
      <c r="AB64" s="27"/>
    </row>
    <row r="65" spans="2:28" ht="63.75" customHeight="1" x14ac:dyDescent="0.2">
      <c r="B65" s="26"/>
      <c r="C65" s="1544" t="s">
        <v>332</v>
      </c>
      <c r="D65" s="1344"/>
      <c r="E65" s="1344"/>
      <c r="F65" s="1344"/>
      <c r="G65" s="1344"/>
      <c r="H65" s="1626">
        <v>1</v>
      </c>
      <c r="I65" s="966"/>
      <c r="J65" s="1626">
        <f>J38</f>
        <v>1</v>
      </c>
      <c r="K65" s="966"/>
      <c r="L65" s="966"/>
      <c r="M65" s="966"/>
      <c r="N65" s="966"/>
      <c r="O65" s="966"/>
      <c r="P65" s="1679" t="s">
        <v>655</v>
      </c>
      <c r="Q65" s="1679"/>
      <c r="R65" s="1679"/>
      <c r="S65" s="1679"/>
      <c r="T65" s="1679"/>
      <c r="U65" s="1344" t="s">
        <v>656</v>
      </c>
      <c r="V65" s="1344"/>
      <c r="W65" s="1344"/>
      <c r="X65" s="1344"/>
      <c r="Y65" s="1344"/>
      <c r="Z65" s="1344"/>
      <c r="AA65" s="1680"/>
      <c r="AB65" s="29"/>
    </row>
    <row r="66" spans="2:28" ht="56.25" customHeight="1" x14ac:dyDescent="0.2">
      <c r="B66" s="26"/>
      <c r="C66" s="1544" t="s">
        <v>331</v>
      </c>
      <c r="D66" s="1344"/>
      <c r="E66" s="1344"/>
      <c r="F66" s="1344"/>
      <c r="G66" s="1344"/>
      <c r="H66" s="1626">
        <v>1</v>
      </c>
      <c r="I66" s="966"/>
      <c r="J66" s="847">
        <f>J39</f>
        <v>1</v>
      </c>
      <c r="K66" s="848"/>
      <c r="L66" s="848"/>
      <c r="M66" s="848"/>
      <c r="N66" s="848"/>
      <c r="O66" s="848"/>
      <c r="P66" s="1679" t="s">
        <v>655</v>
      </c>
      <c r="Q66" s="1679"/>
      <c r="R66" s="1679"/>
      <c r="S66" s="1679"/>
      <c r="T66" s="1679"/>
      <c r="U66" s="1344" t="s">
        <v>656</v>
      </c>
      <c r="V66" s="1344"/>
      <c r="W66" s="1344"/>
      <c r="X66" s="1344"/>
      <c r="Y66" s="1344"/>
      <c r="Z66" s="1344"/>
      <c r="AA66" s="1680"/>
      <c r="AB66" s="29"/>
    </row>
    <row r="67" spans="2:28" ht="20.100000000000001" customHeight="1" x14ac:dyDescent="0.2">
      <c r="B67" s="26"/>
      <c r="C67" s="1544" t="s">
        <v>328</v>
      </c>
      <c r="D67" s="1344"/>
      <c r="E67" s="1344"/>
      <c r="F67" s="1344"/>
      <c r="G67" s="1344"/>
      <c r="H67" s="1626">
        <v>1</v>
      </c>
      <c r="I67" s="966"/>
      <c r="J67" s="591"/>
      <c r="K67" s="591"/>
      <c r="L67" s="591"/>
      <c r="M67" s="591"/>
      <c r="N67" s="591"/>
      <c r="O67" s="591"/>
      <c r="P67" s="1682"/>
      <c r="Q67" s="1682"/>
      <c r="R67" s="1682"/>
      <c r="S67" s="1682"/>
      <c r="T67" s="1682"/>
      <c r="U67" s="1629"/>
      <c r="V67" s="1629"/>
      <c r="W67" s="1629"/>
      <c r="X67" s="1629"/>
      <c r="Y67" s="1629"/>
      <c r="Z67" s="1629"/>
      <c r="AA67" s="1630"/>
      <c r="AB67" s="29"/>
    </row>
    <row r="68" spans="2:28" ht="20.100000000000001" customHeight="1" thickBot="1" x14ac:dyDescent="0.25">
      <c r="B68" s="26"/>
      <c r="C68" s="1631" t="s">
        <v>327</v>
      </c>
      <c r="D68" s="564"/>
      <c r="E68" s="564"/>
      <c r="F68" s="564"/>
      <c r="G68" s="564"/>
      <c r="H68" s="1681">
        <v>1</v>
      </c>
      <c r="I68" s="558"/>
      <c r="J68" s="593"/>
      <c r="K68" s="593"/>
      <c r="L68" s="593"/>
      <c r="M68" s="593"/>
      <c r="N68" s="593"/>
      <c r="O68" s="593"/>
      <c r="P68" s="1633"/>
      <c r="Q68" s="1633"/>
      <c r="R68" s="1633"/>
      <c r="S68" s="1633"/>
      <c r="T68" s="1633"/>
      <c r="U68" s="1633"/>
      <c r="V68" s="1633"/>
      <c r="W68" s="1633"/>
      <c r="X68" s="1633"/>
      <c r="Y68" s="1633"/>
      <c r="Z68" s="1633"/>
      <c r="AA68" s="1634"/>
      <c r="AB68" s="29"/>
    </row>
    <row r="69" spans="2:28"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36"/>
    </row>
    <row r="108" ht="6" customHeight="1" x14ac:dyDescent="0.2"/>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2"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08"/>
  <sheetViews>
    <sheetView showGridLines="0" view="pageBreakPreview" zoomScaleNormal="100" zoomScaleSheetLayoutView="100" zoomScalePageLayoutView="70" workbookViewId="0">
      <selection activeCell="C20" sqref="C20:H2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7.5703125" style="1" customWidth="1"/>
    <col min="9" max="9" width="16.5703125" style="1" customWidth="1"/>
    <col min="10" max="10" width="14.7109375" style="1" customWidth="1"/>
    <col min="11" max="24" width="4.7109375" style="1" customWidth="1"/>
    <col min="25" max="26" width="6.7109375" style="1" customWidth="1"/>
    <col min="27" max="27" width="4.7109375" style="1" customWidth="1"/>
    <col min="28" max="28" width="1.5703125" style="1" customWidth="1"/>
    <col min="29" max="16384" width="3.7109375" style="1"/>
  </cols>
  <sheetData>
    <row r="1" spans="2:30" x14ac:dyDescent="0.2">
      <c r="B1" s="2"/>
      <c r="C1" s="2"/>
      <c r="D1" s="2"/>
      <c r="E1" s="2"/>
      <c r="F1" s="2"/>
    </row>
    <row r="2" spans="2:30" ht="45.75" customHeight="1" x14ac:dyDescent="0.2">
      <c r="B2" s="591"/>
      <c r="C2" s="591"/>
      <c r="D2" s="591"/>
      <c r="E2" s="591"/>
      <c r="F2" s="591"/>
      <c r="G2" s="591"/>
      <c r="H2" s="1635" t="s">
        <v>0</v>
      </c>
      <c r="I2" s="1635"/>
      <c r="J2" s="1635"/>
      <c r="K2" s="1635"/>
      <c r="L2" s="1635"/>
      <c r="M2" s="1635"/>
      <c r="N2" s="1635"/>
      <c r="O2" s="1635"/>
      <c r="P2" s="1635"/>
      <c r="Q2" s="1635"/>
      <c r="R2" s="1635"/>
      <c r="S2" s="1635"/>
      <c r="T2" s="1635"/>
      <c r="U2" s="1635"/>
      <c r="V2" s="1635"/>
      <c r="W2" s="1635"/>
      <c r="X2" s="1635"/>
      <c r="Y2" s="1635"/>
      <c r="Z2" s="1635"/>
      <c r="AA2" s="1635"/>
      <c r="AB2" s="1635"/>
    </row>
    <row r="3" spans="2:30" ht="15" customHeight="1" x14ac:dyDescent="0.2">
      <c r="B3" s="591"/>
      <c r="C3" s="591"/>
      <c r="D3" s="591"/>
      <c r="E3" s="591"/>
      <c r="F3" s="591"/>
      <c r="G3" s="591"/>
      <c r="H3" s="596" t="s">
        <v>1</v>
      </c>
      <c r="I3" s="596"/>
      <c r="J3" s="596"/>
      <c r="K3" s="596"/>
      <c r="L3" s="596"/>
      <c r="M3" s="596"/>
      <c r="N3" s="596"/>
      <c r="O3" s="596"/>
      <c r="P3" s="596"/>
      <c r="Q3" s="596"/>
      <c r="R3" s="596" t="s">
        <v>137</v>
      </c>
      <c r="S3" s="596"/>
      <c r="T3" s="596"/>
      <c r="U3" s="596"/>
      <c r="V3" s="596"/>
      <c r="W3" s="596"/>
      <c r="X3" s="596"/>
      <c r="Y3" s="596"/>
      <c r="Z3" s="596"/>
      <c r="AA3" s="596"/>
      <c r="AB3" s="596"/>
    </row>
    <row r="4" spans="2:30" ht="15.75" customHeight="1" x14ac:dyDescent="0.2">
      <c r="B4" s="591"/>
      <c r="C4" s="591"/>
      <c r="D4" s="591"/>
      <c r="E4" s="591"/>
      <c r="F4" s="591"/>
      <c r="G4" s="591"/>
      <c r="H4" s="596" t="s">
        <v>326</v>
      </c>
      <c r="I4" s="596"/>
      <c r="J4" s="596"/>
      <c r="K4" s="596"/>
      <c r="L4" s="596"/>
      <c r="M4" s="596"/>
      <c r="N4" s="596"/>
      <c r="O4" s="596"/>
      <c r="P4" s="596"/>
      <c r="Q4" s="596"/>
      <c r="R4" s="596"/>
      <c r="S4" s="596"/>
      <c r="T4" s="596"/>
      <c r="U4" s="596"/>
      <c r="V4" s="596"/>
      <c r="W4" s="596"/>
      <c r="X4" s="596"/>
      <c r="Y4" s="596"/>
      <c r="Z4" s="596"/>
      <c r="AA4" s="596"/>
      <c r="AB4" s="596"/>
    </row>
    <row r="5" spans="2:30" ht="15" x14ac:dyDescent="0.2">
      <c r="B5" s="239"/>
      <c r="C5" s="52"/>
      <c r="D5" s="52"/>
      <c r="E5" s="52"/>
      <c r="F5" s="52"/>
      <c r="G5" s="52"/>
      <c r="H5" s="240"/>
      <c r="I5" s="240"/>
      <c r="J5" s="240"/>
      <c r="K5" s="240"/>
      <c r="L5" s="240"/>
      <c r="M5" s="240"/>
      <c r="N5" s="240"/>
      <c r="O5" s="240"/>
      <c r="P5" s="240"/>
      <c r="Q5" s="240"/>
      <c r="R5" s="240"/>
      <c r="S5" s="240"/>
      <c r="T5" s="240"/>
      <c r="U5" s="240"/>
      <c r="V5" s="240"/>
      <c r="W5" s="240"/>
      <c r="X5" s="240"/>
      <c r="Y5" s="240"/>
      <c r="Z5" s="240"/>
      <c r="AA5" s="240"/>
      <c r="AB5" s="241"/>
    </row>
    <row r="6" spans="2:30" ht="5.0999999999999996" customHeight="1" thickBot="1" x14ac:dyDescent="0.25">
      <c r="B6" s="9"/>
      <c r="C6" s="11"/>
      <c r="D6" s="11"/>
      <c r="E6" s="11"/>
      <c r="F6" s="11"/>
      <c r="G6" s="11"/>
      <c r="H6" s="11"/>
      <c r="I6" s="12"/>
      <c r="J6" s="12"/>
      <c r="K6" s="12"/>
      <c r="L6" s="12"/>
      <c r="M6" s="12"/>
      <c r="N6" s="12"/>
      <c r="O6" s="12"/>
      <c r="P6" s="12"/>
      <c r="Q6" s="12"/>
      <c r="R6" s="12"/>
      <c r="S6" s="12"/>
      <c r="T6" s="13"/>
      <c r="U6" s="13"/>
      <c r="V6" s="13"/>
      <c r="W6" s="13"/>
      <c r="X6" s="13"/>
      <c r="Y6" s="242"/>
      <c r="Z6" s="11"/>
      <c r="AA6" s="242"/>
      <c r="AB6" s="10"/>
    </row>
    <row r="7" spans="2:30" ht="15" customHeight="1" x14ac:dyDescent="0.2">
      <c r="B7" s="9"/>
      <c r="C7" s="545" t="s">
        <v>2</v>
      </c>
      <c r="D7" s="546"/>
      <c r="E7" s="546"/>
      <c r="F7" s="546"/>
      <c r="G7" s="546"/>
      <c r="H7" s="547"/>
      <c r="I7" s="600" t="s">
        <v>161</v>
      </c>
      <c r="J7" s="601"/>
      <c r="K7" s="601"/>
      <c r="L7" s="601"/>
      <c r="M7" s="601"/>
      <c r="N7" s="601"/>
      <c r="O7" s="601"/>
      <c r="P7" s="601"/>
      <c r="Q7" s="601"/>
      <c r="R7" s="601"/>
      <c r="S7" s="601"/>
      <c r="T7" s="601"/>
      <c r="U7" s="601"/>
      <c r="V7" s="601"/>
      <c r="W7" s="601"/>
      <c r="X7" s="601"/>
      <c r="Y7" s="601"/>
      <c r="Z7" s="601"/>
      <c r="AA7" s="602"/>
      <c r="AB7" s="10"/>
    </row>
    <row r="8" spans="2:30"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30"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30" ht="15" customHeight="1" thickBot="1" x14ac:dyDescent="0.25">
      <c r="B10" s="9"/>
      <c r="C10" s="545" t="s">
        <v>3</v>
      </c>
      <c r="D10" s="546"/>
      <c r="E10" s="546"/>
      <c r="F10" s="546"/>
      <c r="G10" s="546"/>
      <c r="H10" s="547"/>
      <c r="I10" s="768" t="s">
        <v>657</v>
      </c>
      <c r="J10" s="1259"/>
      <c r="K10" s="1259"/>
      <c r="L10" s="1259"/>
      <c r="M10" s="1259"/>
      <c r="N10" s="1259"/>
      <c r="O10" s="1259"/>
      <c r="P10" s="1259"/>
      <c r="Q10" s="1259"/>
      <c r="R10" s="1259"/>
      <c r="S10" s="1260"/>
      <c r="T10" s="608" t="s">
        <v>4</v>
      </c>
      <c r="U10" s="609"/>
      <c r="V10" s="609"/>
      <c r="W10" s="610"/>
      <c r="X10" s="569" t="s">
        <v>5</v>
      </c>
      <c r="Y10" s="570"/>
      <c r="Z10" s="570"/>
      <c r="AA10" s="571"/>
      <c r="AB10" s="10"/>
    </row>
    <row r="11" spans="2:30" ht="28.5" customHeight="1" thickBot="1" x14ac:dyDescent="0.25">
      <c r="B11" s="9"/>
      <c r="C11" s="548"/>
      <c r="D11" s="549"/>
      <c r="E11" s="549"/>
      <c r="F11" s="549"/>
      <c r="G11" s="549"/>
      <c r="H11" s="550"/>
      <c r="I11" s="1261"/>
      <c r="J11" s="1262"/>
      <c r="K11" s="1262"/>
      <c r="L11" s="1262"/>
      <c r="M11" s="1262"/>
      <c r="N11" s="1262"/>
      <c r="O11" s="1262"/>
      <c r="P11" s="1262"/>
      <c r="Q11" s="1262"/>
      <c r="R11" s="1262"/>
      <c r="S11" s="1263"/>
      <c r="T11" s="478" t="s">
        <v>658</v>
      </c>
      <c r="U11" s="617"/>
      <c r="V11" s="617"/>
      <c r="W11" s="618"/>
      <c r="X11" s="587">
        <v>3</v>
      </c>
      <c r="Y11" s="606"/>
      <c r="Z11" s="606"/>
      <c r="AA11" s="607"/>
      <c r="AB11" s="10"/>
    </row>
    <row r="12" spans="2:30"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30" ht="15" customHeight="1" x14ac:dyDescent="0.2">
      <c r="B13" s="14"/>
      <c r="C13" s="545" t="s">
        <v>7</v>
      </c>
      <c r="D13" s="546"/>
      <c r="E13" s="546"/>
      <c r="F13" s="546"/>
      <c r="G13" s="546"/>
      <c r="H13" s="547"/>
      <c r="I13" s="551" t="s">
        <v>659</v>
      </c>
      <c r="J13" s="552"/>
      <c r="K13" s="552"/>
      <c r="L13" s="552"/>
      <c r="M13" s="552"/>
      <c r="N13" s="552"/>
      <c r="O13" s="552"/>
      <c r="P13" s="552"/>
      <c r="Q13" s="552"/>
      <c r="R13" s="552"/>
      <c r="S13" s="552"/>
      <c r="T13" s="552"/>
      <c r="U13" s="553"/>
      <c r="V13" s="545" t="s">
        <v>9</v>
      </c>
      <c r="W13" s="546"/>
      <c r="X13" s="546"/>
      <c r="Y13" s="546"/>
      <c r="Z13" s="546"/>
      <c r="AA13" s="547"/>
      <c r="AB13" s="16"/>
    </row>
    <row r="14" spans="2:30" ht="30" customHeight="1" thickBot="1" x14ac:dyDescent="0.25">
      <c r="B14" s="14"/>
      <c r="C14" s="548"/>
      <c r="D14" s="549"/>
      <c r="E14" s="549"/>
      <c r="F14" s="549"/>
      <c r="G14" s="549"/>
      <c r="H14" s="550"/>
      <c r="I14" s="554"/>
      <c r="J14" s="555"/>
      <c r="K14" s="555"/>
      <c r="L14" s="555"/>
      <c r="M14" s="555"/>
      <c r="N14" s="555"/>
      <c r="O14" s="555"/>
      <c r="P14" s="555"/>
      <c r="Q14" s="555"/>
      <c r="R14" s="555"/>
      <c r="S14" s="555"/>
      <c r="T14" s="555"/>
      <c r="U14" s="556"/>
      <c r="V14" s="557" t="s">
        <v>10</v>
      </c>
      <c r="W14" s="558"/>
      <c r="X14" s="558"/>
      <c r="Y14" s="558"/>
      <c r="Z14" s="558"/>
      <c r="AA14" s="559"/>
      <c r="AB14" s="16"/>
    </row>
    <row r="15" spans="2:30"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30" ht="34.5" customHeight="1" thickBot="1" x14ac:dyDescent="0.25">
      <c r="B16" s="14"/>
      <c r="C16" s="472" t="s">
        <v>11</v>
      </c>
      <c r="D16" s="473"/>
      <c r="E16" s="473"/>
      <c r="F16" s="473"/>
      <c r="G16" s="473"/>
      <c r="H16" s="474"/>
      <c r="I16" s="1574" t="s">
        <v>660</v>
      </c>
      <c r="J16" s="1575"/>
      <c r="K16" s="1575"/>
      <c r="L16" s="1575"/>
      <c r="M16" s="1575"/>
      <c r="N16" s="1575"/>
      <c r="O16" s="1575"/>
      <c r="P16" s="1575"/>
      <c r="Q16" s="1575"/>
      <c r="R16" s="1575"/>
      <c r="S16" s="1575"/>
      <c r="T16" s="1575"/>
      <c r="U16" s="1575"/>
      <c r="V16" s="1575"/>
      <c r="W16" s="1575"/>
      <c r="X16" s="1575"/>
      <c r="Y16" s="1575"/>
      <c r="Z16" s="1575"/>
      <c r="AA16" s="1576"/>
      <c r="AB16" s="16"/>
      <c r="AD16" s="243"/>
    </row>
    <row r="17" spans="2:39" ht="5.09999999999999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9" ht="68.25" customHeight="1" thickBot="1" x14ac:dyDescent="0.25">
      <c r="B18" s="14"/>
      <c r="C18" s="472" t="s">
        <v>490</v>
      </c>
      <c r="D18" s="473"/>
      <c r="E18" s="473"/>
      <c r="F18" s="473"/>
      <c r="G18" s="473"/>
      <c r="H18" s="474"/>
      <c r="I18" s="1574" t="s">
        <v>661</v>
      </c>
      <c r="J18" s="1575"/>
      <c r="K18" s="1575"/>
      <c r="L18" s="1575"/>
      <c r="M18" s="1575"/>
      <c r="N18" s="1575"/>
      <c r="O18" s="1575"/>
      <c r="P18" s="1575"/>
      <c r="Q18" s="1575"/>
      <c r="R18" s="1575"/>
      <c r="S18" s="1575"/>
      <c r="T18" s="1575"/>
      <c r="U18" s="1575"/>
      <c r="V18" s="1575"/>
      <c r="W18" s="1575"/>
      <c r="X18" s="1575"/>
      <c r="Y18" s="1575"/>
      <c r="Z18" s="1575"/>
      <c r="AA18" s="1576"/>
      <c r="AB18" s="16"/>
      <c r="AD18" s="1577"/>
      <c r="AE18" s="1577"/>
      <c r="AF18" s="1577"/>
      <c r="AG18" s="1577"/>
      <c r="AH18" s="1577"/>
      <c r="AI18" s="1577"/>
      <c r="AJ18" s="1577"/>
      <c r="AK18" s="1577"/>
      <c r="AL18" s="1577"/>
      <c r="AM18" s="1577"/>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72" t="s">
        <v>13</v>
      </c>
      <c r="D20" s="573"/>
      <c r="E20" s="573"/>
      <c r="F20" s="573"/>
      <c r="G20" s="573"/>
      <c r="H20" s="574"/>
      <c r="I20" s="578" t="s">
        <v>353</v>
      </c>
      <c r="J20" s="579"/>
      <c r="K20" s="579"/>
      <c r="L20" s="579"/>
      <c r="M20" s="579"/>
      <c r="N20" s="580"/>
      <c r="O20" s="569" t="s">
        <v>14</v>
      </c>
      <c r="P20" s="570"/>
      <c r="Q20" s="570"/>
      <c r="R20" s="570"/>
      <c r="S20" s="570"/>
      <c r="T20" s="570"/>
      <c r="U20" s="571"/>
      <c r="V20" s="569" t="s">
        <v>15</v>
      </c>
      <c r="W20" s="570"/>
      <c r="X20" s="570"/>
      <c r="Y20" s="570"/>
      <c r="Z20" s="570"/>
      <c r="AA20" s="571"/>
      <c r="AB20" s="16"/>
    </row>
    <row r="21" spans="2:39" ht="30.75" customHeight="1" thickBot="1" x14ac:dyDescent="0.25">
      <c r="B21" s="14"/>
      <c r="C21" s="575"/>
      <c r="D21" s="576"/>
      <c r="E21" s="576"/>
      <c r="F21" s="576"/>
      <c r="G21" s="576"/>
      <c r="H21" s="577"/>
      <c r="I21" s="581"/>
      <c r="J21" s="582"/>
      <c r="K21" s="582"/>
      <c r="L21" s="582"/>
      <c r="M21" s="582"/>
      <c r="N21" s="583"/>
      <c r="O21" s="584" t="s">
        <v>352</v>
      </c>
      <c r="P21" s="585"/>
      <c r="Q21" s="585"/>
      <c r="R21" s="585"/>
      <c r="S21" s="585"/>
      <c r="T21" s="585"/>
      <c r="U21" s="586"/>
      <c r="V21" s="587" t="s">
        <v>17</v>
      </c>
      <c r="W21" s="585"/>
      <c r="X21" s="585"/>
      <c r="Y21" s="585"/>
      <c r="Z21" s="585"/>
      <c r="AA21" s="586"/>
      <c r="AB21" s="16"/>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x14ac:dyDescent="0.2">
      <c r="B23" s="14"/>
      <c r="C23" s="569" t="s">
        <v>18</v>
      </c>
      <c r="D23" s="570"/>
      <c r="E23" s="570"/>
      <c r="F23" s="570"/>
      <c r="G23" s="570"/>
      <c r="H23" s="570"/>
      <c r="I23" s="571"/>
      <c r="J23" s="569" t="s">
        <v>19</v>
      </c>
      <c r="K23" s="570"/>
      <c r="L23" s="570"/>
      <c r="M23" s="570"/>
      <c r="N23" s="570"/>
      <c r="O23" s="570"/>
      <c r="P23" s="570"/>
      <c r="Q23" s="570"/>
      <c r="R23" s="571"/>
      <c r="S23" s="569" t="s">
        <v>20</v>
      </c>
      <c r="T23" s="570"/>
      <c r="U23" s="570"/>
      <c r="V23" s="570"/>
      <c r="W23" s="570"/>
      <c r="X23" s="570"/>
      <c r="Y23" s="570"/>
      <c r="Z23" s="570"/>
      <c r="AA23" s="571"/>
      <c r="AB23" s="16"/>
    </row>
    <row r="24" spans="2:39" ht="32.25" customHeight="1" thickBot="1" x14ac:dyDescent="0.25">
      <c r="B24" s="14"/>
      <c r="C24" s="451" t="s">
        <v>662</v>
      </c>
      <c r="D24" s="452"/>
      <c r="E24" s="452"/>
      <c r="F24" s="452"/>
      <c r="G24" s="452"/>
      <c r="H24" s="452"/>
      <c r="I24" s="453"/>
      <c r="J24" s="451" t="s">
        <v>617</v>
      </c>
      <c r="K24" s="452"/>
      <c r="L24" s="452"/>
      <c r="M24" s="452"/>
      <c r="N24" s="452"/>
      <c r="O24" s="452"/>
      <c r="P24" s="452"/>
      <c r="Q24" s="452"/>
      <c r="R24" s="453"/>
      <c r="S24" s="1639" t="s">
        <v>663</v>
      </c>
      <c r="T24" s="558"/>
      <c r="U24" s="558"/>
      <c r="V24" s="558"/>
      <c r="W24" s="558"/>
      <c r="X24" s="558"/>
      <c r="Y24" s="558"/>
      <c r="Z24" s="558"/>
      <c r="AA24" s="559"/>
      <c r="AB24" s="16"/>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60.75" customHeight="1" thickBot="1" x14ac:dyDescent="0.25">
      <c r="B26" s="14"/>
      <c r="C26" s="472" t="s">
        <v>21</v>
      </c>
      <c r="D26" s="473"/>
      <c r="E26" s="473"/>
      <c r="F26" s="473"/>
      <c r="G26" s="473"/>
      <c r="H26" s="474"/>
      <c r="I26" s="475"/>
      <c r="J26" s="476"/>
      <c r="K26" s="476"/>
      <c r="L26" s="476"/>
      <c r="M26" s="476"/>
      <c r="N26" s="476"/>
      <c r="O26" s="476"/>
      <c r="P26" s="476"/>
      <c r="Q26" s="476"/>
      <c r="R26" s="476"/>
      <c r="S26" s="476"/>
      <c r="T26" s="476"/>
      <c r="U26" s="476"/>
      <c r="V26" s="476"/>
      <c r="W26" s="476"/>
      <c r="X26" s="476"/>
      <c r="Y26" s="476"/>
      <c r="Z26" s="476"/>
      <c r="AA26" s="477"/>
      <c r="AB26" s="16"/>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48.75" customHeight="1" thickBot="1" x14ac:dyDescent="0.25">
      <c r="B28" s="14"/>
      <c r="C28" s="472" t="s">
        <v>23</v>
      </c>
      <c r="D28" s="473"/>
      <c r="E28" s="473"/>
      <c r="F28" s="473"/>
      <c r="G28" s="473"/>
      <c r="H28" s="474"/>
      <c r="I28" s="478">
        <v>1</v>
      </c>
      <c r="J28" s="1683"/>
      <c r="K28" s="1636" t="s">
        <v>24</v>
      </c>
      <c r="L28" s="1637"/>
      <c r="M28" s="1637"/>
      <c r="N28" s="1637"/>
      <c r="O28" s="1637"/>
      <c r="P28" s="244"/>
      <c r="Q28" s="1676" t="s">
        <v>25</v>
      </c>
      <c r="R28" s="1677"/>
      <c r="S28" s="1678"/>
      <c r="T28" s="245"/>
      <c r="U28" s="1676" t="s">
        <v>664</v>
      </c>
      <c r="V28" s="1677"/>
      <c r="W28" s="1678"/>
      <c r="X28" s="246" t="s">
        <v>520</v>
      </c>
      <c r="Y28" s="1676" t="s">
        <v>665</v>
      </c>
      <c r="Z28" s="1678"/>
      <c r="AA28" s="246"/>
      <c r="AB28" s="16"/>
    </row>
    <row r="29" spans="2:39"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39"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39" ht="15" customHeight="1" thickBot="1" x14ac:dyDescent="0.25">
      <c r="B32" s="14"/>
      <c r="C32" s="487"/>
      <c r="D32" s="488"/>
      <c r="E32" s="488"/>
      <c r="F32" s="488"/>
      <c r="G32" s="488"/>
      <c r="H32" s="488"/>
      <c r="I32" s="488"/>
      <c r="J32" s="489"/>
      <c r="K32" s="479">
        <v>0</v>
      </c>
      <c r="L32" s="480"/>
      <c r="M32" s="480"/>
      <c r="N32" s="480"/>
      <c r="O32" s="480">
        <v>79</v>
      </c>
      <c r="P32" s="480"/>
      <c r="Q32" s="480"/>
      <c r="R32" s="480"/>
      <c r="S32" s="480">
        <v>80</v>
      </c>
      <c r="T32" s="480"/>
      <c r="U32" s="480">
        <v>99</v>
      </c>
      <c r="V32" s="480"/>
      <c r="W32" s="480"/>
      <c r="X32" s="480">
        <v>100</v>
      </c>
      <c r="Y32" s="480"/>
      <c r="Z32" s="480">
        <v>100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47"/>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4.25" customHeight="1" x14ac:dyDescent="0.2">
      <c r="B36" s="248"/>
      <c r="C36" s="756" t="s">
        <v>30</v>
      </c>
      <c r="D36" s="757"/>
      <c r="E36" s="757"/>
      <c r="F36" s="757"/>
      <c r="G36" s="758"/>
      <c r="H36" s="989" t="s">
        <v>666</v>
      </c>
      <c r="I36" s="991" t="s">
        <v>667</v>
      </c>
      <c r="J36" s="764" t="s">
        <v>668</v>
      </c>
      <c r="K36" s="766" t="s">
        <v>34</v>
      </c>
      <c r="L36" s="766"/>
      <c r="M36" s="766"/>
      <c r="N36" s="757"/>
      <c r="O36" s="757"/>
      <c r="P36" s="757"/>
      <c r="Q36" s="757"/>
      <c r="R36" s="757"/>
      <c r="S36" s="757"/>
      <c r="T36" s="757"/>
      <c r="U36" s="757"/>
      <c r="V36" s="757"/>
      <c r="W36" s="757"/>
      <c r="X36" s="757"/>
      <c r="Y36" s="757"/>
      <c r="Z36" s="757"/>
      <c r="AA36" s="758"/>
      <c r="AB36" s="16"/>
    </row>
    <row r="37" spans="2:28" s="21" customFormat="1" ht="107.25" customHeight="1" thickBot="1" x14ac:dyDescent="0.25">
      <c r="B37" s="247"/>
      <c r="C37" s="759"/>
      <c r="D37" s="760"/>
      <c r="E37" s="760"/>
      <c r="F37" s="760"/>
      <c r="G37" s="761"/>
      <c r="H37" s="1684"/>
      <c r="I37" s="1685"/>
      <c r="J37" s="765"/>
      <c r="K37" s="767"/>
      <c r="L37" s="767"/>
      <c r="M37" s="767"/>
      <c r="N37" s="760"/>
      <c r="O37" s="760"/>
      <c r="P37" s="760"/>
      <c r="Q37" s="760"/>
      <c r="R37" s="760"/>
      <c r="S37" s="760"/>
      <c r="T37" s="760"/>
      <c r="U37" s="760"/>
      <c r="V37" s="760"/>
      <c r="W37" s="760"/>
      <c r="X37" s="760"/>
      <c r="Y37" s="760"/>
      <c r="Z37" s="760"/>
      <c r="AA37" s="761"/>
      <c r="AB37" s="16"/>
    </row>
    <row r="38" spans="2:28" s="21" customFormat="1" ht="399.95" customHeight="1" x14ac:dyDescent="0.2">
      <c r="B38" s="20"/>
      <c r="C38" s="641" t="s">
        <v>332</v>
      </c>
      <c r="D38" s="642"/>
      <c r="E38" s="642"/>
      <c r="F38" s="642"/>
      <c r="G38" s="643"/>
      <c r="H38" s="249">
        <v>9</v>
      </c>
      <c r="I38" s="250">
        <v>9</v>
      </c>
      <c r="J38" s="58">
        <f>H38/I38</f>
        <v>1</v>
      </c>
      <c r="K38" s="1640" t="s">
        <v>669</v>
      </c>
      <c r="L38" s="1640"/>
      <c r="M38" s="1640"/>
      <c r="N38" s="1641"/>
      <c r="O38" s="1641"/>
      <c r="P38" s="1641"/>
      <c r="Q38" s="1641"/>
      <c r="R38" s="1641"/>
      <c r="S38" s="1641"/>
      <c r="T38" s="1641"/>
      <c r="U38" s="1641"/>
      <c r="V38" s="1641"/>
      <c r="W38" s="1641"/>
      <c r="X38" s="1641"/>
      <c r="Y38" s="1641"/>
      <c r="Z38" s="1641"/>
      <c r="AA38" s="1642"/>
      <c r="AB38" s="16"/>
    </row>
    <row r="39" spans="2:28" s="21" customFormat="1" ht="399.95" customHeight="1" x14ac:dyDescent="0.2">
      <c r="B39" s="20"/>
      <c r="C39" s="641" t="s">
        <v>331</v>
      </c>
      <c r="D39" s="642"/>
      <c r="E39" s="642"/>
      <c r="F39" s="642"/>
      <c r="G39" s="643"/>
      <c r="H39" s="251">
        <v>9</v>
      </c>
      <c r="I39" s="252">
        <v>9</v>
      </c>
      <c r="J39" s="58">
        <f t="shared" ref="J39" si="0">IF(H39="","",+H39/I39)</f>
        <v>1</v>
      </c>
      <c r="K39" s="1640" t="s">
        <v>670</v>
      </c>
      <c r="L39" s="1640"/>
      <c r="M39" s="1640"/>
      <c r="N39" s="1641"/>
      <c r="O39" s="1641"/>
      <c r="P39" s="1641"/>
      <c r="Q39" s="1641"/>
      <c r="R39" s="1641"/>
      <c r="S39" s="1641"/>
      <c r="T39" s="1641"/>
      <c r="U39" s="1641"/>
      <c r="V39" s="1641"/>
      <c r="W39" s="1641"/>
      <c r="X39" s="1641"/>
      <c r="Y39" s="1641"/>
      <c r="Z39" s="1641"/>
      <c r="AA39" s="1642"/>
      <c r="AB39" s="16"/>
    </row>
    <row r="40" spans="2:28" s="21" customFormat="1" ht="20.100000000000001" customHeight="1" x14ac:dyDescent="0.2">
      <c r="B40" s="20"/>
      <c r="C40" s="641" t="s">
        <v>328</v>
      </c>
      <c r="D40" s="642"/>
      <c r="E40" s="642"/>
      <c r="F40" s="642"/>
      <c r="G40" s="643"/>
      <c r="H40" s="253"/>
      <c r="I40" s="254"/>
      <c r="J40" s="255"/>
      <c r="K40" s="1640"/>
      <c r="L40" s="1640"/>
      <c r="M40" s="1640"/>
      <c r="N40" s="1641"/>
      <c r="O40" s="1641"/>
      <c r="P40" s="1641"/>
      <c r="Q40" s="1641"/>
      <c r="R40" s="1641"/>
      <c r="S40" s="1641"/>
      <c r="T40" s="1641"/>
      <c r="U40" s="1641"/>
      <c r="V40" s="1641"/>
      <c r="W40" s="1641"/>
      <c r="X40" s="1641"/>
      <c r="Y40" s="1641"/>
      <c r="Z40" s="1641"/>
      <c r="AA40" s="1642"/>
      <c r="AB40" s="16"/>
    </row>
    <row r="41" spans="2:28" s="21" customFormat="1" ht="20.100000000000001" customHeight="1" thickBot="1" x14ac:dyDescent="0.25">
      <c r="B41" s="20"/>
      <c r="C41" s="641" t="s">
        <v>327</v>
      </c>
      <c r="D41" s="642"/>
      <c r="E41" s="642"/>
      <c r="F41" s="642"/>
      <c r="G41" s="643"/>
      <c r="H41" s="256"/>
      <c r="I41" s="257"/>
      <c r="J41" s="58" t="str">
        <f t="shared" ref="J41" si="1">IF(H41="","",+H41/I41)</f>
        <v/>
      </c>
      <c r="K41" s="783"/>
      <c r="L41" s="783"/>
      <c r="M41" s="783"/>
      <c r="N41" s="784"/>
      <c r="O41" s="784"/>
      <c r="P41" s="784"/>
      <c r="Q41" s="784"/>
      <c r="R41" s="784"/>
      <c r="S41" s="784"/>
      <c r="T41" s="784"/>
      <c r="U41" s="784"/>
      <c r="V41" s="784"/>
      <c r="W41" s="784"/>
      <c r="X41" s="784"/>
      <c r="Y41" s="784"/>
      <c r="Z41" s="784"/>
      <c r="AA41" s="785"/>
      <c r="AB41" s="16"/>
    </row>
    <row r="42" spans="2:28" s="21" customFormat="1" ht="15.75" customHeight="1" thickBot="1" x14ac:dyDescent="0.3">
      <c r="B42" s="20"/>
      <c r="C42" s="786" t="s">
        <v>35</v>
      </c>
      <c r="D42" s="787"/>
      <c r="E42" s="787"/>
      <c r="F42" s="787"/>
      <c r="G42" s="788"/>
      <c r="H42" s="258">
        <f>IF(H38="","",SUM(H38:H41))</f>
        <v>18</v>
      </c>
      <c r="I42" s="258">
        <f>IF(I38="","",SUM(I38:I41))</f>
        <v>18</v>
      </c>
      <c r="J42" s="238">
        <f>IF(H42="","",+SUM(J38:J41))</f>
        <v>2</v>
      </c>
      <c r="K42" s="789"/>
      <c r="L42" s="790"/>
      <c r="M42" s="790"/>
      <c r="N42" s="790"/>
      <c r="O42" s="790"/>
      <c r="P42" s="790"/>
      <c r="Q42" s="790"/>
      <c r="R42" s="790"/>
      <c r="S42" s="790"/>
      <c r="T42" s="790"/>
      <c r="U42" s="790"/>
      <c r="V42" s="790"/>
      <c r="W42" s="790"/>
      <c r="X42" s="790"/>
      <c r="Y42" s="790"/>
      <c r="Z42" s="790"/>
      <c r="AA42" s="791"/>
      <c r="AB42" s="16"/>
    </row>
    <row r="43" spans="2:28" s="21" customFormat="1" ht="5.25" customHeight="1" x14ac:dyDescent="0.2">
      <c r="B43" s="259"/>
      <c r="C43" s="260"/>
      <c r="D43" s="260"/>
      <c r="E43" s="260"/>
      <c r="F43" s="260"/>
      <c r="G43" s="260"/>
      <c r="H43" s="261"/>
      <c r="I43" s="261"/>
      <c r="J43" s="262"/>
      <c r="K43" s="260"/>
      <c r="L43" s="260"/>
      <c r="M43" s="260"/>
      <c r="N43" s="260"/>
      <c r="O43" s="260"/>
      <c r="P43" s="260"/>
      <c r="Q43" s="260"/>
      <c r="R43" s="260"/>
      <c r="S43" s="260"/>
      <c r="T43" s="260"/>
      <c r="U43" s="260"/>
      <c r="V43" s="260"/>
      <c r="W43" s="260"/>
      <c r="X43" s="260"/>
      <c r="Y43" s="260"/>
      <c r="Z43" s="260"/>
      <c r="AA43" s="260"/>
      <c r="AB43" s="23"/>
    </row>
    <row r="44" spans="2:28" s="21" customFormat="1" ht="5.0999999999999996" customHeight="1" thickBot="1" x14ac:dyDescent="0.25">
      <c r="B44" s="263"/>
      <c r="C44" s="264"/>
      <c r="D44" s="264"/>
      <c r="E44" s="264"/>
      <c r="F44" s="264"/>
      <c r="G44" s="264"/>
      <c r="H44" s="265"/>
      <c r="I44" s="265"/>
      <c r="J44" s="266"/>
      <c r="K44" s="264"/>
      <c r="L44" s="264"/>
      <c r="M44" s="264"/>
      <c r="N44" s="264"/>
      <c r="O44" s="264"/>
      <c r="P44" s="264"/>
      <c r="Q44" s="264"/>
      <c r="R44" s="264"/>
      <c r="S44" s="264"/>
      <c r="T44" s="264"/>
      <c r="U44" s="264"/>
      <c r="V44" s="264"/>
      <c r="W44" s="264"/>
      <c r="X44" s="264"/>
      <c r="Y44" s="264"/>
      <c r="Z44" s="264"/>
      <c r="AA44" s="264"/>
      <c r="AB44" s="25"/>
    </row>
    <row r="45" spans="2:28"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7"/>
      <c r="AB45" s="16"/>
    </row>
    <row r="46" spans="2:28"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3"/>
      <c r="Z46" s="933"/>
      <c r="AA46" s="934"/>
      <c r="AB46" s="16"/>
    </row>
    <row r="47" spans="2:28" x14ac:dyDescent="0.2">
      <c r="B47" s="14"/>
      <c r="C47" s="768" t="s">
        <v>498</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6"/>
      <c r="AB59" s="16"/>
    </row>
    <row r="60" spans="2:28" ht="9.9499999999999993" customHeight="1"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23"/>
    </row>
    <row r="61" spans="2:28" ht="9.9499999999999993" customHeight="1"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25"/>
    </row>
    <row r="62" spans="2:28" ht="14.25" customHeight="1" x14ac:dyDescent="0.2">
      <c r="B62" s="26"/>
      <c r="C62" s="838" t="s">
        <v>30</v>
      </c>
      <c r="D62" s="839"/>
      <c r="E62" s="839"/>
      <c r="F62" s="839"/>
      <c r="G62" s="840"/>
      <c r="H62" s="838" t="s">
        <v>37</v>
      </c>
      <c r="I62" s="840"/>
      <c r="J62" s="838" t="s">
        <v>38</v>
      </c>
      <c r="K62" s="839"/>
      <c r="L62" s="839"/>
      <c r="M62" s="839"/>
      <c r="N62" s="839"/>
      <c r="O62" s="840"/>
      <c r="P62" s="1643" t="s">
        <v>631</v>
      </c>
      <c r="Q62" s="1644"/>
      <c r="R62" s="1644"/>
      <c r="S62" s="1644"/>
      <c r="T62" s="1645"/>
      <c r="U62" s="838" t="s">
        <v>40</v>
      </c>
      <c r="V62" s="839"/>
      <c r="W62" s="839"/>
      <c r="X62" s="839"/>
      <c r="Y62" s="839"/>
      <c r="Z62" s="839"/>
      <c r="AA62" s="840"/>
      <c r="AB62" s="27"/>
    </row>
    <row r="63" spans="2:28" ht="14.25" customHeight="1" x14ac:dyDescent="0.2">
      <c r="B63" s="28"/>
      <c r="C63" s="841"/>
      <c r="D63" s="842"/>
      <c r="E63" s="842"/>
      <c r="F63" s="842"/>
      <c r="G63" s="843"/>
      <c r="H63" s="841"/>
      <c r="I63" s="843"/>
      <c r="J63" s="841"/>
      <c r="K63" s="842"/>
      <c r="L63" s="842"/>
      <c r="M63" s="842"/>
      <c r="N63" s="842"/>
      <c r="O63" s="843"/>
      <c r="P63" s="1646"/>
      <c r="Q63" s="1647"/>
      <c r="R63" s="1647"/>
      <c r="S63" s="1647"/>
      <c r="T63" s="1648"/>
      <c r="U63" s="841"/>
      <c r="V63" s="842"/>
      <c r="W63" s="842"/>
      <c r="X63" s="842"/>
      <c r="Y63" s="842"/>
      <c r="Z63" s="842"/>
      <c r="AA63" s="843"/>
      <c r="AB63" s="27"/>
    </row>
    <row r="64" spans="2:28" ht="15" customHeight="1" thickBot="1" x14ac:dyDescent="0.25">
      <c r="B64" s="28"/>
      <c r="C64" s="841"/>
      <c r="D64" s="842"/>
      <c r="E64" s="842"/>
      <c r="F64" s="842"/>
      <c r="G64" s="843"/>
      <c r="H64" s="841"/>
      <c r="I64" s="843"/>
      <c r="J64" s="841"/>
      <c r="K64" s="842"/>
      <c r="L64" s="842"/>
      <c r="M64" s="842"/>
      <c r="N64" s="842"/>
      <c r="O64" s="843"/>
      <c r="P64" s="1686"/>
      <c r="Q64" s="1687"/>
      <c r="R64" s="1687"/>
      <c r="S64" s="1687"/>
      <c r="T64" s="1688"/>
      <c r="U64" s="844"/>
      <c r="V64" s="845"/>
      <c r="W64" s="845"/>
      <c r="X64" s="845"/>
      <c r="Y64" s="845"/>
      <c r="Z64" s="845"/>
      <c r="AA64" s="846"/>
      <c r="AB64" s="27"/>
    </row>
    <row r="65" spans="2:28" ht="60" customHeight="1" thickBot="1" x14ac:dyDescent="0.25">
      <c r="B65" s="26"/>
      <c r="C65" s="1689" t="str">
        <f>+C38</f>
        <v>TRIMESTRE 1</v>
      </c>
      <c r="D65" s="1538"/>
      <c r="E65" s="1538"/>
      <c r="F65" s="1538"/>
      <c r="G65" s="1538"/>
      <c r="H65" s="1690" t="s">
        <v>528</v>
      </c>
      <c r="I65" s="1690"/>
      <c r="J65" s="1650">
        <f>J38</f>
        <v>1</v>
      </c>
      <c r="K65" s="1650"/>
      <c r="L65" s="1650"/>
      <c r="M65" s="1650"/>
      <c r="N65" s="1650"/>
      <c r="O65" s="1650"/>
      <c r="P65" s="1691" t="s">
        <v>671</v>
      </c>
      <c r="Q65" s="1692"/>
      <c r="R65" s="1692"/>
      <c r="S65" s="1692"/>
      <c r="T65" s="1693"/>
      <c r="U65" s="1691" t="s">
        <v>672</v>
      </c>
      <c r="V65" s="1692"/>
      <c r="W65" s="1692"/>
      <c r="X65" s="1692"/>
      <c r="Y65" s="1692"/>
      <c r="Z65" s="1692"/>
      <c r="AA65" s="1694"/>
      <c r="AB65" s="29"/>
    </row>
    <row r="66" spans="2:28" ht="60" customHeight="1" x14ac:dyDescent="0.2">
      <c r="B66" s="26"/>
      <c r="C66" s="1700" t="str">
        <f>+C39</f>
        <v>TRIMESTRE 2</v>
      </c>
      <c r="D66" s="1344"/>
      <c r="E66" s="1344"/>
      <c r="F66" s="1344"/>
      <c r="G66" s="1344"/>
      <c r="H66" s="848" t="s">
        <v>528</v>
      </c>
      <c r="I66" s="848"/>
      <c r="J66" s="847">
        <f>J39</f>
        <v>1</v>
      </c>
      <c r="K66" s="848"/>
      <c r="L66" s="848"/>
      <c r="M66" s="848"/>
      <c r="N66" s="848"/>
      <c r="O66" s="848"/>
      <c r="P66" s="1691" t="s">
        <v>671</v>
      </c>
      <c r="Q66" s="1692"/>
      <c r="R66" s="1692"/>
      <c r="S66" s="1692"/>
      <c r="T66" s="1693"/>
      <c r="U66" s="1691" t="s">
        <v>672</v>
      </c>
      <c r="V66" s="1692"/>
      <c r="W66" s="1692"/>
      <c r="X66" s="1692"/>
      <c r="Y66" s="1692"/>
      <c r="Z66" s="1692"/>
      <c r="AA66" s="1694"/>
      <c r="AB66" s="29"/>
    </row>
    <row r="67" spans="2:28" ht="15" customHeight="1" x14ac:dyDescent="0.2">
      <c r="B67" s="26"/>
      <c r="C67" s="1701" t="str">
        <f>+C40</f>
        <v>TRIMESTRE 3</v>
      </c>
      <c r="D67" s="1421"/>
      <c r="E67" s="1421"/>
      <c r="F67" s="1421"/>
      <c r="G67" s="1421"/>
      <c r="H67" s="971"/>
      <c r="I67" s="971"/>
      <c r="J67" s="1702"/>
      <c r="K67" s="971"/>
      <c r="L67" s="971"/>
      <c r="M67" s="971"/>
      <c r="N67" s="971"/>
      <c r="O67" s="971"/>
      <c r="P67" s="1703"/>
      <c r="Q67" s="1704"/>
      <c r="R67" s="1704"/>
      <c r="S67" s="1704"/>
      <c r="T67" s="1705"/>
      <c r="U67" s="1703"/>
      <c r="V67" s="1704"/>
      <c r="W67" s="1704"/>
      <c r="X67" s="1704"/>
      <c r="Y67" s="1704"/>
      <c r="Z67" s="1704"/>
      <c r="AA67" s="1706"/>
      <c r="AB67" s="29"/>
    </row>
    <row r="68" spans="2:28" ht="15" thickBot="1" x14ac:dyDescent="0.25">
      <c r="B68" s="26"/>
      <c r="C68" s="1695" t="str">
        <f>+C41</f>
        <v>TRIMESTRE 4</v>
      </c>
      <c r="D68" s="480"/>
      <c r="E68" s="480"/>
      <c r="F68" s="480"/>
      <c r="G68" s="480"/>
      <c r="H68" s="593"/>
      <c r="I68" s="593"/>
      <c r="J68" s="1696"/>
      <c r="K68" s="593"/>
      <c r="L68" s="593"/>
      <c r="M68" s="593"/>
      <c r="N68" s="593"/>
      <c r="O68" s="593"/>
      <c r="P68" s="1697"/>
      <c r="Q68" s="1698"/>
      <c r="R68" s="1698"/>
      <c r="S68" s="1698"/>
      <c r="T68" s="1699"/>
      <c r="U68" s="1667"/>
      <c r="V68" s="1668"/>
      <c r="W68" s="1668"/>
      <c r="X68" s="1668"/>
      <c r="Y68" s="1668"/>
      <c r="Z68" s="1668"/>
      <c r="AA68" s="1670"/>
      <c r="AB68" s="29"/>
    </row>
    <row r="69" spans="2:28"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36"/>
    </row>
    <row r="108" ht="6" customHeight="1" x14ac:dyDescent="0.2"/>
  </sheetData>
  <mergeCells count="101">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 ref="C62:G64"/>
    <mergeCell ref="H62:I64"/>
    <mergeCell ref="J62:O64"/>
    <mergeCell ref="P62:T64"/>
    <mergeCell ref="U62:AA64"/>
    <mergeCell ref="C65:G65"/>
    <mergeCell ref="H65:I65"/>
    <mergeCell ref="J65:O65"/>
    <mergeCell ref="P65:T65"/>
    <mergeCell ref="U65:AA65"/>
    <mergeCell ref="C41:G41"/>
    <mergeCell ref="K41:AA41"/>
    <mergeCell ref="C42:G42"/>
    <mergeCell ref="K42:AA42"/>
    <mergeCell ref="C45:AA46"/>
    <mergeCell ref="C47:AA59"/>
    <mergeCell ref="C38:G38"/>
    <mergeCell ref="K38:AA38"/>
    <mergeCell ref="C39:G39"/>
    <mergeCell ref="K39:AA39"/>
    <mergeCell ref="C40:G40"/>
    <mergeCell ref="K40:AA40"/>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O28"/>
    <mergeCell ref="Q28:S28"/>
    <mergeCell ref="U28:W28"/>
    <mergeCell ref="Y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M109"/>
  <sheetViews>
    <sheetView showGridLines="0" view="pageBreakPreview" zoomScaleNormal="100" zoomScaleSheetLayoutView="100" zoomScalePageLayoutView="70" workbookViewId="0">
      <selection activeCell="AK15" sqref="AK15"/>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85546875" style="1" customWidth="1"/>
    <col min="9" max="9" width="16.5703125" style="1" customWidth="1"/>
    <col min="10" max="10" width="18.28515625" style="1" customWidth="1"/>
    <col min="11" max="27" width="4.7109375" style="1" customWidth="1"/>
    <col min="28" max="28" width="2.85546875" style="1" customWidth="1"/>
    <col min="29" max="16384" width="3.7109375" style="1"/>
  </cols>
  <sheetData>
    <row r="1" spans="2:28" x14ac:dyDescent="0.2">
      <c r="B1" s="2"/>
      <c r="C1" s="2"/>
      <c r="D1" s="2"/>
      <c r="E1" s="2"/>
      <c r="F1" s="2"/>
    </row>
    <row r="2" spans="2:28" ht="45.75" customHeight="1" x14ac:dyDescent="0.2">
      <c r="B2" s="591"/>
      <c r="C2" s="591"/>
      <c r="D2" s="591"/>
      <c r="E2" s="591"/>
      <c r="F2" s="591"/>
      <c r="G2" s="591"/>
      <c r="H2" s="1635" t="s">
        <v>0</v>
      </c>
      <c r="I2" s="1635"/>
      <c r="J2" s="1635"/>
      <c r="K2" s="1635"/>
      <c r="L2" s="1635"/>
      <c r="M2" s="1635"/>
      <c r="N2" s="1635"/>
      <c r="O2" s="1635"/>
      <c r="P2" s="1635"/>
      <c r="Q2" s="1635"/>
      <c r="R2" s="1635"/>
      <c r="S2" s="1635"/>
      <c r="T2" s="1635"/>
      <c r="U2" s="1635"/>
      <c r="V2" s="1635"/>
      <c r="W2" s="1635"/>
      <c r="X2" s="1635"/>
      <c r="Y2" s="1635"/>
      <c r="Z2" s="1635"/>
      <c r="AA2" s="1635"/>
      <c r="AB2" s="1635"/>
    </row>
    <row r="3" spans="2:28" ht="15" customHeight="1" x14ac:dyDescent="0.2">
      <c r="B3" s="591"/>
      <c r="C3" s="591"/>
      <c r="D3" s="591"/>
      <c r="E3" s="591"/>
      <c r="F3" s="591"/>
      <c r="G3" s="591"/>
      <c r="H3" s="596" t="s">
        <v>1</v>
      </c>
      <c r="I3" s="596"/>
      <c r="J3" s="596"/>
      <c r="K3" s="596"/>
      <c r="L3" s="596"/>
      <c r="M3" s="596"/>
      <c r="N3" s="596"/>
      <c r="O3" s="596"/>
      <c r="P3" s="596"/>
      <c r="Q3" s="596"/>
      <c r="R3" s="596" t="s">
        <v>137</v>
      </c>
      <c r="S3" s="596"/>
      <c r="T3" s="596"/>
      <c r="U3" s="596"/>
      <c r="V3" s="596"/>
      <c r="W3" s="596"/>
      <c r="X3" s="596"/>
      <c r="Y3" s="596"/>
      <c r="Z3" s="596"/>
      <c r="AA3" s="596"/>
      <c r="AB3" s="596"/>
    </row>
    <row r="4" spans="2:28" ht="15.75" customHeight="1" thickBot="1" x14ac:dyDescent="0.25">
      <c r="B4" s="593"/>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8"/>
    </row>
    <row r="5" spans="2:28" ht="15" x14ac:dyDescent="0.2">
      <c r="B5" s="26"/>
      <c r="H5" s="3"/>
      <c r="I5" s="3"/>
      <c r="J5" s="3"/>
      <c r="K5" s="3"/>
      <c r="L5" s="3"/>
      <c r="M5" s="3"/>
      <c r="N5" s="3"/>
      <c r="O5" s="3"/>
      <c r="P5" s="3"/>
      <c r="Q5" s="3"/>
      <c r="R5" s="3"/>
      <c r="S5" s="3"/>
      <c r="T5" s="3"/>
      <c r="U5" s="3"/>
      <c r="V5" s="3"/>
      <c r="W5" s="3"/>
      <c r="X5" s="3"/>
      <c r="Y5" s="3"/>
      <c r="Z5" s="3"/>
      <c r="AA5" s="3"/>
      <c r="AB5" s="229"/>
    </row>
    <row r="6" spans="2:28" ht="5.0999999999999996" customHeight="1" thickBot="1" x14ac:dyDescent="0.25">
      <c r="B6" s="4"/>
      <c r="C6" s="5"/>
      <c r="D6" s="5"/>
      <c r="E6" s="5"/>
      <c r="F6" s="5"/>
      <c r="G6" s="5"/>
      <c r="H6" s="5"/>
      <c r="I6" s="6"/>
      <c r="J6" s="6"/>
      <c r="K6" s="6"/>
      <c r="L6" s="6"/>
      <c r="M6" s="6"/>
      <c r="N6" s="6"/>
      <c r="O6" s="6"/>
      <c r="P6" s="6"/>
      <c r="Q6" s="6"/>
      <c r="R6" s="6"/>
      <c r="S6" s="6"/>
      <c r="T6" s="7"/>
      <c r="U6" s="7"/>
      <c r="V6" s="7"/>
      <c r="W6" s="7"/>
      <c r="X6" s="7"/>
      <c r="Y6" s="5"/>
      <c r="Z6" s="5"/>
      <c r="AA6" s="5"/>
      <c r="AB6" s="8"/>
    </row>
    <row r="7" spans="2:28" ht="15" customHeight="1" x14ac:dyDescent="0.2">
      <c r="B7" s="9"/>
      <c r="C7" s="545" t="s">
        <v>2</v>
      </c>
      <c r="D7" s="546"/>
      <c r="E7" s="546"/>
      <c r="F7" s="546"/>
      <c r="G7" s="546"/>
      <c r="H7" s="547"/>
      <c r="I7" s="600" t="s">
        <v>161</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5.0999999999999996" customHeight="1" thickBot="1" x14ac:dyDescent="0.25">
      <c r="B9" s="9"/>
      <c r="C9" s="11"/>
      <c r="D9" s="11"/>
      <c r="E9" s="11"/>
      <c r="F9" s="11"/>
      <c r="G9" s="11"/>
      <c r="H9" s="11"/>
      <c r="I9" s="12"/>
      <c r="J9" s="12"/>
      <c r="K9" s="12"/>
      <c r="L9" s="12"/>
      <c r="M9" s="12"/>
      <c r="N9" s="12"/>
      <c r="O9" s="12"/>
      <c r="P9" s="12"/>
      <c r="Q9" s="12"/>
      <c r="R9" s="12"/>
      <c r="S9" s="12"/>
      <c r="T9" s="13"/>
      <c r="U9" s="13"/>
      <c r="V9" s="13"/>
      <c r="W9" s="13"/>
      <c r="X9" s="13"/>
      <c r="Y9" s="11"/>
      <c r="Z9" s="11"/>
      <c r="AA9" s="11"/>
      <c r="AB9" s="10"/>
    </row>
    <row r="10" spans="2:28" ht="15" customHeight="1" thickBot="1" x14ac:dyDescent="0.25">
      <c r="B10" s="9"/>
      <c r="C10" s="545" t="s">
        <v>3</v>
      </c>
      <c r="D10" s="546"/>
      <c r="E10" s="546"/>
      <c r="F10" s="546"/>
      <c r="G10" s="546"/>
      <c r="H10" s="547"/>
      <c r="I10" s="768" t="s">
        <v>264</v>
      </c>
      <c r="J10" s="1259"/>
      <c r="K10" s="1259"/>
      <c r="L10" s="1259"/>
      <c r="M10" s="1259"/>
      <c r="N10" s="1259"/>
      <c r="O10" s="1259"/>
      <c r="P10" s="1259"/>
      <c r="Q10" s="1259"/>
      <c r="R10" s="1259"/>
      <c r="S10" s="1260"/>
      <c r="T10" s="608" t="s">
        <v>4</v>
      </c>
      <c r="U10" s="609"/>
      <c r="V10" s="609"/>
      <c r="W10" s="610"/>
      <c r="X10" s="569" t="s">
        <v>5</v>
      </c>
      <c r="Y10" s="570"/>
      <c r="Z10" s="570"/>
      <c r="AA10" s="571"/>
      <c r="AB10" s="10"/>
    </row>
    <row r="11" spans="2:28" ht="21" customHeight="1" thickBot="1" x14ac:dyDescent="0.25">
      <c r="B11" s="9"/>
      <c r="C11" s="548"/>
      <c r="D11" s="549"/>
      <c r="E11" s="549"/>
      <c r="F11" s="549"/>
      <c r="G11" s="549"/>
      <c r="H11" s="550"/>
      <c r="I11" s="1261"/>
      <c r="J11" s="1262"/>
      <c r="K11" s="1262"/>
      <c r="L11" s="1262"/>
      <c r="M11" s="1262"/>
      <c r="N11" s="1262"/>
      <c r="O11" s="1262"/>
      <c r="P11" s="1262"/>
      <c r="Q11" s="1262"/>
      <c r="R11" s="1262"/>
      <c r="S11" s="1263"/>
      <c r="T11" s="478" t="s">
        <v>265</v>
      </c>
      <c r="U11" s="617"/>
      <c r="V11" s="617"/>
      <c r="W11" s="618"/>
      <c r="X11" s="587">
        <v>2</v>
      </c>
      <c r="Y11" s="606"/>
      <c r="Z11" s="606"/>
      <c r="AA11" s="607"/>
      <c r="AB11" s="10"/>
    </row>
    <row r="12" spans="2:28" ht="5.0999999999999996"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100000000000001" customHeight="1" x14ac:dyDescent="0.2">
      <c r="B13" s="14"/>
      <c r="C13" s="545" t="s">
        <v>7</v>
      </c>
      <c r="D13" s="546"/>
      <c r="E13" s="546"/>
      <c r="F13" s="546"/>
      <c r="G13" s="546"/>
      <c r="H13" s="547"/>
      <c r="I13" s="551" t="s">
        <v>673</v>
      </c>
      <c r="J13" s="552"/>
      <c r="K13" s="552"/>
      <c r="L13" s="552"/>
      <c r="M13" s="552"/>
      <c r="N13" s="552"/>
      <c r="O13" s="552"/>
      <c r="P13" s="552"/>
      <c r="Q13" s="552"/>
      <c r="R13" s="552"/>
      <c r="S13" s="552"/>
      <c r="T13" s="552"/>
      <c r="U13" s="553"/>
      <c r="V13" s="545" t="s">
        <v>9</v>
      </c>
      <c r="W13" s="546"/>
      <c r="X13" s="546"/>
      <c r="Y13" s="546"/>
      <c r="Z13" s="546"/>
      <c r="AA13" s="547"/>
      <c r="AB13" s="16"/>
    </row>
    <row r="14" spans="2:28" ht="20.100000000000001" customHeight="1" thickBot="1" x14ac:dyDescent="0.25">
      <c r="B14" s="14"/>
      <c r="C14" s="548"/>
      <c r="D14" s="549"/>
      <c r="E14" s="549"/>
      <c r="F14" s="549"/>
      <c r="G14" s="549"/>
      <c r="H14" s="550"/>
      <c r="I14" s="554"/>
      <c r="J14" s="555"/>
      <c r="K14" s="555"/>
      <c r="L14" s="555"/>
      <c r="M14" s="555"/>
      <c r="N14" s="555"/>
      <c r="O14" s="555"/>
      <c r="P14" s="555"/>
      <c r="Q14" s="555"/>
      <c r="R14" s="555"/>
      <c r="S14" s="555"/>
      <c r="T14" s="555"/>
      <c r="U14" s="556"/>
      <c r="V14" s="557" t="s">
        <v>10</v>
      </c>
      <c r="W14" s="558"/>
      <c r="X14" s="558"/>
      <c r="Y14" s="558"/>
      <c r="Z14" s="558"/>
      <c r="AA14" s="559"/>
      <c r="AB14" s="16"/>
    </row>
    <row r="15" spans="2:28" ht="5.09999999999999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60" customHeight="1" thickBot="1" x14ac:dyDescent="0.25">
      <c r="B16" s="14"/>
      <c r="C16" s="472" t="s">
        <v>11</v>
      </c>
      <c r="D16" s="473"/>
      <c r="E16" s="473"/>
      <c r="F16" s="473"/>
      <c r="G16" s="473"/>
      <c r="H16" s="474"/>
      <c r="I16" s="1671" t="s">
        <v>266</v>
      </c>
      <c r="J16" s="1672"/>
      <c r="K16" s="1672"/>
      <c r="L16" s="1672"/>
      <c r="M16" s="1672"/>
      <c r="N16" s="1672"/>
      <c r="O16" s="1672"/>
      <c r="P16" s="1672"/>
      <c r="Q16" s="1672"/>
      <c r="R16" s="1672"/>
      <c r="S16" s="1672"/>
      <c r="T16" s="1672"/>
      <c r="U16" s="1672"/>
      <c r="V16" s="1672"/>
      <c r="W16" s="1672"/>
      <c r="X16" s="1672"/>
      <c r="Y16" s="1672"/>
      <c r="Z16" s="1672"/>
      <c r="AA16" s="1673"/>
      <c r="AB16" s="16"/>
    </row>
    <row r="17" spans="2:39" ht="5.0999999999999996" customHeight="1" thickBot="1" x14ac:dyDescent="0.25">
      <c r="B17" s="14"/>
      <c r="C17" s="13"/>
      <c r="D17" s="13"/>
      <c r="E17" s="13"/>
      <c r="F17" s="13"/>
      <c r="G17" s="13"/>
      <c r="H17" s="13"/>
      <c r="I17" s="235"/>
      <c r="J17" s="235"/>
      <c r="K17" s="235"/>
      <c r="L17" s="235"/>
      <c r="M17" s="235"/>
      <c r="N17" s="235"/>
      <c r="O17" s="235"/>
      <c r="P17" s="235"/>
      <c r="Q17" s="235"/>
      <c r="R17" s="235"/>
      <c r="S17" s="235"/>
      <c r="T17" s="235"/>
      <c r="U17" s="235"/>
      <c r="V17" s="235"/>
      <c r="W17" s="235"/>
      <c r="X17" s="235"/>
      <c r="Y17" s="235"/>
      <c r="Z17" s="235"/>
      <c r="AA17" s="235"/>
      <c r="AB17" s="16"/>
    </row>
    <row r="18" spans="2:39" ht="132" customHeight="1" thickBot="1" x14ac:dyDescent="0.25">
      <c r="B18" s="14"/>
      <c r="C18" s="472" t="s">
        <v>490</v>
      </c>
      <c r="D18" s="473"/>
      <c r="E18" s="473"/>
      <c r="F18" s="473"/>
      <c r="G18" s="473"/>
      <c r="H18" s="474"/>
      <c r="I18" s="1574" t="s">
        <v>674</v>
      </c>
      <c r="J18" s="1575"/>
      <c r="K18" s="1575"/>
      <c r="L18" s="1575"/>
      <c r="M18" s="1575"/>
      <c r="N18" s="1575"/>
      <c r="O18" s="1575"/>
      <c r="P18" s="1575"/>
      <c r="Q18" s="1575"/>
      <c r="R18" s="1575"/>
      <c r="S18" s="1575"/>
      <c r="T18" s="1575"/>
      <c r="U18" s="1575"/>
      <c r="V18" s="1575"/>
      <c r="W18" s="1575"/>
      <c r="X18" s="1575"/>
      <c r="Y18" s="1575"/>
      <c r="Z18" s="1575"/>
      <c r="AA18" s="1576"/>
      <c r="AB18" s="16"/>
      <c r="AD18" s="1577"/>
      <c r="AE18" s="1577"/>
      <c r="AF18" s="1577"/>
      <c r="AG18" s="1577"/>
      <c r="AH18" s="1577"/>
      <c r="AI18" s="1577"/>
      <c r="AJ18" s="1577"/>
      <c r="AK18" s="1577"/>
      <c r="AL18" s="1577"/>
      <c r="AM18" s="1577"/>
    </row>
    <row r="19" spans="2:39" ht="5.09999999999999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9" ht="22.5" customHeight="1" x14ac:dyDescent="0.2">
      <c r="B20" s="14"/>
      <c r="C20" s="572" t="s">
        <v>13</v>
      </c>
      <c r="D20" s="573"/>
      <c r="E20" s="573"/>
      <c r="F20" s="573"/>
      <c r="G20" s="573"/>
      <c r="H20" s="574"/>
      <c r="I20" s="578" t="s">
        <v>353</v>
      </c>
      <c r="J20" s="579"/>
      <c r="K20" s="579"/>
      <c r="L20" s="579"/>
      <c r="M20" s="579"/>
      <c r="N20" s="580"/>
      <c r="O20" s="569" t="s">
        <v>14</v>
      </c>
      <c r="P20" s="570"/>
      <c r="Q20" s="570"/>
      <c r="R20" s="570"/>
      <c r="S20" s="570"/>
      <c r="T20" s="570"/>
      <c r="U20" s="571"/>
      <c r="V20" s="569" t="s">
        <v>15</v>
      </c>
      <c r="W20" s="570"/>
      <c r="X20" s="570"/>
      <c r="Y20" s="570"/>
      <c r="Z20" s="570"/>
      <c r="AA20" s="571"/>
      <c r="AB20" s="16"/>
    </row>
    <row r="21" spans="2:39" ht="30.75" customHeight="1" thickBot="1" x14ac:dyDescent="0.25">
      <c r="B21" s="14"/>
      <c r="C21" s="575"/>
      <c r="D21" s="576"/>
      <c r="E21" s="576"/>
      <c r="F21" s="576"/>
      <c r="G21" s="576"/>
      <c r="H21" s="577"/>
      <c r="I21" s="581"/>
      <c r="J21" s="582"/>
      <c r="K21" s="582"/>
      <c r="L21" s="582"/>
      <c r="M21" s="582"/>
      <c r="N21" s="583"/>
      <c r="O21" s="584" t="s">
        <v>352</v>
      </c>
      <c r="P21" s="585"/>
      <c r="Q21" s="585"/>
      <c r="R21" s="585"/>
      <c r="S21" s="585"/>
      <c r="T21" s="585"/>
      <c r="U21" s="586"/>
      <c r="V21" s="587" t="s">
        <v>17</v>
      </c>
      <c r="W21" s="585"/>
      <c r="X21" s="585"/>
      <c r="Y21" s="585"/>
      <c r="Z21" s="585"/>
      <c r="AA21" s="586"/>
      <c r="AB21" s="16"/>
    </row>
    <row r="22" spans="2:39" ht="5.09999999999999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9" ht="31.5" customHeight="1" x14ac:dyDescent="0.2">
      <c r="B23" s="14"/>
      <c r="C23" s="569" t="s">
        <v>18</v>
      </c>
      <c r="D23" s="570"/>
      <c r="E23" s="570"/>
      <c r="F23" s="570"/>
      <c r="G23" s="570"/>
      <c r="H23" s="570"/>
      <c r="I23" s="571"/>
      <c r="J23" s="569" t="s">
        <v>19</v>
      </c>
      <c r="K23" s="570"/>
      <c r="L23" s="570"/>
      <c r="M23" s="570"/>
      <c r="N23" s="570"/>
      <c r="O23" s="570"/>
      <c r="P23" s="570"/>
      <c r="Q23" s="570"/>
      <c r="R23" s="571"/>
      <c r="S23" s="569" t="s">
        <v>20</v>
      </c>
      <c r="T23" s="570"/>
      <c r="U23" s="570"/>
      <c r="V23" s="570"/>
      <c r="W23" s="570"/>
      <c r="X23" s="570"/>
      <c r="Y23" s="570"/>
      <c r="Z23" s="570"/>
      <c r="AA23" s="571"/>
      <c r="AB23" s="16"/>
    </row>
    <row r="24" spans="2:39" ht="32.25" customHeight="1" thickBot="1" x14ac:dyDescent="0.25">
      <c r="B24" s="14"/>
      <c r="C24" s="451" t="s">
        <v>675</v>
      </c>
      <c r="D24" s="452"/>
      <c r="E24" s="452"/>
      <c r="F24" s="452"/>
      <c r="G24" s="452"/>
      <c r="H24" s="452"/>
      <c r="I24" s="453"/>
      <c r="J24" s="451" t="s">
        <v>617</v>
      </c>
      <c r="K24" s="452"/>
      <c r="L24" s="452"/>
      <c r="M24" s="452"/>
      <c r="N24" s="452"/>
      <c r="O24" s="452"/>
      <c r="P24" s="452"/>
      <c r="Q24" s="452"/>
      <c r="R24" s="453"/>
      <c r="S24" s="1639" t="s">
        <v>618</v>
      </c>
      <c r="T24" s="558"/>
      <c r="U24" s="558"/>
      <c r="V24" s="558"/>
      <c r="W24" s="558"/>
      <c r="X24" s="558"/>
      <c r="Y24" s="558"/>
      <c r="Z24" s="558"/>
      <c r="AA24" s="559"/>
      <c r="AB24" s="16"/>
    </row>
    <row r="25" spans="2:39" ht="5.09999999999999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9" ht="54.75" customHeight="1" thickBot="1" x14ac:dyDescent="0.25">
      <c r="B26" s="14"/>
      <c r="C26" s="472" t="s">
        <v>21</v>
      </c>
      <c r="D26" s="473"/>
      <c r="E26" s="473"/>
      <c r="F26" s="473"/>
      <c r="G26" s="473"/>
      <c r="H26" s="474"/>
      <c r="I26" s="475" t="s">
        <v>267</v>
      </c>
      <c r="J26" s="1674"/>
      <c r="K26" s="1674"/>
      <c r="L26" s="1674"/>
      <c r="M26" s="1674"/>
      <c r="N26" s="1674"/>
      <c r="O26" s="1674"/>
      <c r="P26" s="1674"/>
      <c r="Q26" s="1674"/>
      <c r="R26" s="1674"/>
      <c r="S26" s="1674"/>
      <c r="T26" s="1674"/>
      <c r="U26" s="1674"/>
      <c r="V26" s="1674"/>
      <c r="W26" s="1674"/>
      <c r="X26" s="1674"/>
      <c r="Y26" s="1674"/>
      <c r="Z26" s="1674"/>
      <c r="AA26" s="1675"/>
      <c r="AB26" s="16"/>
    </row>
    <row r="27" spans="2:39" ht="5.09999999999999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39" ht="32.25" customHeight="1" thickBot="1" x14ac:dyDescent="0.25">
      <c r="B28" s="14"/>
      <c r="C28" s="472" t="s">
        <v>23</v>
      </c>
      <c r="D28" s="473"/>
      <c r="E28" s="473"/>
      <c r="F28" s="473"/>
      <c r="G28" s="473"/>
      <c r="H28" s="474"/>
      <c r="I28" s="478">
        <v>0.9</v>
      </c>
      <c r="J28" s="475"/>
      <c r="K28" s="1636" t="s">
        <v>24</v>
      </c>
      <c r="L28" s="1637"/>
      <c r="M28" s="1637"/>
      <c r="N28" s="1637"/>
      <c r="O28" s="1638"/>
      <c r="P28" s="562" t="s">
        <v>25</v>
      </c>
      <c r="Q28" s="560"/>
      <c r="R28" s="561"/>
      <c r="S28" s="151"/>
      <c r="T28" s="1676" t="s">
        <v>26</v>
      </c>
      <c r="U28" s="1677"/>
      <c r="V28" s="1678"/>
      <c r="W28" s="151" t="s">
        <v>520</v>
      </c>
      <c r="X28" s="562" t="s">
        <v>27</v>
      </c>
      <c r="Y28" s="560"/>
      <c r="Z28" s="561"/>
      <c r="AA28" s="214"/>
      <c r="AB28" s="16"/>
    </row>
    <row r="29" spans="2:39" ht="5.0999999999999996" customHeight="1" x14ac:dyDescent="0.2">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9" ht="15" thickBot="1" x14ac:dyDescent="0.25">
      <c r="B30" s="14"/>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6"/>
    </row>
    <row r="31" spans="2:39" ht="15" customHeight="1" x14ac:dyDescent="0.25">
      <c r="B31" s="14"/>
      <c r="C31" s="481" t="s">
        <v>323</v>
      </c>
      <c r="D31" s="482"/>
      <c r="E31" s="482"/>
      <c r="F31" s="482"/>
      <c r="G31" s="482"/>
      <c r="H31" s="482"/>
      <c r="I31" s="482"/>
      <c r="J31" s="483"/>
      <c r="K31" s="490" t="s">
        <v>322</v>
      </c>
      <c r="L31" s="491"/>
      <c r="M31" s="491"/>
      <c r="N31" s="491"/>
      <c r="O31" s="491"/>
      <c r="P31" s="491"/>
      <c r="Q31" s="491"/>
      <c r="R31" s="491"/>
      <c r="S31" s="492" t="s">
        <v>321</v>
      </c>
      <c r="T31" s="492"/>
      <c r="U31" s="492"/>
      <c r="V31" s="492"/>
      <c r="W31" s="492"/>
      <c r="X31" s="535" t="s">
        <v>320</v>
      </c>
      <c r="Y31" s="535"/>
      <c r="Z31" s="535"/>
      <c r="AA31" s="536"/>
      <c r="AB31" s="16"/>
    </row>
    <row r="32" spans="2:39" ht="14.25" customHeight="1" x14ac:dyDescent="0.2">
      <c r="B32" s="14"/>
      <c r="C32" s="484"/>
      <c r="D32" s="485"/>
      <c r="E32" s="485"/>
      <c r="F32" s="485"/>
      <c r="G32" s="485"/>
      <c r="H32" s="485"/>
      <c r="I32" s="485"/>
      <c r="J32" s="486"/>
      <c r="K32" s="537" t="s">
        <v>319</v>
      </c>
      <c r="L32" s="538"/>
      <c r="M32" s="538"/>
      <c r="N32" s="538"/>
      <c r="O32" s="538" t="s">
        <v>318</v>
      </c>
      <c r="P32" s="538"/>
      <c r="Q32" s="538"/>
      <c r="R32" s="538"/>
      <c r="S32" s="538" t="s">
        <v>319</v>
      </c>
      <c r="T32" s="538"/>
      <c r="U32" s="538" t="s">
        <v>318</v>
      </c>
      <c r="V32" s="538"/>
      <c r="W32" s="538"/>
      <c r="X32" s="538" t="s">
        <v>319</v>
      </c>
      <c r="Y32" s="538"/>
      <c r="Z32" s="538" t="s">
        <v>318</v>
      </c>
      <c r="AA32" s="541"/>
      <c r="AB32" s="16"/>
    </row>
    <row r="33" spans="2:28" ht="15" customHeight="1" thickBot="1" x14ac:dyDescent="0.25">
      <c r="B33" s="14"/>
      <c r="C33" s="487"/>
      <c r="D33" s="488"/>
      <c r="E33" s="488"/>
      <c r="F33" s="488"/>
      <c r="G33" s="488"/>
      <c r="H33" s="488"/>
      <c r="I33" s="488"/>
      <c r="J33" s="489"/>
      <c r="K33" s="479">
        <v>0</v>
      </c>
      <c r="L33" s="480"/>
      <c r="M33" s="480"/>
      <c r="N33" s="480"/>
      <c r="O33" s="480">
        <v>69</v>
      </c>
      <c r="P33" s="480"/>
      <c r="Q33" s="480"/>
      <c r="R33" s="480"/>
      <c r="S33" s="480">
        <v>70</v>
      </c>
      <c r="T33" s="480"/>
      <c r="U33" s="480">
        <v>89</v>
      </c>
      <c r="V33" s="480"/>
      <c r="W33" s="480"/>
      <c r="X33" s="480">
        <v>90</v>
      </c>
      <c r="Y33" s="480"/>
      <c r="Z33" s="480">
        <v>100</v>
      </c>
      <c r="AA33" s="540"/>
      <c r="AB33" s="16"/>
    </row>
    <row r="34" spans="2:28" ht="15" thickBot="1" x14ac:dyDescent="0.25">
      <c r="B34" s="14"/>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6"/>
    </row>
    <row r="35" spans="2:28" s="21" customFormat="1" x14ac:dyDescent="0.2">
      <c r="B35" s="20"/>
      <c r="C35" s="756" t="s">
        <v>29</v>
      </c>
      <c r="D35" s="757"/>
      <c r="E35" s="757"/>
      <c r="F35" s="757"/>
      <c r="G35" s="757"/>
      <c r="H35" s="757"/>
      <c r="I35" s="757"/>
      <c r="J35" s="757"/>
      <c r="K35" s="757"/>
      <c r="L35" s="757"/>
      <c r="M35" s="757"/>
      <c r="N35" s="757"/>
      <c r="O35" s="757"/>
      <c r="P35" s="757"/>
      <c r="Q35" s="757"/>
      <c r="R35" s="757"/>
      <c r="S35" s="757"/>
      <c r="T35" s="757"/>
      <c r="U35" s="757"/>
      <c r="V35" s="757"/>
      <c r="W35" s="757"/>
      <c r="X35" s="757"/>
      <c r="Y35" s="757"/>
      <c r="Z35" s="757"/>
      <c r="AA35" s="758"/>
      <c r="AB35" s="16"/>
    </row>
    <row r="36" spans="2:28" s="21" customFormat="1" ht="15" thickBot="1" x14ac:dyDescent="0.25">
      <c r="B36" s="20"/>
      <c r="C36" s="759"/>
      <c r="D36" s="760"/>
      <c r="E36" s="760"/>
      <c r="F36" s="760"/>
      <c r="G36" s="760"/>
      <c r="H36" s="760"/>
      <c r="I36" s="760"/>
      <c r="J36" s="760"/>
      <c r="K36" s="760"/>
      <c r="L36" s="760"/>
      <c r="M36" s="760"/>
      <c r="N36" s="760"/>
      <c r="O36" s="760"/>
      <c r="P36" s="760"/>
      <c r="Q36" s="760"/>
      <c r="R36" s="760"/>
      <c r="S36" s="760"/>
      <c r="T36" s="760"/>
      <c r="U36" s="760"/>
      <c r="V36" s="760"/>
      <c r="W36" s="760"/>
      <c r="X36" s="760"/>
      <c r="Y36" s="760"/>
      <c r="Z36" s="760"/>
      <c r="AA36" s="761"/>
      <c r="AB36" s="16"/>
    </row>
    <row r="37" spans="2:28" s="21" customFormat="1" ht="14.25" customHeight="1" x14ac:dyDescent="0.2">
      <c r="B37" s="20"/>
      <c r="C37" s="756" t="s">
        <v>30</v>
      </c>
      <c r="D37" s="757"/>
      <c r="E37" s="757"/>
      <c r="F37" s="757"/>
      <c r="G37" s="758"/>
      <c r="H37" s="1707" t="s">
        <v>676</v>
      </c>
      <c r="I37" s="1707" t="s">
        <v>677</v>
      </c>
      <c r="J37" s="1707" t="s">
        <v>678</v>
      </c>
      <c r="K37" s="766" t="s">
        <v>34</v>
      </c>
      <c r="L37" s="766"/>
      <c r="M37" s="766"/>
      <c r="N37" s="757"/>
      <c r="O37" s="757"/>
      <c r="P37" s="757"/>
      <c r="Q37" s="757"/>
      <c r="R37" s="757"/>
      <c r="S37" s="757"/>
      <c r="T37" s="757"/>
      <c r="U37" s="757"/>
      <c r="V37" s="757"/>
      <c r="W37" s="757"/>
      <c r="X37" s="757"/>
      <c r="Y37" s="757"/>
      <c r="Z37" s="757"/>
      <c r="AA37" s="758"/>
      <c r="AB37" s="16"/>
    </row>
    <row r="38" spans="2:28" s="21" customFormat="1" ht="78" customHeight="1" thickBot="1" x14ac:dyDescent="0.25">
      <c r="B38" s="20"/>
      <c r="C38" s="759"/>
      <c r="D38" s="760"/>
      <c r="E38" s="760"/>
      <c r="F38" s="760"/>
      <c r="G38" s="761"/>
      <c r="H38" s="1708"/>
      <c r="I38" s="1708"/>
      <c r="J38" s="1708"/>
      <c r="K38" s="767"/>
      <c r="L38" s="767"/>
      <c r="M38" s="767"/>
      <c r="N38" s="760"/>
      <c r="O38" s="760"/>
      <c r="P38" s="760"/>
      <c r="Q38" s="760"/>
      <c r="R38" s="760"/>
      <c r="S38" s="760"/>
      <c r="T38" s="760"/>
      <c r="U38" s="760"/>
      <c r="V38" s="760"/>
      <c r="W38" s="760"/>
      <c r="X38" s="760"/>
      <c r="Y38" s="760"/>
      <c r="Z38" s="760"/>
      <c r="AA38" s="761"/>
      <c r="AB38" s="16"/>
    </row>
    <row r="39" spans="2:28" s="21" customFormat="1" ht="215.25" customHeight="1" x14ac:dyDescent="0.2">
      <c r="B39" s="20"/>
      <c r="C39" s="641" t="s">
        <v>332</v>
      </c>
      <c r="D39" s="642"/>
      <c r="E39" s="642"/>
      <c r="F39" s="642"/>
      <c r="G39" s="643"/>
      <c r="H39" s="72">
        <f>1055+734+637</f>
        <v>2426</v>
      </c>
      <c r="I39" s="72">
        <f>1055+799+760</f>
        <v>2614</v>
      </c>
      <c r="J39" s="231">
        <f>+H39/I39</f>
        <v>0.92807957153787302</v>
      </c>
      <c r="K39" s="1640" t="s">
        <v>679</v>
      </c>
      <c r="L39" s="1640"/>
      <c r="M39" s="1640"/>
      <c r="N39" s="1641"/>
      <c r="O39" s="1641"/>
      <c r="P39" s="1641"/>
      <c r="Q39" s="1641"/>
      <c r="R39" s="1641"/>
      <c r="S39" s="1641"/>
      <c r="T39" s="1641"/>
      <c r="U39" s="1641"/>
      <c r="V39" s="1641"/>
      <c r="W39" s="1641"/>
      <c r="X39" s="1641"/>
      <c r="Y39" s="1641"/>
      <c r="Z39" s="1641"/>
      <c r="AA39" s="1642"/>
      <c r="AB39" s="16"/>
    </row>
    <row r="40" spans="2:28" s="21" customFormat="1" ht="219.95" customHeight="1" x14ac:dyDescent="0.2">
      <c r="B40" s="20"/>
      <c r="C40" s="641" t="s">
        <v>331</v>
      </c>
      <c r="D40" s="642"/>
      <c r="E40" s="642"/>
      <c r="F40" s="642"/>
      <c r="G40" s="643"/>
      <c r="H40" s="70">
        <f>107+613+810-7</f>
        <v>1523</v>
      </c>
      <c r="I40" s="70">
        <f>107+613+803+7</f>
        <v>1530</v>
      </c>
      <c r="J40" s="231">
        <f>IF(H40="","",+H40/I40)</f>
        <v>0.99542483660130721</v>
      </c>
      <c r="K40" s="1640" t="s">
        <v>680</v>
      </c>
      <c r="L40" s="1640"/>
      <c r="M40" s="1640"/>
      <c r="N40" s="1641"/>
      <c r="O40" s="1641"/>
      <c r="P40" s="1641"/>
      <c r="Q40" s="1641"/>
      <c r="R40" s="1641"/>
      <c r="S40" s="1641"/>
      <c r="T40" s="1641"/>
      <c r="U40" s="1641"/>
      <c r="V40" s="1641"/>
      <c r="W40" s="1641"/>
      <c r="X40" s="1641"/>
      <c r="Y40" s="1641"/>
      <c r="Z40" s="1641"/>
      <c r="AA40" s="1642"/>
      <c r="AB40" s="16"/>
    </row>
    <row r="41" spans="2:28" s="21" customFormat="1" ht="20.100000000000001" customHeight="1" x14ac:dyDescent="0.2">
      <c r="B41" s="20"/>
      <c r="C41" s="641" t="s">
        <v>328</v>
      </c>
      <c r="D41" s="642"/>
      <c r="E41" s="642"/>
      <c r="F41" s="642"/>
      <c r="G41" s="643"/>
      <c r="H41" s="70"/>
      <c r="I41" s="70"/>
      <c r="J41" s="58" t="str">
        <f t="shared" ref="J41:J43" si="0">IF(H41="","",+H41/I41)</f>
        <v/>
      </c>
      <c r="K41" s="783"/>
      <c r="L41" s="783"/>
      <c r="M41" s="783"/>
      <c r="N41" s="784"/>
      <c r="O41" s="784"/>
      <c r="P41" s="784"/>
      <c r="Q41" s="784"/>
      <c r="R41" s="784"/>
      <c r="S41" s="784"/>
      <c r="T41" s="784"/>
      <c r="U41" s="784"/>
      <c r="V41" s="784"/>
      <c r="W41" s="784"/>
      <c r="X41" s="784"/>
      <c r="Y41" s="784"/>
      <c r="Z41" s="784"/>
      <c r="AA41" s="785"/>
      <c r="AB41" s="16"/>
    </row>
    <row r="42" spans="2:28" s="21" customFormat="1" ht="20.100000000000001" customHeight="1" thickBot="1" x14ac:dyDescent="0.25">
      <c r="B42" s="20"/>
      <c r="C42" s="641" t="s">
        <v>327</v>
      </c>
      <c r="D42" s="642"/>
      <c r="E42" s="642"/>
      <c r="F42" s="642"/>
      <c r="G42" s="643"/>
      <c r="H42" s="70"/>
      <c r="I42" s="70"/>
      <c r="J42" s="58" t="str">
        <f t="shared" si="0"/>
        <v/>
      </c>
      <c r="K42" s="783"/>
      <c r="L42" s="783"/>
      <c r="M42" s="783"/>
      <c r="N42" s="784"/>
      <c r="O42" s="784"/>
      <c r="P42" s="784"/>
      <c r="Q42" s="784"/>
      <c r="R42" s="784"/>
      <c r="S42" s="784"/>
      <c r="T42" s="784"/>
      <c r="U42" s="784"/>
      <c r="V42" s="784"/>
      <c r="W42" s="784"/>
      <c r="X42" s="784"/>
      <c r="Y42" s="784"/>
      <c r="Z42" s="784"/>
      <c r="AA42" s="785"/>
      <c r="AB42" s="16"/>
    </row>
    <row r="43" spans="2:28" s="21" customFormat="1" ht="20.100000000000001" customHeight="1" thickBot="1" x14ac:dyDescent="0.3">
      <c r="B43" s="20"/>
      <c r="C43" s="786" t="s">
        <v>35</v>
      </c>
      <c r="D43" s="787"/>
      <c r="E43" s="787"/>
      <c r="F43" s="787"/>
      <c r="G43" s="788"/>
      <c r="H43" s="237">
        <f>IF(H39="","",SUM(H39:H42))</f>
        <v>3949</v>
      </c>
      <c r="I43" s="238">
        <f>IF(I39="","",SUM(I39:I42))</f>
        <v>4144</v>
      </c>
      <c r="J43" s="234">
        <f t="shared" si="0"/>
        <v>0.95294401544401541</v>
      </c>
      <c r="K43" s="789"/>
      <c r="L43" s="790"/>
      <c r="M43" s="790"/>
      <c r="N43" s="790"/>
      <c r="O43" s="790"/>
      <c r="P43" s="790"/>
      <c r="Q43" s="790"/>
      <c r="R43" s="790"/>
      <c r="S43" s="790"/>
      <c r="T43" s="790"/>
      <c r="U43" s="790"/>
      <c r="V43" s="790"/>
      <c r="W43" s="790"/>
      <c r="X43" s="790"/>
      <c r="Y43" s="790"/>
      <c r="Z43" s="790"/>
      <c r="AA43" s="791"/>
      <c r="AB43" s="16"/>
    </row>
    <row r="44" spans="2:28" s="21" customFormat="1" ht="5.25" customHeight="1" x14ac:dyDescent="0.2">
      <c r="B44" s="20"/>
      <c r="C44" s="15"/>
      <c r="D44" s="15"/>
      <c r="E44" s="15"/>
      <c r="F44" s="15"/>
      <c r="G44" s="15"/>
      <c r="H44" s="54"/>
      <c r="I44" s="54"/>
      <c r="J44" s="53"/>
      <c r="K44" s="15"/>
      <c r="L44" s="15"/>
      <c r="M44" s="15"/>
      <c r="N44" s="15"/>
      <c r="O44" s="15"/>
      <c r="P44" s="15"/>
      <c r="Q44" s="15"/>
      <c r="R44" s="15"/>
      <c r="S44" s="15"/>
      <c r="T44" s="15"/>
      <c r="U44" s="15"/>
      <c r="V44" s="15"/>
      <c r="W44" s="15"/>
      <c r="X44" s="15"/>
      <c r="Y44" s="15"/>
      <c r="Z44" s="15"/>
      <c r="AA44" s="15"/>
      <c r="AB44" s="16"/>
    </row>
    <row r="45" spans="2:28" s="21" customFormat="1" ht="15" thickBot="1" x14ac:dyDescent="0.25">
      <c r="B45" s="20"/>
      <c r="C45" s="15"/>
      <c r="D45" s="15"/>
      <c r="E45" s="15"/>
      <c r="F45" s="15"/>
      <c r="G45" s="15"/>
      <c r="H45" s="54"/>
      <c r="I45" s="54"/>
      <c r="J45" s="53"/>
      <c r="K45" s="15"/>
      <c r="L45" s="15"/>
      <c r="M45" s="15"/>
      <c r="N45" s="15"/>
      <c r="O45" s="15"/>
      <c r="P45" s="15"/>
      <c r="Q45" s="15"/>
      <c r="R45" s="15"/>
      <c r="S45" s="15"/>
      <c r="T45" s="15"/>
      <c r="U45" s="15"/>
      <c r="V45" s="15"/>
      <c r="W45" s="15"/>
      <c r="X45" s="15"/>
      <c r="Y45" s="15"/>
      <c r="Z45" s="15"/>
      <c r="AA45" s="15"/>
      <c r="AB45" s="16"/>
    </row>
    <row r="46" spans="2:28" s="21" customFormat="1" x14ac:dyDescent="0.2">
      <c r="B46" s="20"/>
      <c r="C46" s="625" t="s">
        <v>36</v>
      </c>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7"/>
      <c r="AB46" s="16"/>
    </row>
    <row r="47" spans="2:28" ht="15" thickBot="1" x14ac:dyDescent="0.25">
      <c r="B47" s="14"/>
      <c r="C47" s="932"/>
      <c r="D47" s="933"/>
      <c r="E47" s="933"/>
      <c r="F47" s="933"/>
      <c r="G47" s="933"/>
      <c r="H47" s="933"/>
      <c r="I47" s="933"/>
      <c r="J47" s="933"/>
      <c r="K47" s="933"/>
      <c r="L47" s="933"/>
      <c r="M47" s="933"/>
      <c r="N47" s="933"/>
      <c r="O47" s="933"/>
      <c r="P47" s="933"/>
      <c r="Q47" s="933"/>
      <c r="R47" s="933"/>
      <c r="S47" s="933"/>
      <c r="T47" s="933"/>
      <c r="U47" s="933"/>
      <c r="V47" s="933"/>
      <c r="W47" s="933"/>
      <c r="X47" s="933"/>
      <c r="Y47" s="933"/>
      <c r="Z47" s="933"/>
      <c r="AA47" s="934"/>
      <c r="AB47" s="16"/>
    </row>
    <row r="48" spans="2:28" x14ac:dyDescent="0.2">
      <c r="B48" s="14"/>
      <c r="C48" s="768" t="s">
        <v>498</v>
      </c>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70"/>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ht="15" thickBot="1" x14ac:dyDescent="0.25">
      <c r="B60" s="14"/>
      <c r="C60" s="774"/>
      <c r="D60" s="775"/>
      <c r="E60" s="775"/>
      <c r="F60" s="775"/>
      <c r="G60" s="775"/>
      <c r="H60" s="775"/>
      <c r="I60" s="775"/>
      <c r="J60" s="775"/>
      <c r="K60" s="775"/>
      <c r="L60" s="775"/>
      <c r="M60" s="775"/>
      <c r="N60" s="775"/>
      <c r="O60" s="775"/>
      <c r="P60" s="775"/>
      <c r="Q60" s="775"/>
      <c r="R60" s="775"/>
      <c r="S60" s="775"/>
      <c r="T60" s="775"/>
      <c r="U60" s="775"/>
      <c r="V60" s="775"/>
      <c r="W60" s="775"/>
      <c r="X60" s="775"/>
      <c r="Y60" s="775"/>
      <c r="Z60" s="775"/>
      <c r="AA60" s="776"/>
      <c r="AB60" s="16"/>
    </row>
    <row r="61" spans="2:28" x14ac:dyDescent="0.2">
      <c r="B61" s="22"/>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23"/>
    </row>
    <row r="62" spans="2:28" ht="15" thickBot="1" x14ac:dyDescent="0.25">
      <c r="B62" s="24"/>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25"/>
    </row>
    <row r="63" spans="2:28" ht="14.25" customHeight="1" x14ac:dyDescent="0.2">
      <c r="B63" s="26"/>
      <c r="C63" s="838" t="s">
        <v>30</v>
      </c>
      <c r="D63" s="839"/>
      <c r="E63" s="839"/>
      <c r="F63" s="839"/>
      <c r="G63" s="840"/>
      <c r="H63" s="838" t="s">
        <v>37</v>
      </c>
      <c r="I63" s="840"/>
      <c r="J63" s="838" t="s">
        <v>38</v>
      </c>
      <c r="K63" s="839"/>
      <c r="L63" s="839"/>
      <c r="M63" s="839"/>
      <c r="N63" s="839"/>
      <c r="O63" s="840"/>
      <c r="P63" s="1643" t="s">
        <v>631</v>
      </c>
      <c r="Q63" s="1644"/>
      <c r="R63" s="1644"/>
      <c r="S63" s="1644"/>
      <c r="T63" s="1645"/>
      <c r="U63" s="839" t="s">
        <v>40</v>
      </c>
      <c r="V63" s="839"/>
      <c r="W63" s="839"/>
      <c r="X63" s="839"/>
      <c r="Y63" s="839"/>
      <c r="Z63" s="839"/>
      <c r="AA63" s="840"/>
      <c r="AB63" s="27"/>
    </row>
    <row r="64" spans="2:28" ht="14.25" customHeight="1" x14ac:dyDescent="0.2">
      <c r="B64" s="28"/>
      <c r="C64" s="841"/>
      <c r="D64" s="842"/>
      <c r="E64" s="842"/>
      <c r="F64" s="842"/>
      <c r="G64" s="843"/>
      <c r="H64" s="841"/>
      <c r="I64" s="843"/>
      <c r="J64" s="841"/>
      <c r="K64" s="842"/>
      <c r="L64" s="842"/>
      <c r="M64" s="842"/>
      <c r="N64" s="842"/>
      <c r="O64" s="843"/>
      <c r="P64" s="1646"/>
      <c r="Q64" s="1647"/>
      <c r="R64" s="1647"/>
      <c r="S64" s="1647"/>
      <c r="T64" s="1648"/>
      <c r="U64" s="842"/>
      <c r="V64" s="842"/>
      <c r="W64" s="842"/>
      <c r="X64" s="842"/>
      <c r="Y64" s="842"/>
      <c r="Z64" s="842"/>
      <c r="AA64" s="843"/>
      <c r="AB64" s="27"/>
    </row>
    <row r="65" spans="2:28" ht="15" customHeight="1" thickBot="1" x14ac:dyDescent="0.25">
      <c r="B65" s="28"/>
      <c r="C65" s="841"/>
      <c r="D65" s="842"/>
      <c r="E65" s="842"/>
      <c r="F65" s="842"/>
      <c r="G65" s="843"/>
      <c r="H65" s="841"/>
      <c r="I65" s="843"/>
      <c r="J65" s="841"/>
      <c r="K65" s="842"/>
      <c r="L65" s="842"/>
      <c r="M65" s="842"/>
      <c r="N65" s="842"/>
      <c r="O65" s="843"/>
      <c r="P65" s="1646"/>
      <c r="Q65" s="1647"/>
      <c r="R65" s="1647"/>
      <c r="S65" s="1647"/>
      <c r="T65" s="1648"/>
      <c r="U65" s="842"/>
      <c r="V65" s="842"/>
      <c r="W65" s="842"/>
      <c r="X65" s="842"/>
      <c r="Y65" s="842"/>
      <c r="Z65" s="842"/>
      <c r="AA65" s="843"/>
      <c r="AB65" s="27"/>
    </row>
    <row r="66" spans="2:28" ht="90" customHeight="1" x14ac:dyDescent="0.2">
      <c r="B66" s="26"/>
      <c r="C66" s="1537" t="s">
        <v>332</v>
      </c>
      <c r="D66" s="1538"/>
      <c r="E66" s="1538"/>
      <c r="F66" s="1538"/>
      <c r="G66" s="1538"/>
      <c r="H66" s="1690" t="s">
        <v>528</v>
      </c>
      <c r="I66" s="1690"/>
      <c r="J66" s="1650">
        <f>J39</f>
        <v>0.92807957153787302</v>
      </c>
      <c r="K66" s="1650"/>
      <c r="L66" s="1650"/>
      <c r="M66" s="1650"/>
      <c r="N66" s="1650"/>
      <c r="O66" s="1650"/>
      <c r="P66" s="1709" t="s">
        <v>681</v>
      </c>
      <c r="Q66" s="1709"/>
      <c r="R66" s="1709"/>
      <c r="S66" s="1709"/>
      <c r="T66" s="1709"/>
      <c r="U66" s="1709" t="s">
        <v>682</v>
      </c>
      <c r="V66" s="1709"/>
      <c r="W66" s="1709"/>
      <c r="X66" s="1709"/>
      <c r="Y66" s="1709"/>
      <c r="Z66" s="1709"/>
      <c r="AA66" s="1710"/>
      <c r="AB66" s="29"/>
    </row>
    <row r="67" spans="2:28" ht="90" customHeight="1" x14ac:dyDescent="0.2">
      <c r="B67" s="26"/>
      <c r="C67" s="1544" t="s">
        <v>331</v>
      </c>
      <c r="D67" s="1344"/>
      <c r="E67" s="1344"/>
      <c r="F67" s="1344"/>
      <c r="G67" s="1344"/>
      <c r="H67" s="591" t="s">
        <v>528</v>
      </c>
      <c r="I67" s="591"/>
      <c r="J67" s="1711">
        <f>J40</f>
        <v>0.99542483660130721</v>
      </c>
      <c r="K67" s="1711"/>
      <c r="L67" s="1711"/>
      <c r="M67" s="1711"/>
      <c r="N67" s="1711"/>
      <c r="O67" s="1711"/>
      <c r="P67" s="968" t="s">
        <v>683</v>
      </c>
      <c r="Q67" s="968"/>
      <c r="R67" s="968"/>
      <c r="S67" s="968"/>
      <c r="T67" s="968"/>
      <c r="U67" s="848" t="s">
        <v>684</v>
      </c>
      <c r="V67" s="848"/>
      <c r="W67" s="848"/>
      <c r="X67" s="848"/>
      <c r="Y67" s="848"/>
      <c r="Z67" s="848"/>
      <c r="AA67" s="1712"/>
      <c r="AB67" s="29"/>
    </row>
    <row r="68" spans="2:28" ht="20.100000000000001" customHeight="1" x14ac:dyDescent="0.2">
      <c r="B68" s="26"/>
      <c r="C68" s="1544" t="s">
        <v>328</v>
      </c>
      <c r="D68" s="1344"/>
      <c r="E68" s="1344"/>
      <c r="F68" s="1344"/>
      <c r="G68" s="1344"/>
      <c r="H68" s="591"/>
      <c r="I68" s="591"/>
      <c r="J68" s="591"/>
      <c r="K68" s="591"/>
      <c r="L68" s="591"/>
      <c r="M68" s="591"/>
      <c r="N68" s="591"/>
      <c r="O68" s="591"/>
      <c r="P68" s="1682"/>
      <c r="Q68" s="1682"/>
      <c r="R68" s="1682"/>
      <c r="S68" s="1682"/>
      <c r="T68" s="1682"/>
      <c r="U68" s="1629"/>
      <c r="V68" s="1629"/>
      <c r="W68" s="1629"/>
      <c r="X68" s="1629"/>
      <c r="Y68" s="1629"/>
      <c r="Z68" s="1629"/>
      <c r="AA68" s="1630"/>
      <c r="AB68" s="29"/>
    </row>
    <row r="69" spans="2:28" ht="20.100000000000001" customHeight="1" thickBot="1" x14ac:dyDescent="0.25">
      <c r="B69" s="26"/>
      <c r="C69" s="1631" t="s">
        <v>327</v>
      </c>
      <c r="D69" s="564"/>
      <c r="E69" s="564"/>
      <c r="F69" s="564"/>
      <c r="G69" s="564"/>
      <c r="H69" s="593"/>
      <c r="I69" s="593"/>
      <c r="J69" s="593"/>
      <c r="K69" s="593"/>
      <c r="L69" s="593"/>
      <c r="M69" s="593"/>
      <c r="N69" s="593"/>
      <c r="O69" s="593"/>
      <c r="P69" s="1633"/>
      <c r="Q69" s="1633"/>
      <c r="R69" s="1633"/>
      <c r="S69" s="1633"/>
      <c r="T69" s="1633"/>
      <c r="U69" s="1633"/>
      <c r="V69" s="1633"/>
      <c r="W69" s="1633"/>
      <c r="X69" s="1633"/>
      <c r="Y69" s="1633"/>
      <c r="Z69" s="1633"/>
      <c r="AA69" s="1634"/>
      <c r="AB69" s="29"/>
    </row>
    <row r="70" spans="2:28" x14ac:dyDescent="0.2">
      <c r="B70" s="37"/>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36"/>
    </row>
    <row r="109" ht="6" customHeight="1" x14ac:dyDescent="0.2"/>
  </sheetData>
  <mergeCells count="101">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63:G65"/>
    <mergeCell ref="H63:I65"/>
    <mergeCell ref="J63:O65"/>
    <mergeCell ref="P63:T65"/>
    <mergeCell ref="U63:AA65"/>
    <mergeCell ref="C66:G66"/>
    <mergeCell ref="H66:I66"/>
    <mergeCell ref="J66:O66"/>
    <mergeCell ref="P66:T66"/>
    <mergeCell ref="U66:AA66"/>
    <mergeCell ref="C42:G42"/>
    <mergeCell ref="K42:AA42"/>
    <mergeCell ref="C43:G43"/>
    <mergeCell ref="K43:AA43"/>
    <mergeCell ref="C46:AA47"/>
    <mergeCell ref="C48:AA60"/>
    <mergeCell ref="C39:G39"/>
    <mergeCell ref="K39:AA39"/>
    <mergeCell ref="C40:G40"/>
    <mergeCell ref="K40:AA40"/>
    <mergeCell ref="C41:G41"/>
    <mergeCell ref="K41:AA41"/>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28:H28"/>
    <mergeCell ref="I28:J28"/>
    <mergeCell ref="K28:O28"/>
    <mergeCell ref="P28:R28"/>
    <mergeCell ref="T28:V28"/>
    <mergeCell ref="X28:Z28"/>
    <mergeCell ref="C23:I23"/>
    <mergeCell ref="J23:R23"/>
    <mergeCell ref="S23:AA23"/>
    <mergeCell ref="C24:I24"/>
    <mergeCell ref="J24:R24"/>
    <mergeCell ref="S24:AA24"/>
    <mergeCell ref="AD18:AM18"/>
    <mergeCell ref="C20:H21"/>
    <mergeCell ref="I20:N21"/>
    <mergeCell ref="O20:U20"/>
    <mergeCell ref="V20:AA20"/>
    <mergeCell ref="O21:U21"/>
    <mergeCell ref="V21:AA21"/>
    <mergeCell ref="C26:H26"/>
    <mergeCell ref="I26:AA26"/>
    <mergeCell ref="C16:H16"/>
    <mergeCell ref="I16:AA16"/>
    <mergeCell ref="C10:H11"/>
    <mergeCell ref="I10:S11"/>
    <mergeCell ref="T10:W10"/>
    <mergeCell ref="X10:AA10"/>
    <mergeCell ref="T11:W11"/>
    <mergeCell ref="X11:AA11"/>
    <mergeCell ref="C18:H18"/>
    <mergeCell ref="I18:AA18"/>
    <mergeCell ref="B2:G4"/>
    <mergeCell ref="H2:AB2"/>
    <mergeCell ref="H3:Q3"/>
    <mergeCell ref="R3:AB3"/>
    <mergeCell ref="H4:AB4"/>
    <mergeCell ref="C7:H8"/>
    <mergeCell ref="I7:AA8"/>
    <mergeCell ref="C13:H14"/>
    <mergeCell ref="I13:U14"/>
    <mergeCell ref="V13:AA13"/>
    <mergeCell ref="V14:AA14"/>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1"/>
  <sheetViews>
    <sheetView view="pageBreakPreview" topLeftCell="A4" zoomScaleNormal="100" zoomScaleSheetLayoutView="100" zoomScalePageLayoutView="70" workbookViewId="0">
      <selection activeCell="J24" sqref="J24:P24"/>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8" width="16.140625" style="375" customWidth="1"/>
    <col min="9" max="9" width="13.42578125"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3.2851562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19" t="s">
        <v>87</v>
      </c>
      <c r="J7" s="620"/>
      <c r="K7" s="620"/>
      <c r="L7" s="620"/>
      <c r="M7" s="620"/>
      <c r="N7" s="620"/>
      <c r="O7" s="620"/>
      <c r="P7" s="620"/>
      <c r="Q7" s="620"/>
      <c r="R7" s="620"/>
      <c r="S7" s="620"/>
      <c r="T7" s="620"/>
      <c r="U7" s="620"/>
      <c r="V7" s="620"/>
      <c r="W7" s="620"/>
      <c r="X7" s="620"/>
      <c r="Y7" s="620"/>
      <c r="Z7" s="620"/>
      <c r="AA7" s="621"/>
      <c r="AB7" s="10"/>
    </row>
    <row r="8" spans="2:28" ht="6.6" customHeight="1" thickBot="1" x14ac:dyDescent="0.25">
      <c r="B8" s="9"/>
      <c r="C8" s="548"/>
      <c r="D8" s="549"/>
      <c r="E8" s="549"/>
      <c r="F8" s="549"/>
      <c r="G8" s="549"/>
      <c r="H8" s="550"/>
      <c r="I8" s="622"/>
      <c r="J8" s="623"/>
      <c r="K8" s="623"/>
      <c r="L8" s="623"/>
      <c r="M8" s="623"/>
      <c r="N8" s="623"/>
      <c r="O8" s="623"/>
      <c r="P8" s="623"/>
      <c r="Q8" s="623"/>
      <c r="R8" s="623"/>
      <c r="S8" s="623"/>
      <c r="T8" s="623"/>
      <c r="U8" s="623"/>
      <c r="V8" s="623"/>
      <c r="W8" s="623"/>
      <c r="X8" s="623"/>
      <c r="Y8" s="623"/>
      <c r="Z8" s="623"/>
      <c r="AA8" s="624"/>
      <c r="AB8" s="10"/>
    </row>
    <row r="9" spans="2:28" ht="7.1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47</v>
      </c>
      <c r="J10" s="612"/>
      <c r="K10" s="612"/>
      <c r="L10" s="612"/>
      <c r="M10" s="612"/>
      <c r="N10" s="612"/>
      <c r="O10" s="612"/>
      <c r="P10" s="612"/>
      <c r="Q10" s="613"/>
      <c r="R10" s="608" t="s">
        <v>4</v>
      </c>
      <c r="S10" s="609"/>
      <c r="T10" s="609"/>
      <c r="U10" s="610"/>
      <c r="V10" s="569" t="s">
        <v>5</v>
      </c>
      <c r="W10" s="570"/>
      <c r="X10" s="570"/>
      <c r="Y10" s="570"/>
      <c r="Z10" s="570"/>
      <c r="AA10" s="571"/>
      <c r="AB10" s="10"/>
    </row>
    <row r="11" spans="2:28" ht="18" customHeight="1" thickBot="1" x14ac:dyDescent="0.25">
      <c r="B11" s="9"/>
      <c r="C11" s="548"/>
      <c r="D11" s="549"/>
      <c r="E11" s="549"/>
      <c r="F11" s="549"/>
      <c r="G11" s="549"/>
      <c r="H11" s="550"/>
      <c r="I11" s="614"/>
      <c r="J11" s="615"/>
      <c r="K11" s="615"/>
      <c r="L11" s="615"/>
      <c r="M11" s="615"/>
      <c r="N11" s="615"/>
      <c r="O11" s="615"/>
      <c r="P11" s="615"/>
      <c r="Q11" s="616"/>
      <c r="R11" s="478" t="s">
        <v>48</v>
      </c>
      <c r="S11" s="617"/>
      <c r="T11" s="617"/>
      <c r="U11" s="618"/>
      <c r="V11" s="587" t="s">
        <v>416</v>
      </c>
      <c r="W11" s="606"/>
      <c r="X11" s="606"/>
      <c r="Y11" s="606"/>
      <c r="Z11" s="606"/>
      <c r="AA11" s="607"/>
      <c r="AB11" s="10"/>
    </row>
    <row r="12" spans="2:28" ht="10.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1.45" customHeight="1" x14ac:dyDescent="0.2">
      <c r="B13" s="14"/>
      <c r="C13" s="545" t="s">
        <v>7</v>
      </c>
      <c r="D13" s="546"/>
      <c r="E13" s="546"/>
      <c r="F13" s="546"/>
      <c r="G13" s="546"/>
      <c r="H13" s="547"/>
      <c r="I13" s="551" t="s">
        <v>49</v>
      </c>
      <c r="J13" s="552"/>
      <c r="K13" s="552"/>
      <c r="L13" s="552"/>
      <c r="M13" s="552"/>
      <c r="N13" s="552"/>
      <c r="O13" s="552"/>
      <c r="P13" s="552"/>
      <c r="Q13" s="552"/>
      <c r="R13" s="552"/>
      <c r="S13" s="553"/>
      <c r="T13" s="545" t="s">
        <v>9</v>
      </c>
      <c r="U13" s="546"/>
      <c r="V13" s="546"/>
      <c r="W13" s="546"/>
      <c r="X13" s="546"/>
      <c r="Y13" s="546"/>
      <c r="Z13" s="546"/>
      <c r="AA13" s="547"/>
      <c r="AB13" s="16"/>
    </row>
    <row r="14" spans="2:28" ht="26.45"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6" customHeight="1" thickBot="1" x14ac:dyDescent="0.25">
      <c r="B16" s="14"/>
      <c r="C16" s="472" t="s">
        <v>11</v>
      </c>
      <c r="D16" s="473"/>
      <c r="E16" s="473"/>
      <c r="F16" s="473"/>
      <c r="G16" s="473"/>
      <c r="H16" s="474"/>
      <c r="I16" s="475" t="s">
        <v>51</v>
      </c>
      <c r="J16" s="476"/>
      <c r="K16" s="476"/>
      <c r="L16" s="476"/>
      <c r="M16" s="476"/>
      <c r="N16" s="476"/>
      <c r="O16" s="476"/>
      <c r="P16" s="476"/>
      <c r="Q16" s="476"/>
      <c r="R16" s="476"/>
      <c r="S16" s="476"/>
      <c r="T16" s="476"/>
      <c r="U16" s="476"/>
      <c r="V16" s="476"/>
      <c r="W16" s="476"/>
      <c r="X16" s="476"/>
      <c r="Y16" s="476"/>
      <c r="Z16" s="476"/>
      <c r="AA16" s="477"/>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6.15" customHeight="1" thickBot="1" x14ac:dyDescent="0.25">
      <c r="B18" s="14"/>
      <c r="C18" s="472" t="s">
        <v>12</v>
      </c>
      <c r="D18" s="473"/>
      <c r="E18" s="473"/>
      <c r="F18" s="473"/>
      <c r="G18" s="473"/>
      <c r="H18" s="474"/>
      <c r="I18" s="475" t="s">
        <v>1153</v>
      </c>
      <c r="J18" s="476"/>
      <c r="K18" s="476"/>
      <c r="L18" s="476"/>
      <c r="M18" s="476"/>
      <c r="N18" s="476"/>
      <c r="O18" s="476"/>
      <c r="P18" s="476"/>
      <c r="Q18" s="476"/>
      <c r="R18" s="476"/>
      <c r="S18" s="476"/>
      <c r="T18" s="476"/>
      <c r="U18" s="476"/>
      <c r="V18" s="476"/>
      <c r="W18" s="476"/>
      <c r="X18" s="476"/>
      <c r="Y18" s="476"/>
      <c r="Z18" s="476"/>
      <c r="AA18" s="477"/>
      <c r="AB18" s="16"/>
    </row>
    <row r="19" spans="2:28" ht="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thickBot="1" x14ac:dyDescent="0.25">
      <c r="B20" s="14"/>
      <c r="C20" s="572" t="s">
        <v>13</v>
      </c>
      <c r="D20" s="573"/>
      <c r="E20" s="573"/>
      <c r="F20" s="573"/>
      <c r="G20" s="573"/>
      <c r="H20" s="574"/>
      <c r="I20" s="578" t="s">
        <v>488</v>
      </c>
      <c r="J20" s="579"/>
      <c r="K20" s="579"/>
      <c r="L20" s="580"/>
      <c r="M20" s="569" t="s">
        <v>14</v>
      </c>
      <c r="N20" s="570"/>
      <c r="O20" s="570"/>
      <c r="P20" s="570"/>
      <c r="Q20" s="570"/>
      <c r="R20" s="570"/>
      <c r="S20" s="571"/>
      <c r="T20" s="625" t="s">
        <v>15</v>
      </c>
      <c r="U20" s="626"/>
      <c r="V20" s="626"/>
      <c r="W20" s="626"/>
      <c r="X20" s="626"/>
      <c r="Y20" s="626"/>
      <c r="Z20" s="626"/>
      <c r="AA20" s="627"/>
      <c r="AB20" s="16"/>
    </row>
    <row r="21" spans="2:28" ht="16.149999999999999" customHeight="1" thickBot="1" x14ac:dyDescent="0.25">
      <c r="B21" s="14"/>
      <c r="C21" s="575"/>
      <c r="D21" s="576"/>
      <c r="E21" s="576"/>
      <c r="F21" s="576"/>
      <c r="G21" s="576"/>
      <c r="H21" s="577"/>
      <c r="I21" s="581"/>
      <c r="J21" s="582"/>
      <c r="K21" s="582"/>
      <c r="L21" s="583"/>
      <c r="M21" s="584" t="s">
        <v>62</v>
      </c>
      <c r="N21" s="585"/>
      <c r="O21" s="585"/>
      <c r="P21" s="585"/>
      <c r="Q21" s="585"/>
      <c r="R21" s="585"/>
      <c r="S21" s="586"/>
      <c r="T21" s="628" t="s">
        <v>69</v>
      </c>
      <c r="U21" s="629"/>
      <c r="V21" s="629"/>
      <c r="W21" s="629"/>
      <c r="X21" s="629"/>
      <c r="Y21" s="629"/>
      <c r="Z21" s="629"/>
      <c r="AA21" s="630"/>
      <c r="AB21" s="16"/>
    </row>
    <row r="22" spans="2:28" ht="7.1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8.450000000000003" customHeight="1" thickBot="1" x14ac:dyDescent="0.25">
      <c r="B24" s="14"/>
      <c r="C24" s="451" t="s">
        <v>1154</v>
      </c>
      <c r="D24" s="452"/>
      <c r="E24" s="452"/>
      <c r="F24" s="452"/>
      <c r="G24" s="452"/>
      <c r="H24" s="452"/>
      <c r="I24" s="453"/>
      <c r="J24" s="451" t="s">
        <v>1143</v>
      </c>
      <c r="K24" s="452"/>
      <c r="L24" s="452"/>
      <c r="M24" s="452"/>
      <c r="N24" s="452"/>
      <c r="O24" s="452"/>
      <c r="P24" s="453"/>
      <c r="Q24" s="563" t="s">
        <v>589</v>
      </c>
      <c r="R24" s="564"/>
      <c r="S24" s="564"/>
      <c r="T24" s="564"/>
      <c r="U24" s="564"/>
      <c r="V24" s="564"/>
      <c r="W24" s="564"/>
      <c r="X24" s="564"/>
      <c r="Y24" s="564"/>
      <c r="Z24" s="564"/>
      <c r="AA24" s="565"/>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2.15" customHeight="1" thickBot="1" x14ac:dyDescent="0.25">
      <c r="B26" s="14"/>
      <c r="C26" s="472" t="s">
        <v>21</v>
      </c>
      <c r="D26" s="473"/>
      <c r="E26" s="473"/>
      <c r="F26" s="473"/>
      <c r="G26" s="473"/>
      <c r="H26" s="474"/>
      <c r="I26" s="475" t="s">
        <v>52</v>
      </c>
      <c r="J26" s="476"/>
      <c r="K26" s="476"/>
      <c r="L26" s="476"/>
      <c r="M26" s="476"/>
      <c r="N26" s="476"/>
      <c r="O26" s="476"/>
      <c r="P26" s="476"/>
      <c r="Q26" s="476"/>
      <c r="R26" s="476"/>
      <c r="S26" s="476"/>
      <c r="T26" s="476"/>
      <c r="U26" s="476"/>
      <c r="V26" s="476"/>
      <c r="W26" s="476"/>
      <c r="X26" s="476"/>
      <c r="Y26" s="476"/>
      <c r="Z26" s="476"/>
      <c r="AA26" s="477"/>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1.45" customHeight="1" thickBot="1" x14ac:dyDescent="0.25">
      <c r="B28" s="14"/>
      <c r="C28" s="472" t="s">
        <v>23</v>
      </c>
      <c r="D28" s="473"/>
      <c r="E28" s="473"/>
      <c r="F28" s="473"/>
      <c r="G28" s="473"/>
      <c r="H28" s="474"/>
      <c r="I28" s="478">
        <v>0.36</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0.63</v>
      </c>
      <c r="P32" s="480"/>
      <c r="Q32" s="480"/>
      <c r="R32" s="480"/>
      <c r="S32" s="539">
        <v>0.64</v>
      </c>
      <c r="T32" s="480"/>
      <c r="U32" s="539">
        <v>0.74</v>
      </c>
      <c r="V32" s="480"/>
      <c r="W32" s="480"/>
      <c r="X32" s="539">
        <v>0.75</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382" customFormat="1" ht="21" customHeight="1" thickBot="1" x14ac:dyDescent="0.25">
      <c r="B34" s="383"/>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393"/>
    </row>
    <row r="35" spans="2:28" s="382" customFormat="1" ht="60" customHeight="1" thickBot="1" x14ac:dyDescent="0.25">
      <c r="B35" s="383"/>
      <c r="C35" s="466" t="s">
        <v>30</v>
      </c>
      <c r="D35" s="467"/>
      <c r="E35" s="467"/>
      <c r="F35" s="467"/>
      <c r="G35" s="468"/>
      <c r="H35" s="35" t="s">
        <v>1155</v>
      </c>
      <c r="I35" s="35" t="s">
        <v>1090</v>
      </c>
      <c r="J35" s="35" t="s">
        <v>33</v>
      </c>
      <c r="K35" s="469" t="s">
        <v>34</v>
      </c>
      <c r="L35" s="470"/>
      <c r="M35" s="470"/>
      <c r="N35" s="470"/>
      <c r="O35" s="470"/>
      <c r="P35" s="470"/>
      <c r="Q35" s="470"/>
      <c r="R35" s="470"/>
      <c r="S35" s="470"/>
      <c r="T35" s="470"/>
      <c r="U35" s="470"/>
      <c r="V35" s="470"/>
      <c r="W35" s="470"/>
      <c r="X35" s="470"/>
      <c r="Y35" s="470"/>
      <c r="Z35" s="470"/>
      <c r="AA35" s="471"/>
      <c r="AB35" s="393"/>
    </row>
    <row r="36" spans="2:28" s="382" customFormat="1" ht="60.75" customHeight="1" thickBot="1" x14ac:dyDescent="0.25">
      <c r="B36" s="383"/>
      <c r="C36" s="702" t="s">
        <v>436</v>
      </c>
      <c r="D36" s="703"/>
      <c r="E36" s="703"/>
      <c r="F36" s="703"/>
      <c r="G36" s="704"/>
      <c r="H36" s="394">
        <v>8</v>
      </c>
      <c r="I36" s="394">
        <v>22</v>
      </c>
      <c r="J36" s="357">
        <f t="shared" ref="J36:J37" si="0">+H36/I36</f>
        <v>0.36363636363636365</v>
      </c>
      <c r="K36" s="705" t="s">
        <v>1156</v>
      </c>
      <c r="L36" s="706"/>
      <c r="M36" s="706"/>
      <c r="N36" s="706"/>
      <c r="O36" s="706"/>
      <c r="P36" s="706"/>
      <c r="Q36" s="706"/>
      <c r="R36" s="706"/>
      <c r="S36" s="706"/>
      <c r="T36" s="706"/>
      <c r="U36" s="706"/>
      <c r="V36" s="706"/>
      <c r="W36" s="706"/>
      <c r="X36" s="706"/>
      <c r="Y36" s="706"/>
      <c r="Z36" s="706"/>
      <c r="AA36" s="707"/>
      <c r="AB36" s="393"/>
    </row>
    <row r="37" spans="2:28" s="382" customFormat="1" ht="59.25" customHeight="1" thickBot="1" x14ac:dyDescent="0.25">
      <c r="B37" s="383"/>
      <c r="C37" s="708" t="s">
        <v>434</v>
      </c>
      <c r="D37" s="709"/>
      <c r="E37" s="709"/>
      <c r="F37" s="709"/>
      <c r="G37" s="710"/>
      <c r="H37" s="83">
        <v>16</v>
      </c>
      <c r="I37" s="395">
        <v>36</v>
      </c>
      <c r="J37" s="396">
        <f t="shared" si="0"/>
        <v>0.44444444444444442</v>
      </c>
      <c r="K37" s="705" t="s">
        <v>1157</v>
      </c>
      <c r="L37" s="706"/>
      <c r="M37" s="706"/>
      <c r="N37" s="706"/>
      <c r="O37" s="706"/>
      <c r="P37" s="706"/>
      <c r="Q37" s="706"/>
      <c r="R37" s="706"/>
      <c r="S37" s="706"/>
      <c r="T37" s="706"/>
      <c r="U37" s="706"/>
      <c r="V37" s="706"/>
      <c r="W37" s="706"/>
      <c r="X37" s="706"/>
      <c r="Y37" s="706"/>
      <c r="Z37" s="706"/>
      <c r="AA37" s="707"/>
      <c r="AB37" s="393"/>
    </row>
    <row r="38" spans="2:28" s="382" customFormat="1" ht="15.6" customHeight="1" thickBot="1" x14ac:dyDescent="0.25">
      <c r="B38" s="383"/>
      <c r="C38" s="635"/>
      <c r="D38" s="636"/>
      <c r="E38" s="636"/>
      <c r="F38" s="636"/>
      <c r="G38" s="637"/>
      <c r="H38" s="49"/>
      <c r="I38" s="49"/>
      <c r="J38" s="46"/>
      <c r="K38" s="457"/>
      <c r="L38" s="458"/>
      <c r="M38" s="458"/>
      <c r="N38" s="458"/>
      <c r="O38" s="458"/>
      <c r="P38" s="458"/>
      <c r="Q38" s="458"/>
      <c r="R38" s="458"/>
      <c r="S38" s="458"/>
      <c r="T38" s="458"/>
      <c r="U38" s="458"/>
      <c r="V38" s="458"/>
      <c r="W38" s="458"/>
      <c r="X38" s="458"/>
      <c r="Y38" s="458"/>
      <c r="Z38" s="458"/>
      <c r="AA38" s="459"/>
      <c r="AB38" s="393"/>
    </row>
    <row r="39" spans="2:28" s="382" customFormat="1" ht="12" customHeight="1" thickBot="1" x14ac:dyDescent="0.25">
      <c r="B39" s="383"/>
      <c r="C39" s="647" t="s">
        <v>35</v>
      </c>
      <c r="D39" s="648"/>
      <c r="E39" s="648"/>
      <c r="F39" s="648"/>
      <c r="G39" s="649"/>
      <c r="H39" s="280"/>
      <c r="I39" s="280"/>
      <c r="J39" s="397"/>
      <c r="K39" s="650"/>
      <c r="L39" s="651"/>
      <c r="M39" s="651"/>
      <c r="N39" s="651"/>
      <c r="O39" s="651"/>
      <c r="P39" s="651"/>
      <c r="Q39" s="651"/>
      <c r="R39" s="651"/>
      <c r="S39" s="651"/>
      <c r="T39" s="651"/>
      <c r="U39" s="651"/>
      <c r="V39" s="651"/>
      <c r="W39" s="651"/>
      <c r="X39" s="651"/>
      <c r="Y39" s="651"/>
      <c r="Z39" s="651"/>
      <c r="AA39" s="652"/>
      <c r="AB39" s="393"/>
    </row>
    <row r="40" spans="2:28" s="382" customFormat="1" ht="10.9" customHeight="1" x14ac:dyDescent="0.2">
      <c r="B40" s="383"/>
      <c r="C40" s="282"/>
      <c r="D40" s="282"/>
      <c r="E40" s="282"/>
      <c r="F40" s="282"/>
      <c r="G40" s="282"/>
      <c r="H40" s="283"/>
      <c r="I40" s="283"/>
      <c r="J40" s="284"/>
      <c r="K40" s="282"/>
      <c r="L40" s="282"/>
      <c r="M40" s="282"/>
      <c r="N40" s="282"/>
      <c r="O40" s="282"/>
      <c r="P40" s="282"/>
      <c r="Q40" s="282"/>
      <c r="R40" s="282"/>
      <c r="S40" s="282"/>
      <c r="T40" s="282"/>
      <c r="U40" s="282"/>
      <c r="V40" s="282"/>
      <c r="W40" s="282"/>
      <c r="X40" s="282"/>
      <c r="Y40" s="282"/>
      <c r="Z40" s="282"/>
      <c r="AA40" s="282"/>
      <c r="AB40" s="393"/>
    </row>
    <row r="41" spans="2:28" s="382" customFormat="1" ht="9.6" customHeight="1" thickBot="1" x14ac:dyDescent="0.25">
      <c r="B41" s="383"/>
      <c r="C41" s="282"/>
      <c r="D41" s="282"/>
      <c r="E41" s="282"/>
      <c r="F41" s="282"/>
      <c r="G41" s="282"/>
      <c r="H41" s="283"/>
      <c r="I41" s="283"/>
      <c r="J41" s="284"/>
      <c r="K41" s="282"/>
      <c r="L41" s="282"/>
      <c r="M41" s="282"/>
      <c r="N41" s="282"/>
      <c r="O41" s="282"/>
      <c r="P41" s="282"/>
      <c r="Q41" s="282"/>
      <c r="R41" s="282"/>
      <c r="S41" s="282"/>
      <c r="T41" s="282"/>
      <c r="U41" s="282"/>
      <c r="V41" s="282"/>
      <c r="W41" s="282"/>
      <c r="X41" s="282"/>
      <c r="Y41" s="282"/>
      <c r="Z41" s="282"/>
      <c r="AA41" s="282"/>
      <c r="AB41" s="393"/>
    </row>
    <row r="42" spans="2:28" s="382" customFormat="1" ht="22.15" customHeight="1" thickBot="1" x14ac:dyDescent="0.25">
      <c r="B42" s="383"/>
      <c r="C42" s="653" t="s">
        <v>36</v>
      </c>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5"/>
      <c r="AB42" s="393"/>
    </row>
    <row r="43" spans="2:28" s="287" customFormat="1" ht="32.450000000000003" hidden="1" customHeight="1" thickBot="1" x14ac:dyDescent="0.25">
      <c r="B43" s="387"/>
      <c r="C43" s="656"/>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8"/>
      <c r="AB43" s="393"/>
    </row>
    <row r="44" spans="2:28" s="287" customFormat="1" ht="9" customHeight="1" x14ac:dyDescent="0.2">
      <c r="B44" s="387"/>
      <c r="C44" s="659" t="s">
        <v>70</v>
      </c>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1"/>
      <c r="AB44" s="393"/>
    </row>
    <row r="45" spans="2:28" s="287" customFormat="1" ht="13.5" customHeight="1" x14ac:dyDescent="0.2">
      <c r="B45" s="387"/>
      <c r="C45" s="662"/>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4"/>
      <c r="AB45" s="393"/>
    </row>
    <row r="46" spans="2:28" s="287" customFormat="1" ht="9" customHeight="1" x14ac:dyDescent="0.2">
      <c r="B46" s="387"/>
      <c r="C46" s="662"/>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4"/>
      <c r="AB46" s="393"/>
    </row>
    <row r="47" spans="2:28" s="287" customFormat="1" ht="78" customHeight="1" x14ac:dyDescent="0.2">
      <c r="B47" s="387"/>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393"/>
    </row>
    <row r="48" spans="2:28" s="287" customFormat="1" ht="10.15" customHeight="1" x14ac:dyDescent="0.2">
      <c r="B48" s="387"/>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393"/>
    </row>
    <row r="49" spans="2:28" s="287" customFormat="1" ht="66" customHeight="1" x14ac:dyDescent="0.2">
      <c r="B49" s="387"/>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393"/>
    </row>
    <row r="50" spans="2:28" s="287" customFormat="1" ht="12" customHeight="1" x14ac:dyDescent="0.2">
      <c r="B50" s="387"/>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393"/>
    </row>
    <row r="51" spans="2:28" s="287" customFormat="1" ht="21.75" customHeight="1" x14ac:dyDescent="0.2">
      <c r="B51" s="387"/>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393"/>
    </row>
    <row r="52" spans="2:28" s="287" customFormat="1" ht="2.4500000000000002" customHeight="1" thickBot="1" x14ac:dyDescent="0.25">
      <c r="B52" s="387"/>
      <c r="C52" s="665"/>
      <c r="D52" s="666"/>
      <c r="E52" s="666"/>
      <c r="F52" s="666"/>
      <c r="G52" s="666"/>
      <c r="H52" s="666"/>
      <c r="I52" s="666"/>
      <c r="J52" s="666"/>
      <c r="K52" s="666"/>
      <c r="L52" s="666"/>
      <c r="M52" s="666"/>
      <c r="N52" s="666"/>
      <c r="O52" s="666"/>
      <c r="P52" s="666"/>
      <c r="Q52" s="666"/>
      <c r="R52" s="666"/>
      <c r="S52" s="666"/>
      <c r="T52" s="666"/>
      <c r="U52" s="666"/>
      <c r="V52" s="666"/>
      <c r="W52" s="666"/>
      <c r="X52" s="666"/>
      <c r="Y52" s="666"/>
      <c r="Z52" s="666"/>
      <c r="AA52" s="667"/>
      <c r="AB52" s="393"/>
    </row>
    <row r="53" spans="2:28" s="287" customFormat="1" ht="3.6" customHeight="1" x14ac:dyDescent="0.2">
      <c r="B53" s="388"/>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98"/>
    </row>
    <row r="54" spans="2:28" s="287" customFormat="1" ht="10.15" customHeight="1" thickBot="1" x14ac:dyDescent="0.25">
      <c r="B54" s="389"/>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399"/>
    </row>
    <row r="55" spans="2:28" s="287" customFormat="1" ht="32.450000000000003" customHeight="1" thickBot="1" x14ac:dyDescent="0.25">
      <c r="B55" s="390"/>
      <c r="C55" s="668" t="s">
        <v>30</v>
      </c>
      <c r="D55" s="669"/>
      <c r="E55" s="669"/>
      <c r="F55" s="669"/>
      <c r="G55" s="670"/>
      <c r="H55" s="668" t="s">
        <v>37</v>
      </c>
      <c r="I55" s="670"/>
      <c r="J55" s="668" t="s">
        <v>38</v>
      </c>
      <c r="K55" s="669"/>
      <c r="L55" s="669"/>
      <c r="M55" s="670"/>
      <c r="N55" s="668" t="s">
        <v>39</v>
      </c>
      <c r="O55" s="669"/>
      <c r="P55" s="669"/>
      <c r="Q55" s="669"/>
      <c r="R55" s="669"/>
      <c r="S55" s="669"/>
      <c r="T55" s="669"/>
      <c r="U55" s="670"/>
      <c r="V55" s="674" t="s">
        <v>40</v>
      </c>
      <c r="W55" s="674"/>
      <c r="X55" s="674"/>
      <c r="Y55" s="674"/>
      <c r="Z55" s="674"/>
      <c r="AA55" s="675"/>
      <c r="AB55" s="400"/>
    </row>
    <row r="56" spans="2:28" s="287" customFormat="1" ht="0.6" customHeight="1" thickBot="1" x14ac:dyDescent="0.25">
      <c r="B56" s="391"/>
      <c r="C56" s="671"/>
      <c r="D56" s="672"/>
      <c r="E56" s="672"/>
      <c r="F56" s="672"/>
      <c r="G56" s="673"/>
      <c r="H56" s="671"/>
      <c r="I56" s="673"/>
      <c r="J56" s="671"/>
      <c r="K56" s="672"/>
      <c r="L56" s="672"/>
      <c r="M56" s="673"/>
      <c r="N56" s="671"/>
      <c r="O56" s="672"/>
      <c r="P56" s="672"/>
      <c r="Q56" s="672"/>
      <c r="R56" s="672"/>
      <c r="S56" s="672"/>
      <c r="T56" s="672"/>
      <c r="U56" s="673"/>
      <c r="V56" s="676"/>
      <c r="W56" s="676"/>
      <c r="X56" s="676"/>
      <c r="Y56" s="676"/>
      <c r="Z56" s="676"/>
      <c r="AA56" s="677"/>
      <c r="AB56" s="400"/>
    </row>
    <row r="57" spans="2:28" s="287" customFormat="1" ht="32.450000000000003" hidden="1" customHeight="1" thickBot="1" x14ac:dyDescent="0.25">
      <c r="B57" s="391"/>
      <c r="C57" s="671"/>
      <c r="D57" s="672"/>
      <c r="E57" s="672"/>
      <c r="F57" s="672"/>
      <c r="G57" s="673"/>
      <c r="H57" s="671"/>
      <c r="I57" s="673"/>
      <c r="J57" s="671"/>
      <c r="K57" s="672"/>
      <c r="L57" s="672"/>
      <c r="M57" s="673"/>
      <c r="N57" s="717"/>
      <c r="O57" s="718"/>
      <c r="P57" s="718"/>
      <c r="Q57" s="718"/>
      <c r="R57" s="718"/>
      <c r="S57" s="718"/>
      <c r="T57" s="718"/>
      <c r="U57" s="719"/>
      <c r="V57" s="720"/>
      <c r="W57" s="720"/>
      <c r="X57" s="720"/>
      <c r="Y57" s="720"/>
      <c r="Z57" s="720"/>
      <c r="AA57" s="721"/>
      <c r="AB57" s="400"/>
    </row>
    <row r="58" spans="2:28" s="287" customFormat="1" ht="144" customHeight="1" thickBot="1" x14ac:dyDescent="0.25">
      <c r="B58" s="390"/>
      <c r="C58" s="702" t="s">
        <v>436</v>
      </c>
      <c r="D58" s="703"/>
      <c r="E58" s="703"/>
      <c r="F58" s="703"/>
      <c r="G58" s="704"/>
      <c r="H58" s="711">
        <v>0</v>
      </c>
      <c r="I58" s="711"/>
      <c r="J58" s="712">
        <v>0.36</v>
      </c>
      <c r="K58" s="711"/>
      <c r="L58" s="711"/>
      <c r="M58" s="711"/>
      <c r="N58" s="713" t="s">
        <v>1158</v>
      </c>
      <c r="O58" s="714"/>
      <c r="P58" s="714"/>
      <c r="Q58" s="714"/>
      <c r="R58" s="714"/>
      <c r="S58" s="714"/>
      <c r="T58" s="714"/>
      <c r="U58" s="715"/>
      <c r="V58" s="713" t="s">
        <v>1159</v>
      </c>
      <c r="W58" s="714"/>
      <c r="X58" s="714"/>
      <c r="Y58" s="714"/>
      <c r="Z58" s="714"/>
      <c r="AA58" s="716"/>
      <c r="AB58" s="401"/>
    </row>
    <row r="59" spans="2:28" s="287" customFormat="1" ht="120.75" customHeight="1" x14ac:dyDescent="0.2">
      <c r="B59" s="390"/>
      <c r="C59" s="687" t="s">
        <v>1160</v>
      </c>
      <c r="D59" s="688"/>
      <c r="E59" s="688"/>
      <c r="F59" s="688"/>
      <c r="G59" s="688"/>
      <c r="H59" s="689">
        <v>0.36</v>
      </c>
      <c r="I59" s="688"/>
      <c r="J59" s="689">
        <v>0.44</v>
      </c>
      <c r="K59" s="688"/>
      <c r="L59" s="688"/>
      <c r="M59" s="688"/>
      <c r="N59" s="722" t="s">
        <v>1161</v>
      </c>
      <c r="O59" s="723"/>
      <c r="P59" s="723"/>
      <c r="Q59" s="723"/>
      <c r="R59" s="723"/>
      <c r="S59" s="723"/>
      <c r="T59" s="723"/>
      <c r="U59" s="724"/>
      <c r="V59" s="722" t="s">
        <v>1162</v>
      </c>
      <c r="W59" s="723"/>
      <c r="X59" s="723"/>
      <c r="Y59" s="723"/>
      <c r="Z59" s="723"/>
      <c r="AA59" s="725"/>
      <c r="AB59" s="401"/>
    </row>
    <row r="60" spans="2:28" s="287" customFormat="1" ht="10.15" customHeight="1" x14ac:dyDescent="0.2">
      <c r="B60" s="390"/>
      <c r="C60" s="696"/>
      <c r="D60" s="697"/>
      <c r="E60" s="697"/>
      <c r="F60" s="697"/>
      <c r="G60" s="697"/>
      <c r="H60" s="697"/>
      <c r="I60" s="697"/>
      <c r="J60" s="697"/>
      <c r="K60" s="697"/>
      <c r="L60" s="697"/>
      <c r="M60" s="697"/>
      <c r="N60" s="698"/>
      <c r="O60" s="699"/>
      <c r="P60" s="699"/>
      <c r="Q60" s="699"/>
      <c r="R60" s="699"/>
      <c r="S60" s="699"/>
      <c r="T60" s="699"/>
      <c r="U60" s="700"/>
      <c r="V60" s="698"/>
      <c r="W60" s="699"/>
      <c r="X60" s="699"/>
      <c r="Y60" s="699"/>
      <c r="Z60" s="699"/>
      <c r="AA60" s="701"/>
      <c r="AB60" s="401"/>
    </row>
    <row r="61" spans="2:28" s="287" customFormat="1" ht="7.9" customHeight="1" thickBot="1" x14ac:dyDescent="0.25">
      <c r="B61" s="390"/>
      <c r="C61" s="690"/>
      <c r="D61" s="691"/>
      <c r="E61" s="691"/>
      <c r="F61" s="691"/>
      <c r="G61" s="691"/>
      <c r="H61" s="691"/>
      <c r="I61" s="691"/>
      <c r="J61" s="691"/>
      <c r="K61" s="691"/>
      <c r="L61" s="691"/>
      <c r="M61" s="691"/>
      <c r="N61" s="692"/>
      <c r="O61" s="693"/>
      <c r="P61" s="693"/>
      <c r="Q61" s="693"/>
      <c r="R61" s="693"/>
      <c r="S61" s="693"/>
      <c r="T61" s="693"/>
      <c r="U61" s="694"/>
      <c r="V61" s="692"/>
      <c r="W61" s="693"/>
      <c r="X61" s="693"/>
      <c r="Y61" s="693"/>
      <c r="Z61" s="693"/>
      <c r="AA61" s="695"/>
      <c r="AB61" s="401"/>
    </row>
    <row r="62" spans="2:28" s="287" customFormat="1" ht="32.450000000000003" customHeight="1" x14ac:dyDescent="0.2">
      <c r="B62" s="376"/>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7"/>
      <c r="AB62" s="378"/>
    </row>
    <row r="101" ht="6" customHeight="1" x14ac:dyDescent="0.2"/>
  </sheetData>
  <mergeCells count="95">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5:G57"/>
    <mergeCell ref="H55:I57"/>
    <mergeCell ref="J55:M57"/>
    <mergeCell ref="N55:U57"/>
    <mergeCell ref="V55:AA57"/>
    <mergeCell ref="C58:G58"/>
    <mergeCell ref="H58:I58"/>
    <mergeCell ref="J58:M58"/>
    <mergeCell ref="N58:U58"/>
    <mergeCell ref="V58:AA58"/>
    <mergeCell ref="C44:AA52"/>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zoomScaleNormal="100" zoomScaleSheetLayoutView="100" zoomScalePageLayoutView="70" workbookViewId="0">
      <selection activeCell="H43" sqref="H4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425781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7" width="8.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168</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169</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170</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171</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41.75" customHeight="1" thickBot="1" x14ac:dyDescent="0.25">
      <c r="B18" s="14"/>
      <c r="C18" s="472" t="s">
        <v>490</v>
      </c>
      <c r="D18" s="473"/>
      <c r="E18" s="473"/>
      <c r="F18" s="473"/>
      <c r="G18" s="473"/>
      <c r="H18" s="474"/>
      <c r="I18" s="475" t="s">
        <v>172</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922</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1.5" customHeight="1" thickBot="1" x14ac:dyDescent="0.25">
      <c r="B24" s="14"/>
      <c r="C24" s="451" t="s">
        <v>923</v>
      </c>
      <c r="D24" s="452"/>
      <c r="E24" s="452"/>
      <c r="F24" s="452"/>
      <c r="G24" s="452"/>
      <c r="H24" s="452"/>
      <c r="I24" s="453"/>
      <c r="J24" s="451" t="s">
        <v>924</v>
      </c>
      <c r="K24" s="452"/>
      <c r="L24" s="452"/>
      <c r="M24" s="452"/>
      <c r="N24" s="452"/>
      <c r="O24" s="452"/>
      <c r="P24" s="453"/>
      <c r="Q24" s="948" t="s">
        <v>370</v>
      </c>
      <c r="R24" s="480"/>
      <c r="S24" s="480"/>
      <c r="T24" s="480"/>
      <c r="U24" s="480"/>
      <c r="V24" s="480"/>
      <c r="W24" s="480"/>
      <c r="X24" s="480"/>
      <c r="Y24" s="480"/>
      <c r="Z24" s="480"/>
      <c r="AA24" s="540"/>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174</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0.05</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thickBot="1" x14ac:dyDescent="0.25">
      <c r="B32" s="14"/>
      <c r="C32" s="487"/>
      <c r="D32" s="488"/>
      <c r="E32" s="488"/>
      <c r="F32" s="488"/>
      <c r="G32" s="488"/>
      <c r="H32" s="488"/>
      <c r="I32" s="488"/>
      <c r="J32" s="489"/>
      <c r="K32" s="1730">
        <v>0.10100000000000001</v>
      </c>
      <c r="L32" s="1731"/>
      <c r="M32" s="1731"/>
      <c r="N32" s="1732"/>
      <c r="O32" s="1733">
        <v>1</v>
      </c>
      <c r="P32" s="1731"/>
      <c r="Q32" s="1731"/>
      <c r="R32" s="1732"/>
      <c r="S32" s="1733">
        <v>5.0999999999999997E-2</v>
      </c>
      <c r="T32" s="1732"/>
      <c r="U32" s="1733">
        <v>0.1</v>
      </c>
      <c r="V32" s="1731"/>
      <c r="W32" s="1732"/>
      <c r="X32" s="1733">
        <v>0</v>
      </c>
      <c r="Y32" s="1732"/>
      <c r="Z32" s="1734">
        <v>0.05</v>
      </c>
      <c r="AA32" s="1735"/>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99.75" customHeight="1" thickBot="1" x14ac:dyDescent="0.25">
      <c r="B35" s="20"/>
      <c r="C35" s="756" t="s">
        <v>30</v>
      </c>
      <c r="D35" s="757"/>
      <c r="E35" s="757"/>
      <c r="F35" s="757"/>
      <c r="G35" s="758"/>
      <c r="H35" s="336" t="s">
        <v>276</v>
      </c>
      <c r="I35" s="335" t="s">
        <v>275</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78" customHeight="1" x14ac:dyDescent="0.2">
      <c r="B36" s="20"/>
      <c r="C36" s="641" t="s">
        <v>470</v>
      </c>
      <c r="D36" s="642"/>
      <c r="E36" s="642"/>
      <c r="F36" s="642"/>
      <c r="G36" s="643"/>
      <c r="H36" s="72">
        <v>8</v>
      </c>
      <c r="I36" s="72">
        <v>332</v>
      </c>
      <c r="J36" s="71">
        <f>+H36/I36</f>
        <v>2.4096385542168676E-2</v>
      </c>
      <c r="K36" s="1016" t="s">
        <v>925</v>
      </c>
      <c r="L36" s="1017"/>
      <c r="M36" s="1017"/>
      <c r="N36" s="1017"/>
      <c r="O36" s="1017"/>
      <c r="P36" s="1017"/>
      <c r="Q36" s="1017"/>
      <c r="R36" s="1017"/>
      <c r="S36" s="1017"/>
      <c r="T36" s="1017"/>
      <c r="U36" s="1017"/>
      <c r="V36" s="1017"/>
      <c r="W36" s="1017"/>
      <c r="X36" s="1017"/>
      <c r="Y36" s="1017"/>
      <c r="Z36" s="1017"/>
      <c r="AA36" s="1018"/>
      <c r="AB36" s="16"/>
    </row>
    <row r="37" spans="2:28" s="21" customFormat="1" ht="105" customHeight="1" x14ac:dyDescent="0.2">
      <c r="B37" s="20"/>
      <c r="C37" s="641" t="s">
        <v>479</v>
      </c>
      <c r="D37" s="642"/>
      <c r="E37" s="642"/>
      <c r="F37" s="642"/>
      <c r="G37" s="643"/>
      <c r="H37" s="70">
        <v>8</v>
      </c>
      <c r="I37" s="72">
        <v>332</v>
      </c>
      <c r="J37" s="71">
        <f t="shared" ref="J37:J47" si="0">+H37/I37</f>
        <v>2.4096385542168676E-2</v>
      </c>
      <c r="K37" s="783" t="s">
        <v>926</v>
      </c>
      <c r="L37" s="784"/>
      <c r="M37" s="784"/>
      <c r="N37" s="784"/>
      <c r="O37" s="784"/>
      <c r="P37" s="784"/>
      <c r="Q37" s="784"/>
      <c r="R37" s="784"/>
      <c r="S37" s="784"/>
      <c r="T37" s="784"/>
      <c r="U37" s="784"/>
      <c r="V37" s="784"/>
      <c r="W37" s="784"/>
      <c r="X37" s="784"/>
      <c r="Y37" s="784"/>
      <c r="Z37" s="784"/>
      <c r="AA37" s="785"/>
      <c r="AB37" s="16"/>
    </row>
    <row r="38" spans="2:28" s="21" customFormat="1" ht="38.25" customHeight="1" x14ac:dyDescent="0.2">
      <c r="B38" s="20"/>
      <c r="C38" s="641" t="s">
        <v>467</v>
      </c>
      <c r="D38" s="642"/>
      <c r="E38" s="642"/>
      <c r="F38" s="642"/>
      <c r="G38" s="643"/>
      <c r="H38" s="70">
        <v>0</v>
      </c>
      <c r="I38" s="72">
        <v>332</v>
      </c>
      <c r="J38" s="71">
        <f t="shared" si="0"/>
        <v>0</v>
      </c>
      <c r="K38" s="783" t="s">
        <v>927</v>
      </c>
      <c r="L38" s="784"/>
      <c r="M38" s="784"/>
      <c r="N38" s="784"/>
      <c r="O38" s="784"/>
      <c r="P38" s="784"/>
      <c r="Q38" s="784"/>
      <c r="R38" s="784"/>
      <c r="S38" s="784"/>
      <c r="T38" s="784"/>
      <c r="U38" s="784"/>
      <c r="V38" s="784"/>
      <c r="W38" s="784"/>
      <c r="X38" s="784"/>
      <c r="Y38" s="784"/>
      <c r="Z38" s="784"/>
      <c r="AA38" s="785"/>
      <c r="AB38" s="16"/>
    </row>
    <row r="39" spans="2:28" s="21" customFormat="1" ht="38.25" customHeight="1" x14ac:dyDescent="0.2">
      <c r="B39" s="20"/>
      <c r="C39" s="641" t="s">
        <v>465</v>
      </c>
      <c r="D39" s="642"/>
      <c r="E39" s="642"/>
      <c r="F39" s="642"/>
      <c r="G39" s="643"/>
      <c r="H39" s="70">
        <v>0</v>
      </c>
      <c r="I39" s="72">
        <v>332</v>
      </c>
      <c r="J39" s="71">
        <f t="shared" si="0"/>
        <v>0</v>
      </c>
      <c r="K39" s="783" t="s">
        <v>928</v>
      </c>
      <c r="L39" s="784"/>
      <c r="M39" s="784"/>
      <c r="N39" s="784"/>
      <c r="O39" s="784"/>
      <c r="P39" s="784"/>
      <c r="Q39" s="784"/>
      <c r="R39" s="784"/>
      <c r="S39" s="784"/>
      <c r="T39" s="784"/>
      <c r="U39" s="784"/>
      <c r="V39" s="784"/>
      <c r="W39" s="784"/>
      <c r="X39" s="784"/>
      <c r="Y39" s="784"/>
      <c r="Z39" s="784"/>
      <c r="AA39" s="785"/>
      <c r="AB39" s="16"/>
    </row>
    <row r="40" spans="2:28" s="21" customFormat="1" ht="82.5" customHeight="1" x14ac:dyDescent="0.2">
      <c r="B40" s="20"/>
      <c r="C40" s="641" t="s">
        <v>463</v>
      </c>
      <c r="D40" s="642"/>
      <c r="E40" s="642"/>
      <c r="F40" s="642"/>
      <c r="G40" s="643"/>
      <c r="H40" s="347">
        <v>2</v>
      </c>
      <c r="I40" s="279">
        <v>537</v>
      </c>
      <c r="J40" s="348">
        <f t="shared" si="0"/>
        <v>3.7243947858472998E-3</v>
      </c>
      <c r="K40" s="1727" t="s">
        <v>929</v>
      </c>
      <c r="L40" s="1728"/>
      <c r="M40" s="1728"/>
      <c r="N40" s="1728"/>
      <c r="O40" s="1728"/>
      <c r="P40" s="1728"/>
      <c r="Q40" s="1728"/>
      <c r="R40" s="1728"/>
      <c r="S40" s="1728"/>
      <c r="T40" s="1728"/>
      <c r="U40" s="1728"/>
      <c r="V40" s="1728"/>
      <c r="W40" s="1728"/>
      <c r="X40" s="1728"/>
      <c r="Y40" s="1728"/>
      <c r="Z40" s="1728"/>
      <c r="AA40" s="1729"/>
      <c r="AB40" s="16"/>
    </row>
    <row r="41" spans="2:28" s="21" customFormat="1" ht="84.75" customHeight="1" x14ac:dyDescent="0.2">
      <c r="B41" s="20"/>
      <c r="C41" s="641" t="s">
        <v>462</v>
      </c>
      <c r="D41" s="642"/>
      <c r="E41" s="642"/>
      <c r="F41" s="642"/>
      <c r="G41" s="643"/>
      <c r="H41" s="347">
        <v>0</v>
      </c>
      <c r="I41" s="279">
        <v>499</v>
      </c>
      <c r="J41" s="348">
        <f t="shared" si="0"/>
        <v>0</v>
      </c>
      <c r="K41" s="1727" t="s">
        <v>930</v>
      </c>
      <c r="L41" s="1728"/>
      <c r="M41" s="1728"/>
      <c r="N41" s="1728"/>
      <c r="O41" s="1728"/>
      <c r="P41" s="1728"/>
      <c r="Q41" s="1728"/>
      <c r="R41" s="1728"/>
      <c r="S41" s="1728"/>
      <c r="T41" s="1728"/>
      <c r="U41" s="1728"/>
      <c r="V41" s="1728"/>
      <c r="W41" s="1728"/>
      <c r="X41" s="1728"/>
      <c r="Y41" s="1728"/>
      <c r="Z41" s="1728"/>
      <c r="AA41" s="1729"/>
      <c r="AB41" s="16"/>
    </row>
    <row r="42" spans="2:28" s="21" customFormat="1" x14ac:dyDescent="0.2">
      <c r="B42" s="20"/>
      <c r="C42" s="641" t="s">
        <v>477</v>
      </c>
      <c r="D42" s="642"/>
      <c r="E42" s="642"/>
      <c r="F42" s="642"/>
      <c r="G42" s="643"/>
      <c r="H42" s="70"/>
      <c r="I42" s="72"/>
      <c r="J42" s="71" t="e">
        <f t="shared" si="0"/>
        <v>#DIV/0!</v>
      </c>
      <c r="K42" s="783"/>
      <c r="L42" s="784"/>
      <c r="M42" s="784"/>
      <c r="N42" s="784"/>
      <c r="O42" s="784"/>
      <c r="P42" s="784"/>
      <c r="Q42" s="784"/>
      <c r="R42" s="784"/>
      <c r="S42" s="784"/>
      <c r="T42" s="784"/>
      <c r="U42" s="784"/>
      <c r="V42" s="784"/>
      <c r="W42" s="784"/>
      <c r="X42" s="784"/>
      <c r="Y42" s="784"/>
      <c r="Z42" s="784"/>
      <c r="AA42" s="785"/>
      <c r="AB42" s="16"/>
    </row>
    <row r="43" spans="2:28" s="21" customFormat="1" x14ac:dyDescent="0.2">
      <c r="B43" s="20"/>
      <c r="C43" s="641" t="s">
        <v>476</v>
      </c>
      <c r="D43" s="642"/>
      <c r="E43" s="642"/>
      <c r="F43" s="642"/>
      <c r="G43" s="643"/>
      <c r="H43" s="70"/>
      <c r="I43" s="72"/>
      <c r="J43" s="71" t="e">
        <f t="shared" si="0"/>
        <v>#DIV/0!</v>
      </c>
      <c r="K43" s="783"/>
      <c r="L43" s="784"/>
      <c r="M43" s="784"/>
      <c r="N43" s="784"/>
      <c r="O43" s="784"/>
      <c r="P43" s="784"/>
      <c r="Q43" s="784"/>
      <c r="R43" s="784"/>
      <c r="S43" s="784"/>
      <c r="T43" s="784"/>
      <c r="U43" s="784"/>
      <c r="V43" s="784"/>
      <c r="W43" s="784"/>
      <c r="X43" s="784"/>
      <c r="Y43" s="784"/>
      <c r="Z43" s="784"/>
      <c r="AA43" s="785"/>
      <c r="AB43" s="16"/>
    </row>
    <row r="44" spans="2:28" s="21" customFormat="1" x14ac:dyDescent="0.2">
      <c r="B44" s="20"/>
      <c r="C44" s="641" t="s">
        <v>475</v>
      </c>
      <c r="D44" s="642"/>
      <c r="E44" s="642"/>
      <c r="F44" s="642"/>
      <c r="G44" s="643"/>
      <c r="H44" s="70"/>
      <c r="I44" s="72"/>
      <c r="J44" s="71" t="e">
        <f t="shared" si="0"/>
        <v>#DIV/0!</v>
      </c>
      <c r="K44" s="783"/>
      <c r="L44" s="784"/>
      <c r="M44" s="784"/>
      <c r="N44" s="784"/>
      <c r="O44" s="784"/>
      <c r="P44" s="784"/>
      <c r="Q44" s="784"/>
      <c r="R44" s="784"/>
      <c r="S44" s="784"/>
      <c r="T44" s="784"/>
      <c r="U44" s="784"/>
      <c r="V44" s="784"/>
      <c r="W44" s="784"/>
      <c r="X44" s="784"/>
      <c r="Y44" s="784"/>
      <c r="Z44" s="784"/>
      <c r="AA44" s="785"/>
      <c r="AB44" s="16"/>
    </row>
    <row r="45" spans="2:28" s="21" customFormat="1" x14ac:dyDescent="0.2">
      <c r="B45" s="20"/>
      <c r="C45" s="641" t="s">
        <v>474</v>
      </c>
      <c r="D45" s="642"/>
      <c r="E45" s="642"/>
      <c r="F45" s="642"/>
      <c r="G45" s="643"/>
      <c r="H45" s="70"/>
      <c r="I45" s="72"/>
      <c r="J45" s="71" t="e">
        <f t="shared" si="0"/>
        <v>#DIV/0!</v>
      </c>
      <c r="K45" s="783"/>
      <c r="L45" s="784"/>
      <c r="M45" s="784"/>
      <c r="N45" s="784"/>
      <c r="O45" s="784"/>
      <c r="P45" s="784"/>
      <c r="Q45" s="784"/>
      <c r="R45" s="784"/>
      <c r="S45" s="784"/>
      <c r="T45" s="784"/>
      <c r="U45" s="784"/>
      <c r="V45" s="784"/>
      <c r="W45" s="784"/>
      <c r="X45" s="784"/>
      <c r="Y45" s="784"/>
      <c r="Z45" s="784"/>
      <c r="AA45" s="785"/>
      <c r="AB45" s="16"/>
    </row>
    <row r="46" spans="2:28" s="21" customFormat="1" x14ac:dyDescent="0.2">
      <c r="B46" s="20"/>
      <c r="C46" s="641" t="s">
        <v>473</v>
      </c>
      <c r="D46" s="642"/>
      <c r="E46" s="642"/>
      <c r="F46" s="642"/>
      <c r="G46" s="643"/>
      <c r="H46" s="70"/>
      <c r="I46" s="72"/>
      <c r="J46" s="71" t="e">
        <f t="shared" si="0"/>
        <v>#DIV/0!</v>
      </c>
      <c r="K46" s="783"/>
      <c r="L46" s="784"/>
      <c r="M46" s="784"/>
      <c r="N46" s="784"/>
      <c r="O46" s="784"/>
      <c r="P46" s="784"/>
      <c r="Q46" s="784"/>
      <c r="R46" s="784"/>
      <c r="S46" s="784"/>
      <c r="T46" s="784"/>
      <c r="U46" s="784"/>
      <c r="V46" s="784"/>
      <c r="W46" s="784"/>
      <c r="X46" s="784"/>
      <c r="Y46" s="784"/>
      <c r="Z46" s="784"/>
      <c r="AA46" s="785"/>
      <c r="AB46" s="16"/>
    </row>
    <row r="47" spans="2:28" s="21" customFormat="1" ht="15" thickBot="1" x14ac:dyDescent="0.25">
      <c r="B47" s="20"/>
      <c r="C47" s="641" t="s">
        <v>472</v>
      </c>
      <c r="D47" s="642"/>
      <c r="E47" s="642"/>
      <c r="F47" s="642"/>
      <c r="G47" s="643"/>
      <c r="H47" s="70"/>
      <c r="I47" s="72"/>
      <c r="J47" s="71" t="e">
        <f t="shared" si="0"/>
        <v>#DIV/0!</v>
      </c>
      <c r="K47" s="929"/>
      <c r="L47" s="930"/>
      <c r="M47" s="930"/>
      <c r="N47" s="930"/>
      <c r="O47" s="930"/>
      <c r="P47" s="930"/>
      <c r="Q47" s="930"/>
      <c r="R47" s="930"/>
      <c r="S47" s="930"/>
      <c r="T47" s="930"/>
      <c r="U47" s="930"/>
      <c r="V47" s="930"/>
      <c r="W47" s="930"/>
      <c r="X47" s="930"/>
      <c r="Y47" s="930"/>
      <c r="Z47" s="930"/>
      <c r="AA47" s="931"/>
      <c r="AB47" s="16"/>
    </row>
    <row r="48" spans="2:28" s="21" customFormat="1" ht="15.75" customHeight="1" thickBot="1" x14ac:dyDescent="0.3">
      <c r="B48" s="20"/>
      <c r="C48" s="786" t="s">
        <v>35</v>
      </c>
      <c r="D48" s="787"/>
      <c r="E48" s="787"/>
      <c r="F48" s="787"/>
      <c r="G48" s="788"/>
      <c r="H48" s="349">
        <f>+SUM(H36:H47)</f>
        <v>18</v>
      </c>
      <c r="I48" s="349">
        <f>+AVERAGE(I36:I47)</f>
        <v>394</v>
      </c>
      <c r="J48" s="99" t="e">
        <f>+AVERAGE(J36:J47)</f>
        <v>#DIV/0!</v>
      </c>
      <c r="K48" s="789"/>
      <c r="L48" s="790"/>
      <c r="M48" s="790"/>
      <c r="N48" s="790"/>
      <c r="O48" s="790"/>
      <c r="P48" s="790"/>
      <c r="Q48" s="790"/>
      <c r="R48" s="790"/>
      <c r="S48" s="790"/>
      <c r="T48" s="790"/>
      <c r="U48" s="790"/>
      <c r="V48" s="790"/>
      <c r="W48" s="790"/>
      <c r="X48" s="790"/>
      <c r="Y48" s="790"/>
      <c r="Z48" s="790"/>
      <c r="AA48" s="791"/>
      <c r="AB48" s="16"/>
    </row>
    <row r="49" spans="2:28" s="21" customFormat="1" ht="5.25" customHeight="1" x14ac:dyDescent="0.2">
      <c r="B49" s="20"/>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1" customFormat="1" ht="15" thickBot="1" x14ac:dyDescent="0.25">
      <c r="B50" s="20"/>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1" customFormat="1" x14ac:dyDescent="0.2">
      <c r="B51" s="20"/>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ht="21" customHeight="1"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ht="21"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21"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ht="21"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21" customHeight="1"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ht="21" customHeight="1"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21" customHeight="1"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ht="21" customHeight="1"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ht="21" customHeight="1"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ht="21" customHeight="1"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ht="21" customHeight="1"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ht="21" customHeight="1"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21" customHeight="1"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838" t="s">
        <v>30</v>
      </c>
      <c r="D68" s="839"/>
      <c r="E68" s="839"/>
      <c r="F68" s="839"/>
      <c r="G68" s="840"/>
      <c r="H68" s="838" t="s">
        <v>37</v>
      </c>
      <c r="I68" s="840"/>
      <c r="J68" s="838" t="s">
        <v>38</v>
      </c>
      <c r="K68" s="839"/>
      <c r="L68" s="839"/>
      <c r="M68" s="840"/>
      <c r="N68" s="838" t="s">
        <v>39</v>
      </c>
      <c r="O68" s="839"/>
      <c r="P68" s="839"/>
      <c r="Q68" s="839"/>
      <c r="R68" s="839"/>
      <c r="S68" s="839"/>
      <c r="T68" s="839"/>
      <c r="U68" s="840"/>
      <c r="V68" s="935" t="s">
        <v>40</v>
      </c>
      <c r="W68" s="935"/>
      <c r="X68" s="935"/>
      <c r="Y68" s="935"/>
      <c r="Z68" s="935"/>
      <c r="AA68" s="936"/>
      <c r="AB68" s="27"/>
    </row>
    <row r="69" spans="2:28" ht="15.75" x14ac:dyDescent="0.2">
      <c r="B69" s="28"/>
      <c r="C69" s="841"/>
      <c r="D69" s="842"/>
      <c r="E69" s="842"/>
      <c r="F69" s="842"/>
      <c r="G69" s="843"/>
      <c r="H69" s="841"/>
      <c r="I69" s="843"/>
      <c r="J69" s="841"/>
      <c r="K69" s="842"/>
      <c r="L69" s="842"/>
      <c r="M69" s="843"/>
      <c r="N69" s="841"/>
      <c r="O69" s="842"/>
      <c r="P69" s="842"/>
      <c r="Q69" s="842"/>
      <c r="R69" s="842"/>
      <c r="S69" s="842"/>
      <c r="T69" s="842"/>
      <c r="U69" s="843"/>
      <c r="V69" s="937"/>
      <c r="W69" s="937"/>
      <c r="X69" s="937"/>
      <c r="Y69" s="937"/>
      <c r="Z69" s="937"/>
      <c r="AA69" s="938"/>
      <c r="AB69" s="27"/>
    </row>
    <row r="70" spans="2:28" ht="16.5" thickBot="1" x14ac:dyDescent="0.25">
      <c r="B70" s="28"/>
      <c r="C70" s="841"/>
      <c r="D70" s="842"/>
      <c r="E70" s="842"/>
      <c r="F70" s="842"/>
      <c r="G70" s="843"/>
      <c r="H70" s="841"/>
      <c r="I70" s="843"/>
      <c r="J70" s="841"/>
      <c r="K70" s="842"/>
      <c r="L70" s="842"/>
      <c r="M70" s="843"/>
      <c r="N70" s="844"/>
      <c r="O70" s="845"/>
      <c r="P70" s="845"/>
      <c r="Q70" s="845"/>
      <c r="R70" s="845"/>
      <c r="S70" s="845"/>
      <c r="T70" s="845"/>
      <c r="U70" s="846"/>
      <c r="V70" s="939"/>
      <c r="W70" s="939"/>
      <c r="X70" s="939"/>
      <c r="Y70" s="939"/>
      <c r="Z70" s="939"/>
      <c r="AA70" s="940"/>
      <c r="AB70" s="27"/>
    </row>
    <row r="71" spans="2:28" ht="105" customHeight="1" x14ac:dyDescent="0.2">
      <c r="B71" s="26"/>
      <c r="C71" s="1032" t="s">
        <v>470</v>
      </c>
      <c r="D71" s="711"/>
      <c r="E71" s="711"/>
      <c r="F71" s="711"/>
      <c r="G71" s="711"/>
      <c r="H71" s="711" t="s">
        <v>528</v>
      </c>
      <c r="I71" s="711"/>
      <c r="J71" s="712">
        <v>0.02</v>
      </c>
      <c r="K71" s="711"/>
      <c r="L71" s="711"/>
      <c r="M71" s="711"/>
      <c r="N71" s="1719" t="s">
        <v>931</v>
      </c>
      <c r="O71" s="1719"/>
      <c r="P71" s="1719"/>
      <c r="Q71" s="1719"/>
      <c r="R71" s="1719"/>
      <c r="S71" s="1719"/>
      <c r="T71" s="1719"/>
      <c r="U71" s="1719"/>
      <c r="V71" s="1725" t="s">
        <v>932</v>
      </c>
      <c r="W71" s="1725"/>
      <c r="X71" s="1725"/>
      <c r="Y71" s="1725"/>
      <c r="Z71" s="1725"/>
      <c r="AA71" s="1726"/>
      <c r="AB71" s="29"/>
    </row>
    <row r="72" spans="2:28" ht="107.25" customHeight="1" x14ac:dyDescent="0.2">
      <c r="B72" s="26"/>
      <c r="C72" s="1442" t="s">
        <v>479</v>
      </c>
      <c r="D72" s="848"/>
      <c r="E72" s="848"/>
      <c r="F72" s="848"/>
      <c r="G72" s="848"/>
      <c r="H72" s="847" t="s">
        <v>528</v>
      </c>
      <c r="I72" s="848"/>
      <c r="J72" s="847">
        <v>0.02</v>
      </c>
      <c r="K72" s="848"/>
      <c r="L72" s="848"/>
      <c r="M72" s="848"/>
      <c r="N72" s="1719" t="s">
        <v>933</v>
      </c>
      <c r="O72" s="1719"/>
      <c r="P72" s="1719"/>
      <c r="Q72" s="1719"/>
      <c r="R72" s="1719"/>
      <c r="S72" s="1719"/>
      <c r="T72" s="1719"/>
      <c r="U72" s="1719"/>
      <c r="V72" s="1719" t="s">
        <v>934</v>
      </c>
      <c r="W72" s="1719"/>
      <c r="X72" s="1719"/>
      <c r="Y72" s="1719"/>
      <c r="Z72" s="1719"/>
      <c r="AA72" s="1720"/>
      <c r="AB72" s="29"/>
    </row>
    <row r="73" spans="2:28" ht="61.5" customHeight="1" x14ac:dyDescent="0.2">
      <c r="B73" s="26"/>
      <c r="C73" s="1442" t="s">
        <v>467</v>
      </c>
      <c r="D73" s="848"/>
      <c r="E73" s="848"/>
      <c r="F73" s="848"/>
      <c r="G73" s="848"/>
      <c r="H73" s="848" t="s">
        <v>528</v>
      </c>
      <c r="I73" s="848"/>
      <c r="J73" s="847">
        <v>0</v>
      </c>
      <c r="K73" s="848"/>
      <c r="L73" s="848"/>
      <c r="M73" s="848"/>
      <c r="N73" s="1719" t="s">
        <v>935</v>
      </c>
      <c r="O73" s="1719"/>
      <c r="P73" s="1719"/>
      <c r="Q73" s="1719"/>
      <c r="R73" s="1719"/>
      <c r="S73" s="1719"/>
      <c r="T73" s="1719"/>
      <c r="U73" s="1719"/>
      <c r="V73" s="1719" t="s">
        <v>936</v>
      </c>
      <c r="W73" s="1719"/>
      <c r="X73" s="1719"/>
      <c r="Y73" s="1719"/>
      <c r="Z73" s="1719"/>
      <c r="AA73" s="1720"/>
      <c r="AB73" s="29"/>
    </row>
    <row r="74" spans="2:28" ht="61.5" customHeight="1" x14ac:dyDescent="0.2">
      <c r="B74" s="26"/>
      <c r="C74" s="1442" t="s">
        <v>465</v>
      </c>
      <c r="D74" s="848"/>
      <c r="E74" s="848"/>
      <c r="F74" s="848"/>
      <c r="G74" s="848"/>
      <c r="H74" s="848" t="s">
        <v>528</v>
      </c>
      <c r="I74" s="848"/>
      <c r="J74" s="1713">
        <v>0</v>
      </c>
      <c r="K74" s="1714"/>
      <c r="L74" s="1714"/>
      <c r="M74" s="1714"/>
      <c r="N74" s="1715" t="s">
        <v>937</v>
      </c>
      <c r="O74" s="1715"/>
      <c r="P74" s="1715"/>
      <c r="Q74" s="1715"/>
      <c r="R74" s="1715"/>
      <c r="S74" s="1715"/>
      <c r="T74" s="1715"/>
      <c r="U74" s="1715"/>
      <c r="V74" s="1719" t="s">
        <v>938</v>
      </c>
      <c r="W74" s="1719"/>
      <c r="X74" s="1719"/>
      <c r="Y74" s="1719"/>
      <c r="Z74" s="1719"/>
      <c r="AA74" s="1720"/>
      <c r="AB74" s="29"/>
    </row>
    <row r="75" spans="2:28" s="350" customFormat="1" ht="63" customHeight="1" x14ac:dyDescent="0.25">
      <c r="B75" s="351"/>
      <c r="C75" s="1442" t="s">
        <v>463</v>
      </c>
      <c r="D75" s="848"/>
      <c r="E75" s="848"/>
      <c r="F75" s="848"/>
      <c r="G75" s="848"/>
      <c r="H75" s="848" t="s">
        <v>528</v>
      </c>
      <c r="I75" s="848"/>
      <c r="J75" s="1721">
        <v>3.7000000000000002E-3</v>
      </c>
      <c r="K75" s="1714"/>
      <c r="L75" s="1714"/>
      <c r="M75" s="1714"/>
      <c r="N75" s="1715" t="s">
        <v>939</v>
      </c>
      <c r="O75" s="1715"/>
      <c r="P75" s="1715"/>
      <c r="Q75" s="1715"/>
      <c r="R75" s="1715"/>
      <c r="S75" s="1715"/>
      <c r="T75" s="1715"/>
      <c r="U75" s="1715"/>
      <c r="V75" s="1722" t="s">
        <v>940</v>
      </c>
      <c r="W75" s="1723"/>
      <c r="X75" s="1723"/>
      <c r="Y75" s="1723"/>
      <c r="Z75" s="1723"/>
      <c r="AA75" s="1724"/>
      <c r="AB75" s="352"/>
    </row>
    <row r="76" spans="2:28" ht="135" customHeight="1" x14ac:dyDescent="0.2">
      <c r="B76" s="26"/>
      <c r="C76" s="1442" t="s">
        <v>462</v>
      </c>
      <c r="D76" s="848"/>
      <c r="E76" s="848"/>
      <c r="F76" s="848"/>
      <c r="G76" s="848"/>
      <c r="H76" s="848" t="s">
        <v>528</v>
      </c>
      <c r="I76" s="848"/>
      <c r="J76" s="1713">
        <v>0</v>
      </c>
      <c r="K76" s="1714"/>
      <c r="L76" s="1714"/>
      <c r="M76" s="1714"/>
      <c r="N76" s="1715" t="s">
        <v>941</v>
      </c>
      <c r="O76" s="1715"/>
      <c r="P76" s="1715"/>
      <c r="Q76" s="1715"/>
      <c r="R76" s="1715"/>
      <c r="S76" s="1715"/>
      <c r="T76" s="1715"/>
      <c r="U76" s="1715"/>
      <c r="V76" s="1716" t="s">
        <v>942</v>
      </c>
      <c r="W76" s="1717"/>
      <c r="X76" s="1717"/>
      <c r="Y76" s="1717"/>
      <c r="Z76" s="1717"/>
      <c r="AA76" s="1718"/>
      <c r="AB76" s="29"/>
    </row>
    <row r="77" spans="2:28" x14ac:dyDescent="0.2">
      <c r="B77" s="26"/>
      <c r="C77" s="590" t="s">
        <v>477</v>
      </c>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1442" t="s">
        <v>476</v>
      </c>
      <c r="D78" s="848"/>
      <c r="E78" s="848"/>
      <c r="F78" s="848"/>
      <c r="G78" s="848"/>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t="s">
        <v>475</v>
      </c>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1442" t="s">
        <v>474</v>
      </c>
      <c r="D80" s="848"/>
      <c r="E80" s="848"/>
      <c r="F80" s="848"/>
      <c r="G80" s="848"/>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t="s">
        <v>473</v>
      </c>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1442" t="s">
        <v>472</v>
      </c>
      <c r="D82" s="848"/>
      <c r="E82" s="848"/>
      <c r="F82" s="848"/>
      <c r="G82" s="848"/>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8"/>
    </row>
    <row r="122" ht="6" customHeight="1" x14ac:dyDescent="0.2"/>
  </sheetData>
  <mergeCells count="15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C38:G38"/>
    <mergeCell ref="K38:AA38"/>
    <mergeCell ref="C39:G39"/>
    <mergeCell ref="K39:AA39"/>
    <mergeCell ref="C40:G40"/>
    <mergeCell ref="K40:AA40"/>
    <mergeCell ref="C47:G47"/>
    <mergeCell ref="K47:AA47"/>
    <mergeCell ref="C48:G48"/>
    <mergeCell ref="K48:AA48"/>
    <mergeCell ref="C51:AA52"/>
    <mergeCell ref="C53:AA65"/>
    <mergeCell ref="C44:G44"/>
    <mergeCell ref="K44:AA44"/>
    <mergeCell ref="C45:G45"/>
    <mergeCell ref="K45:AA45"/>
    <mergeCell ref="C46:G46"/>
    <mergeCell ref="K46:AA46"/>
    <mergeCell ref="C68:G70"/>
    <mergeCell ref="H68:I70"/>
    <mergeCell ref="J68:M70"/>
    <mergeCell ref="N68:U70"/>
    <mergeCell ref="V68: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2"/>
  <sheetViews>
    <sheetView view="pageBreakPreview" topLeftCell="A2" zoomScale="85" zoomScaleNormal="100" zoomScaleSheetLayoutView="85" zoomScalePageLayoutView="70" workbookViewId="0">
      <selection activeCell="J61" sqref="J61:AA6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943</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944</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945</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946</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947</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1749" t="s">
        <v>921</v>
      </c>
      <c r="J20" s="1750"/>
      <c r="K20" s="1750"/>
      <c r="L20" s="1751"/>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1752"/>
      <c r="J21" s="1753"/>
      <c r="K21" s="1753"/>
      <c r="L21" s="1754"/>
      <c r="M21" s="1429" t="s">
        <v>836</v>
      </c>
      <c r="N21" s="1430"/>
      <c r="O21" s="1430"/>
      <c r="P21" s="1430"/>
      <c r="Q21" s="1430"/>
      <c r="R21" s="1430"/>
      <c r="S21" s="1431"/>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1.5" customHeight="1" thickBot="1" x14ac:dyDescent="0.25">
      <c r="B24" s="14"/>
      <c r="C24" s="451" t="s">
        <v>923</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948</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747">
        <v>2.0999999999999999E-3</v>
      </c>
      <c r="L32" s="480"/>
      <c r="M32" s="480"/>
      <c r="N32" s="480"/>
      <c r="O32" s="1748">
        <v>4.0000000000000001E-3</v>
      </c>
      <c r="P32" s="1748"/>
      <c r="Q32" s="1748"/>
      <c r="R32" s="1748"/>
      <c r="S32" s="1734">
        <v>1E-3</v>
      </c>
      <c r="T32" s="1734"/>
      <c r="U32" s="1734">
        <v>2E-3</v>
      </c>
      <c r="V32" s="1734"/>
      <c r="W32" s="1734"/>
      <c r="X32" s="539">
        <v>0</v>
      </c>
      <c r="Y32" s="480"/>
      <c r="Z32" s="539">
        <v>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98.25" customHeight="1" thickBot="1" x14ac:dyDescent="0.25">
      <c r="B35" s="20"/>
      <c r="C35" s="756" t="s">
        <v>30</v>
      </c>
      <c r="D35" s="757"/>
      <c r="E35" s="757"/>
      <c r="F35" s="757"/>
      <c r="G35" s="758"/>
      <c r="H35" s="336" t="s">
        <v>949</v>
      </c>
      <c r="I35" s="336" t="s">
        <v>950</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43.5" customHeight="1" x14ac:dyDescent="0.2">
      <c r="B36" s="20"/>
      <c r="C36" s="641" t="s">
        <v>748</v>
      </c>
      <c r="D36" s="642"/>
      <c r="E36" s="642"/>
      <c r="F36" s="642"/>
      <c r="G36" s="643"/>
      <c r="H36" s="72">
        <v>0</v>
      </c>
      <c r="I36" s="279">
        <v>4</v>
      </c>
      <c r="J36" s="353">
        <f>+H36/I36</f>
        <v>0</v>
      </c>
      <c r="K36" s="1744" t="s">
        <v>951</v>
      </c>
      <c r="L36" s="1745"/>
      <c r="M36" s="1745"/>
      <c r="N36" s="1745"/>
      <c r="O36" s="1745"/>
      <c r="P36" s="1745"/>
      <c r="Q36" s="1745"/>
      <c r="R36" s="1745"/>
      <c r="S36" s="1745"/>
      <c r="T36" s="1745"/>
      <c r="U36" s="1745"/>
      <c r="V36" s="1745"/>
      <c r="W36" s="1745"/>
      <c r="X36" s="1745"/>
      <c r="Y36" s="1745"/>
      <c r="Z36" s="1745"/>
      <c r="AA36" s="1746"/>
      <c r="AB36" s="16"/>
    </row>
    <row r="37" spans="2:28" s="21" customFormat="1" ht="28.5" customHeight="1" thickBot="1" x14ac:dyDescent="0.25">
      <c r="B37" s="20"/>
      <c r="C37" s="641" t="s">
        <v>750</v>
      </c>
      <c r="D37" s="642"/>
      <c r="E37" s="642"/>
      <c r="F37" s="642"/>
      <c r="G37" s="643"/>
      <c r="H37" s="141"/>
      <c r="I37" s="141"/>
      <c r="J37" s="58" t="e">
        <f t="shared" ref="J37" si="0">+H37/I37</f>
        <v>#DIV/0!</v>
      </c>
      <c r="K37" s="929"/>
      <c r="L37" s="930"/>
      <c r="M37" s="930"/>
      <c r="N37" s="930"/>
      <c r="O37" s="930"/>
      <c r="P37" s="930"/>
      <c r="Q37" s="930"/>
      <c r="R37" s="930"/>
      <c r="S37" s="930"/>
      <c r="T37" s="930"/>
      <c r="U37" s="930"/>
      <c r="V37" s="930"/>
      <c r="W37" s="930"/>
      <c r="X37" s="930"/>
      <c r="Y37" s="930"/>
      <c r="Z37" s="930"/>
      <c r="AA37" s="931"/>
      <c r="AB37" s="16"/>
    </row>
    <row r="38" spans="2:28" s="21" customFormat="1" ht="15.75" customHeight="1" thickBot="1" x14ac:dyDescent="0.3">
      <c r="B38" s="20"/>
      <c r="C38" s="786" t="s">
        <v>35</v>
      </c>
      <c r="D38" s="787"/>
      <c r="E38" s="787"/>
      <c r="F38" s="787"/>
      <c r="G38" s="788"/>
      <c r="H38" s="354">
        <f>+SUM(H36:H37)</f>
        <v>0</v>
      </c>
      <c r="I38" s="354">
        <f>+SUM(I36:I37)</f>
        <v>4</v>
      </c>
      <c r="J38" s="355" t="e">
        <f>+AVERAGE(J36:J37)</f>
        <v>#DIV/0!</v>
      </c>
      <c r="K38" s="789"/>
      <c r="L38" s="790"/>
      <c r="M38" s="790"/>
      <c r="N38" s="790"/>
      <c r="O38" s="790"/>
      <c r="P38" s="790"/>
      <c r="Q38" s="790"/>
      <c r="R38" s="790"/>
      <c r="S38" s="790"/>
      <c r="T38" s="790"/>
      <c r="U38" s="790"/>
      <c r="V38" s="790"/>
      <c r="W38" s="790"/>
      <c r="X38" s="790"/>
      <c r="Y38" s="790"/>
      <c r="Z38" s="790"/>
      <c r="AA38" s="791"/>
      <c r="AB38" s="16"/>
    </row>
    <row r="39" spans="2:28" s="21" customFormat="1" ht="5.25" customHeight="1" x14ac:dyDescent="0.2">
      <c r="B39" s="20"/>
      <c r="C39" s="15"/>
      <c r="D39" s="15"/>
      <c r="E39" s="15"/>
      <c r="F39" s="15"/>
      <c r="G39" s="15"/>
      <c r="H39" s="54"/>
      <c r="I39" s="54"/>
      <c r="J39" s="53"/>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54"/>
      <c r="I40" s="54"/>
      <c r="J40" s="53"/>
      <c r="K40" s="15"/>
      <c r="L40" s="15"/>
      <c r="M40" s="15"/>
      <c r="N40" s="15"/>
      <c r="O40" s="15"/>
      <c r="P40" s="15"/>
      <c r="Q40" s="15"/>
      <c r="R40" s="15"/>
      <c r="S40" s="15"/>
      <c r="T40" s="15"/>
      <c r="U40" s="15"/>
      <c r="V40" s="15"/>
      <c r="W40" s="15"/>
      <c r="X40" s="15"/>
      <c r="Y40" s="15"/>
      <c r="Z40" s="15"/>
      <c r="AA40" s="15"/>
      <c r="AB40" s="16"/>
    </row>
    <row r="41" spans="2:28" s="21" customFormat="1" x14ac:dyDescent="0.2">
      <c r="B41" s="20"/>
      <c r="C41" s="625" t="s">
        <v>36</v>
      </c>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7"/>
      <c r="AB41" s="16"/>
    </row>
    <row r="42" spans="2:28" ht="15" thickBot="1" x14ac:dyDescent="0.25">
      <c r="B42" s="14"/>
      <c r="C42" s="932"/>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4"/>
      <c r="AB42" s="16"/>
    </row>
    <row r="43" spans="2:28" ht="21.75" customHeight="1" x14ac:dyDescent="0.2">
      <c r="B43" s="14"/>
      <c r="C43" s="768"/>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16"/>
    </row>
    <row r="44" spans="2:28" ht="21.75" customHeight="1" x14ac:dyDescent="0.2">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3"/>
      <c r="AB44" s="16"/>
    </row>
    <row r="45" spans="2:28" ht="21.75" customHeight="1" x14ac:dyDescent="0.2">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3"/>
      <c r="AB45" s="16"/>
    </row>
    <row r="46" spans="2:28" ht="21.75" customHeight="1"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ht="21.75" customHeight="1"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ht="21.75" customHeight="1"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ht="21.7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ht="21.75" customHeight="1"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ht="21.75" customHeight="1"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ht="21.75"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ht="21.75" customHeight="1"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ht="21.7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21.75" customHeight="1" thickBot="1" x14ac:dyDescent="0.2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6"/>
      <c r="AB55" s="16"/>
    </row>
    <row r="56" spans="2:28" x14ac:dyDescent="0.2">
      <c r="B56" s="22"/>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23"/>
    </row>
    <row r="57" spans="2:28" ht="15" thickBot="1" x14ac:dyDescent="0.25">
      <c r="B57" s="24"/>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25"/>
    </row>
    <row r="58" spans="2:28" ht="15.75" x14ac:dyDescent="0.2">
      <c r="B58" s="26"/>
      <c r="C58" s="838" t="s">
        <v>30</v>
      </c>
      <c r="D58" s="839"/>
      <c r="E58" s="839"/>
      <c r="F58" s="839"/>
      <c r="G58" s="840"/>
      <c r="H58" s="838" t="s">
        <v>37</v>
      </c>
      <c r="I58" s="840"/>
      <c r="J58" s="838" t="s">
        <v>38</v>
      </c>
      <c r="K58" s="839"/>
      <c r="L58" s="839"/>
      <c r="M58" s="840"/>
      <c r="N58" s="838" t="s">
        <v>39</v>
      </c>
      <c r="O58" s="839"/>
      <c r="P58" s="839"/>
      <c r="Q58" s="839"/>
      <c r="R58" s="839"/>
      <c r="S58" s="839"/>
      <c r="T58" s="839"/>
      <c r="U58" s="840"/>
      <c r="V58" s="935" t="s">
        <v>40</v>
      </c>
      <c r="W58" s="935"/>
      <c r="X58" s="935"/>
      <c r="Y58" s="935"/>
      <c r="Z58" s="935"/>
      <c r="AA58" s="936"/>
      <c r="AB58" s="27"/>
    </row>
    <row r="59" spans="2:28" ht="15.75" x14ac:dyDescent="0.2">
      <c r="B59" s="28"/>
      <c r="C59" s="841"/>
      <c r="D59" s="842"/>
      <c r="E59" s="842"/>
      <c r="F59" s="842"/>
      <c r="G59" s="843"/>
      <c r="H59" s="841"/>
      <c r="I59" s="843"/>
      <c r="J59" s="841"/>
      <c r="K59" s="842"/>
      <c r="L59" s="842"/>
      <c r="M59" s="843"/>
      <c r="N59" s="841"/>
      <c r="O59" s="842"/>
      <c r="P59" s="842"/>
      <c r="Q59" s="842"/>
      <c r="R59" s="842"/>
      <c r="S59" s="842"/>
      <c r="T59" s="842"/>
      <c r="U59" s="843"/>
      <c r="V59" s="937"/>
      <c r="W59" s="937"/>
      <c r="X59" s="937"/>
      <c r="Y59" s="937"/>
      <c r="Z59" s="937"/>
      <c r="AA59" s="938"/>
      <c r="AB59" s="27"/>
    </row>
    <row r="60" spans="2:28" ht="16.5" thickBot="1" x14ac:dyDescent="0.25">
      <c r="B60" s="28"/>
      <c r="C60" s="841"/>
      <c r="D60" s="842"/>
      <c r="E60" s="842"/>
      <c r="F60" s="842"/>
      <c r="G60" s="843"/>
      <c r="H60" s="841"/>
      <c r="I60" s="843"/>
      <c r="J60" s="841"/>
      <c r="K60" s="842"/>
      <c r="L60" s="842"/>
      <c r="M60" s="843"/>
      <c r="N60" s="844"/>
      <c r="O60" s="845"/>
      <c r="P60" s="845"/>
      <c r="Q60" s="845"/>
      <c r="R60" s="845"/>
      <c r="S60" s="845"/>
      <c r="T60" s="845"/>
      <c r="U60" s="846"/>
      <c r="V60" s="939"/>
      <c r="W60" s="939"/>
      <c r="X60" s="939"/>
      <c r="Y60" s="939"/>
      <c r="Z60" s="939"/>
      <c r="AA60" s="940"/>
      <c r="AB60" s="27"/>
    </row>
    <row r="61" spans="2:28" ht="63.75" customHeight="1" x14ac:dyDescent="0.2">
      <c r="B61" s="26"/>
      <c r="C61" s="641" t="s">
        <v>748</v>
      </c>
      <c r="D61" s="642"/>
      <c r="E61" s="642"/>
      <c r="F61" s="642"/>
      <c r="G61" s="643"/>
      <c r="H61" s="589" t="s">
        <v>528</v>
      </c>
      <c r="I61" s="589"/>
      <c r="J61" s="1739">
        <v>0</v>
      </c>
      <c r="K61" s="1739"/>
      <c r="L61" s="1739"/>
      <c r="M61" s="1739"/>
      <c r="N61" s="1740" t="s">
        <v>952</v>
      </c>
      <c r="O61" s="1741"/>
      <c r="P61" s="1741"/>
      <c r="Q61" s="1741"/>
      <c r="R61" s="1741"/>
      <c r="S61" s="1741"/>
      <c r="T61" s="1741"/>
      <c r="U61" s="1742"/>
      <c r="V61" s="1740" t="s">
        <v>953</v>
      </c>
      <c r="W61" s="1741"/>
      <c r="X61" s="1741"/>
      <c r="Y61" s="1741"/>
      <c r="Z61" s="1741"/>
      <c r="AA61" s="1743"/>
      <c r="AB61" s="29"/>
    </row>
    <row r="62" spans="2:28" x14ac:dyDescent="0.2">
      <c r="B62" s="26"/>
      <c r="C62" s="641" t="s">
        <v>750</v>
      </c>
      <c r="D62" s="642"/>
      <c r="E62" s="642"/>
      <c r="F62" s="642"/>
      <c r="G62" s="643"/>
      <c r="H62" s="591"/>
      <c r="I62" s="591"/>
      <c r="J62" s="591"/>
      <c r="K62" s="591"/>
      <c r="L62" s="591"/>
      <c r="M62" s="591"/>
      <c r="N62" s="918"/>
      <c r="O62" s="919"/>
      <c r="P62" s="919"/>
      <c r="Q62" s="919"/>
      <c r="R62" s="919"/>
      <c r="S62" s="919"/>
      <c r="T62" s="919"/>
      <c r="U62" s="920"/>
      <c r="V62" s="918"/>
      <c r="W62" s="919"/>
      <c r="X62" s="919"/>
      <c r="Y62" s="919"/>
      <c r="Z62" s="919"/>
      <c r="AA62" s="921"/>
      <c r="AB62" s="29"/>
    </row>
    <row r="63" spans="2:28" x14ac:dyDescent="0.2">
      <c r="B63" s="26"/>
      <c r="C63" s="590"/>
      <c r="D63" s="591"/>
      <c r="E63" s="591"/>
      <c r="F63" s="591"/>
      <c r="G63" s="591"/>
      <c r="H63" s="591"/>
      <c r="I63" s="591"/>
      <c r="J63" s="591"/>
      <c r="K63" s="591"/>
      <c r="L63" s="591"/>
      <c r="M63" s="591"/>
      <c r="N63" s="918"/>
      <c r="O63" s="919"/>
      <c r="P63" s="919"/>
      <c r="Q63" s="919"/>
      <c r="R63" s="919"/>
      <c r="S63" s="919"/>
      <c r="T63" s="919"/>
      <c r="U63" s="920"/>
      <c r="V63" s="918"/>
      <c r="W63" s="919"/>
      <c r="X63" s="919"/>
      <c r="Y63" s="919"/>
      <c r="Z63" s="919"/>
      <c r="AA63" s="921"/>
      <c r="AB63" s="29"/>
    </row>
    <row r="64" spans="2:28" x14ac:dyDescent="0.2">
      <c r="B64" s="26"/>
      <c r="C64" s="590"/>
      <c r="D64" s="591"/>
      <c r="E64" s="591"/>
      <c r="F64" s="591"/>
      <c r="G64" s="591"/>
      <c r="H64" s="591"/>
      <c r="I64" s="591"/>
      <c r="J64" s="591"/>
      <c r="K64" s="591"/>
      <c r="L64" s="591"/>
      <c r="M64" s="591"/>
      <c r="N64" s="918"/>
      <c r="O64" s="919"/>
      <c r="P64" s="919"/>
      <c r="Q64" s="919"/>
      <c r="R64" s="919"/>
      <c r="S64" s="919"/>
      <c r="T64" s="919"/>
      <c r="U64" s="920"/>
      <c r="V64" s="918"/>
      <c r="W64" s="919"/>
      <c r="X64" s="919"/>
      <c r="Y64" s="919"/>
      <c r="Z64" s="919"/>
      <c r="AA64" s="921"/>
      <c r="AB64" s="29"/>
    </row>
    <row r="65" spans="2:28" x14ac:dyDescent="0.2">
      <c r="B65" s="26"/>
      <c r="C65" s="590"/>
      <c r="D65" s="591"/>
      <c r="E65" s="591"/>
      <c r="F65" s="591"/>
      <c r="G65" s="591"/>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ht="15.75" customHeight="1" thickBot="1" x14ac:dyDescent="0.25">
      <c r="B72" s="26"/>
      <c r="C72" s="592"/>
      <c r="D72" s="593"/>
      <c r="E72" s="593"/>
      <c r="F72" s="593"/>
      <c r="G72" s="593"/>
      <c r="H72" s="593"/>
      <c r="I72" s="593"/>
      <c r="J72" s="593"/>
      <c r="K72" s="593"/>
      <c r="L72" s="593"/>
      <c r="M72" s="593"/>
      <c r="N72" s="922"/>
      <c r="O72" s="923"/>
      <c r="P72" s="923"/>
      <c r="Q72" s="923"/>
      <c r="R72" s="923"/>
      <c r="S72" s="923"/>
      <c r="T72" s="923"/>
      <c r="U72" s="924"/>
      <c r="V72" s="922"/>
      <c r="W72" s="923"/>
      <c r="X72" s="923"/>
      <c r="Y72" s="923"/>
      <c r="Z72" s="923"/>
      <c r="AA72" s="925"/>
      <c r="AB72" s="29"/>
    </row>
    <row r="73" spans="2:28" x14ac:dyDescent="0.2">
      <c r="B73" s="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8"/>
    </row>
    <row r="112" ht="6" customHeight="1" x14ac:dyDescent="0.2"/>
  </sheetData>
  <mergeCells count="13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41:AA42"/>
    <mergeCell ref="C43:AA55"/>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view="pageBreakPreview" zoomScale="80" zoomScaleNormal="100" zoomScaleSheetLayoutView="80" zoomScalePageLayoutView="70" workbookViewId="0">
      <selection activeCell="A36" sqref="A3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27" width="8"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175</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176</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954</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177</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178</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4.5" customHeight="1" thickBot="1" x14ac:dyDescent="0.25">
      <c r="B24" s="14"/>
      <c r="C24" s="451" t="s">
        <v>955</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179</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539"/>
      <c r="Q32" s="539"/>
      <c r="R32" s="539"/>
      <c r="S32" s="539">
        <v>0.9</v>
      </c>
      <c r="T32" s="539"/>
      <c r="U32" s="539">
        <v>0.99</v>
      </c>
      <c r="V32" s="539"/>
      <c r="W32" s="539"/>
      <c r="X32" s="539">
        <v>1</v>
      </c>
      <c r="Y32" s="539"/>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79.5" customHeight="1" thickBot="1" x14ac:dyDescent="0.25">
      <c r="B35" s="20"/>
      <c r="C35" s="756" t="s">
        <v>30</v>
      </c>
      <c r="D35" s="757"/>
      <c r="E35" s="757"/>
      <c r="F35" s="757"/>
      <c r="G35" s="758"/>
      <c r="H35" s="336" t="s">
        <v>277</v>
      </c>
      <c r="I35" s="336" t="s">
        <v>956</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147.75" customHeight="1" x14ac:dyDescent="0.2">
      <c r="B36" s="20"/>
      <c r="C36" s="641" t="s">
        <v>410</v>
      </c>
      <c r="D36" s="642"/>
      <c r="E36" s="642"/>
      <c r="F36" s="642"/>
      <c r="G36" s="643"/>
      <c r="H36" s="72">
        <v>2</v>
      </c>
      <c r="I36" s="72">
        <v>4</v>
      </c>
      <c r="J36" s="58">
        <f>+H36/I36</f>
        <v>0.5</v>
      </c>
      <c r="K36" s="1016" t="s">
        <v>957</v>
      </c>
      <c r="L36" s="1017"/>
      <c r="M36" s="1017"/>
      <c r="N36" s="1017"/>
      <c r="O36" s="1017"/>
      <c r="P36" s="1017"/>
      <c r="Q36" s="1017"/>
      <c r="R36" s="1017"/>
      <c r="S36" s="1017"/>
      <c r="T36" s="1017"/>
      <c r="U36" s="1017"/>
      <c r="V36" s="1017"/>
      <c r="W36" s="1017"/>
      <c r="X36" s="1017"/>
      <c r="Y36" s="1017"/>
      <c r="Z36" s="1017"/>
      <c r="AA36" s="1018"/>
      <c r="AB36" s="16"/>
    </row>
    <row r="37" spans="2:28" s="21" customFormat="1" ht="245.25" customHeight="1" x14ac:dyDescent="0.2">
      <c r="B37" s="20"/>
      <c r="C37" s="1761" t="s">
        <v>408</v>
      </c>
      <c r="D37" s="1762"/>
      <c r="E37" s="1762"/>
      <c r="F37" s="1762"/>
      <c r="G37" s="1763"/>
      <c r="H37" s="279">
        <v>7</v>
      </c>
      <c r="I37" s="279">
        <v>9</v>
      </c>
      <c r="J37" s="356">
        <f t="shared" ref="J37:J39" si="0">+H37/I37</f>
        <v>0.77777777777777779</v>
      </c>
      <c r="K37" s="1764" t="s">
        <v>958</v>
      </c>
      <c r="L37" s="1765"/>
      <c r="M37" s="1765"/>
      <c r="N37" s="1765"/>
      <c r="O37" s="1765"/>
      <c r="P37" s="1765"/>
      <c r="Q37" s="1765"/>
      <c r="R37" s="1765"/>
      <c r="S37" s="1765"/>
      <c r="T37" s="1765"/>
      <c r="U37" s="1765"/>
      <c r="V37" s="1765"/>
      <c r="W37" s="1765"/>
      <c r="X37" s="1765"/>
      <c r="Y37" s="1765"/>
      <c r="Z37" s="1765"/>
      <c r="AA37" s="1766"/>
      <c r="AB37" s="16"/>
    </row>
    <row r="38" spans="2:28" s="21" customFormat="1" ht="26.25" customHeight="1" x14ac:dyDescent="0.2">
      <c r="B38" s="20"/>
      <c r="C38" s="641" t="s">
        <v>406</v>
      </c>
      <c r="D38" s="642"/>
      <c r="E38" s="642"/>
      <c r="F38" s="642"/>
      <c r="G38" s="643"/>
      <c r="H38" s="72"/>
      <c r="I38" s="279">
        <v>15</v>
      </c>
      <c r="J38" s="58">
        <f t="shared" si="0"/>
        <v>0</v>
      </c>
      <c r="K38" s="783"/>
      <c r="L38" s="784"/>
      <c r="M38" s="784"/>
      <c r="N38" s="784"/>
      <c r="O38" s="784"/>
      <c r="P38" s="784"/>
      <c r="Q38" s="784"/>
      <c r="R38" s="784"/>
      <c r="S38" s="784"/>
      <c r="T38" s="784"/>
      <c r="U38" s="784"/>
      <c r="V38" s="784"/>
      <c r="W38" s="784"/>
      <c r="X38" s="784"/>
      <c r="Y38" s="784"/>
      <c r="Z38" s="784"/>
      <c r="AA38" s="785"/>
      <c r="AB38" s="16"/>
    </row>
    <row r="39" spans="2:28" s="21" customFormat="1" ht="26.25" customHeight="1" thickBot="1" x14ac:dyDescent="0.25">
      <c r="B39" s="20"/>
      <c r="C39" s="641" t="s">
        <v>405</v>
      </c>
      <c r="D39" s="642"/>
      <c r="E39" s="642"/>
      <c r="F39" s="642"/>
      <c r="G39" s="643"/>
      <c r="H39" s="72"/>
      <c r="I39" s="279">
        <v>6</v>
      </c>
      <c r="J39" s="357">
        <f t="shared" si="0"/>
        <v>0</v>
      </c>
      <c r="K39" s="929"/>
      <c r="L39" s="930"/>
      <c r="M39" s="930"/>
      <c r="N39" s="930"/>
      <c r="O39" s="930"/>
      <c r="P39" s="930"/>
      <c r="Q39" s="930"/>
      <c r="R39" s="930"/>
      <c r="S39" s="930"/>
      <c r="T39" s="930"/>
      <c r="U39" s="930"/>
      <c r="V39" s="930"/>
      <c r="W39" s="930"/>
      <c r="X39" s="930"/>
      <c r="Y39" s="930"/>
      <c r="Z39" s="930"/>
      <c r="AA39" s="931"/>
      <c r="AB39" s="16"/>
    </row>
    <row r="40" spans="2:28" s="21" customFormat="1" ht="15.75" customHeight="1" thickBot="1" x14ac:dyDescent="0.3">
      <c r="B40" s="20"/>
      <c r="C40" s="786" t="s">
        <v>35</v>
      </c>
      <c r="D40" s="787"/>
      <c r="E40" s="787"/>
      <c r="F40" s="787"/>
      <c r="G40" s="788"/>
      <c r="H40" s="358">
        <f>+SUM(H36:H39)</f>
        <v>9</v>
      </c>
      <c r="I40" s="358">
        <f>+SUM(I36:I39)</f>
        <v>34</v>
      </c>
      <c r="J40" s="355">
        <f>+AVERAGE(J36:J39)</f>
        <v>0.31944444444444442</v>
      </c>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359"/>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ht="19.5" customHeight="1" x14ac:dyDescent="0.2">
      <c r="B45" s="14"/>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ht="19.5" customHeight="1"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ht="19.5" customHeight="1"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ht="19.5" customHeight="1"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ht="19.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ht="19.5" customHeight="1"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ht="19.5" customHeight="1"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ht="19.5"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ht="19.5" customHeight="1"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ht="19.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19.5"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ht="19.5"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9.5" customHeight="1"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81" customHeight="1" x14ac:dyDescent="0.2">
      <c r="B63" s="26"/>
      <c r="C63" s="1757" t="s">
        <v>959</v>
      </c>
      <c r="D63" s="1758"/>
      <c r="E63" s="1758"/>
      <c r="F63" s="1758"/>
      <c r="G63" s="1758"/>
      <c r="H63" s="711">
        <v>0</v>
      </c>
      <c r="I63" s="711"/>
      <c r="J63" s="712">
        <v>0.5</v>
      </c>
      <c r="K63" s="711"/>
      <c r="L63" s="711"/>
      <c r="M63" s="711"/>
      <c r="N63" s="713" t="s">
        <v>960</v>
      </c>
      <c r="O63" s="714"/>
      <c r="P63" s="714"/>
      <c r="Q63" s="714"/>
      <c r="R63" s="714"/>
      <c r="S63" s="714"/>
      <c r="T63" s="714"/>
      <c r="U63" s="715"/>
      <c r="V63" s="713" t="s">
        <v>961</v>
      </c>
      <c r="W63" s="714"/>
      <c r="X63" s="714"/>
      <c r="Y63" s="714"/>
      <c r="Z63" s="714"/>
      <c r="AA63" s="716"/>
      <c r="AB63" s="29"/>
    </row>
    <row r="64" spans="2:28" ht="54.75" customHeight="1" x14ac:dyDescent="0.2">
      <c r="B64" s="26"/>
      <c r="C64" s="1755" t="s">
        <v>962</v>
      </c>
      <c r="D64" s="1756"/>
      <c r="E64" s="1756"/>
      <c r="F64" s="1756"/>
      <c r="G64" s="1756"/>
      <c r="H64" s="1759">
        <v>0.83330000000000004</v>
      </c>
      <c r="I64" s="848"/>
      <c r="J64" s="1713">
        <f>+J37</f>
        <v>0.77777777777777779</v>
      </c>
      <c r="K64" s="1714"/>
      <c r="L64" s="1714"/>
      <c r="M64" s="1714"/>
      <c r="N64" s="1722" t="s">
        <v>963</v>
      </c>
      <c r="O64" s="1723"/>
      <c r="P64" s="1723"/>
      <c r="Q64" s="1723"/>
      <c r="R64" s="1723"/>
      <c r="S64" s="1723"/>
      <c r="T64" s="1723"/>
      <c r="U64" s="1760"/>
      <c r="V64" s="1722" t="s">
        <v>964</v>
      </c>
      <c r="W64" s="1723"/>
      <c r="X64" s="1723"/>
      <c r="Y64" s="1723"/>
      <c r="Z64" s="1723"/>
      <c r="AA64" s="1724"/>
      <c r="AB64" s="29"/>
    </row>
    <row r="65" spans="2:28" x14ac:dyDescent="0.2">
      <c r="B65" s="26"/>
      <c r="C65" s="1755" t="s">
        <v>965</v>
      </c>
      <c r="D65" s="1756"/>
      <c r="E65" s="1756"/>
      <c r="F65" s="1756"/>
      <c r="G65" s="1756"/>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t="s">
        <v>966</v>
      </c>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8"/>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view="pageBreakPreview" zoomScale="80" zoomScaleNormal="100" zoomScaleSheetLayoutView="80" zoomScalePageLayoutView="70" workbookViewId="0">
      <selection activeCell="V64" sqref="V64:AA6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27" width="8.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180</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181</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967</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5.75" customHeight="1" thickBot="1" x14ac:dyDescent="0.25">
      <c r="B16" s="14"/>
      <c r="C16" s="472" t="s">
        <v>11</v>
      </c>
      <c r="D16" s="473"/>
      <c r="E16" s="473"/>
      <c r="F16" s="473"/>
      <c r="G16" s="473"/>
      <c r="H16" s="474"/>
      <c r="I16" s="475" t="s">
        <v>182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183</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2.25" customHeight="1" thickBot="1" x14ac:dyDescent="0.25">
      <c r="B24" s="14"/>
      <c r="C24" s="451" t="s">
        <v>968</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179</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539"/>
      <c r="Q32" s="539"/>
      <c r="R32" s="539"/>
      <c r="S32" s="539">
        <v>0.9</v>
      </c>
      <c r="T32" s="539"/>
      <c r="U32" s="539">
        <v>0.99</v>
      </c>
      <c r="V32" s="539"/>
      <c r="W32" s="539"/>
      <c r="X32" s="539">
        <v>1</v>
      </c>
      <c r="Y32" s="539"/>
      <c r="Z32" s="539">
        <v>1</v>
      </c>
      <c r="AA32" s="1768"/>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75" customHeight="1" thickBot="1" x14ac:dyDescent="0.25">
      <c r="B35" s="20"/>
      <c r="C35" s="756" t="s">
        <v>30</v>
      </c>
      <c r="D35" s="757"/>
      <c r="E35" s="757"/>
      <c r="F35" s="757"/>
      <c r="G35" s="758"/>
      <c r="H35" s="336" t="s">
        <v>277</v>
      </c>
      <c r="I35" s="336" t="s">
        <v>956</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198" customHeight="1" x14ac:dyDescent="0.2">
      <c r="B36" s="20"/>
      <c r="C36" s="641" t="s">
        <v>410</v>
      </c>
      <c r="D36" s="642"/>
      <c r="E36" s="642"/>
      <c r="F36" s="642"/>
      <c r="G36" s="643"/>
      <c r="H36" s="72">
        <v>44</v>
      </c>
      <c r="I36" s="72">
        <v>44</v>
      </c>
      <c r="J36" s="58">
        <f>+H36/I36</f>
        <v>1</v>
      </c>
      <c r="K36" s="1016" t="s">
        <v>969</v>
      </c>
      <c r="L36" s="1017"/>
      <c r="M36" s="1017"/>
      <c r="N36" s="1017"/>
      <c r="O36" s="1017"/>
      <c r="P36" s="1017"/>
      <c r="Q36" s="1017"/>
      <c r="R36" s="1017"/>
      <c r="S36" s="1017"/>
      <c r="T36" s="1017"/>
      <c r="U36" s="1017"/>
      <c r="V36" s="1017"/>
      <c r="W36" s="1017"/>
      <c r="X36" s="1017"/>
      <c r="Y36" s="1017"/>
      <c r="Z36" s="1017"/>
      <c r="AA36" s="1018"/>
      <c r="AB36" s="16"/>
    </row>
    <row r="37" spans="2:28" s="21" customFormat="1" ht="273" customHeight="1" x14ac:dyDescent="0.2">
      <c r="B37" s="20"/>
      <c r="C37" s="641" t="s">
        <v>408</v>
      </c>
      <c r="D37" s="642"/>
      <c r="E37" s="642"/>
      <c r="F37" s="642"/>
      <c r="G37" s="643"/>
      <c r="H37" s="72">
        <v>31</v>
      </c>
      <c r="I37" s="279">
        <v>35</v>
      </c>
      <c r="J37" s="58">
        <f t="shared" ref="J37:J39" si="0">+H37/I37</f>
        <v>0.88571428571428568</v>
      </c>
      <c r="K37" s="783" t="s">
        <v>970</v>
      </c>
      <c r="L37" s="784"/>
      <c r="M37" s="784"/>
      <c r="N37" s="784"/>
      <c r="O37" s="784"/>
      <c r="P37" s="784"/>
      <c r="Q37" s="784"/>
      <c r="R37" s="784"/>
      <c r="S37" s="784"/>
      <c r="T37" s="784"/>
      <c r="U37" s="784"/>
      <c r="V37" s="784"/>
      <c r="W37" s="784"/>
      <c r="X37" s="784"/>
      <c r="Y37" s="784"/>
      <c r="Z37" s="784"/>
      <c r="AA37" s="785"/>
      <c r="AB37" s="16"/>
    </row>
    <row r="38" spans="2:28" s="21" customFormat="1" ht="21" customHeight="1" x14ac:dyDescent="0.2">
      <c r="B38" s="20"/>
      <c r="C38" s="641" t="s">
        <v>406</v>
      </c>
      <c r="D38" s="642"/>
      <c r="E38" s="642"/>
      <c r="F38" s="642"/>
      <c r="G38" s="643"/>
      <c r="H38" s="72"/>
      <c r="I38" s="279">
        <v>41</v>
      </c>
      <c r="J38" s="58">
        <f t="shared" si="0"/>
        <v>0</v>
      </c>
      <c r="K38" s="783"/>
      <c r="L38" s="784"/>
      <c r="M38" s="784"/>
      <c r="N38" s="784"/>
      <c r="O38" s="784"/>
      <c r="P38" s="784"/>
      <c r="Q38" s="784"/>
      <c r="R38" s="784"/>
      <c r="S38" s="784"/>
      <c r="T38" s="784"/>
      <c r="U38" s="784"/>
      <c r="V38" s="784"/>
      <c r="W38" s="784"/>
      <c r="X38" s="784"/>
      <c r="Y38" s="784"/>
      <c r="Z38" s="784"/>
      <c r="AA38" s="785"/>
      <c r="AB38" s="16"/>
    </row>
    <row r="39" spans="2:28" s="21" customFormat="1" ht="21" customHeight="1" thickBot="1" x14ac:dyDescent="0.25">
      <c r="B39" s="20"/>
      <c r="C39" s="641" t="s">
        <v>405</v>
      </c>
      <c r="D39" s="642"/>
      <c r="E39" s="642"/>
      <c r="F39" s="642"/>
      <c r="G39" s="643"/>
      <c r="H39" s="72"/>
      <c r="I39" s="279">
        <v>37</v>
      </c>
      <c r="J39" s="58">
        <f t="shared" si="0"/>
        <v>0</v>
      </c>
      <c r="K39" s="929"/>
      <c r="L39" s="930"/>
      <c r="M39" s="930"/>
      <c r="N39" s="930"/>
      <c r="O39" s="930"/>
      <c r="P39" s="930"/>
      <c r="Q39" s="930"/>
      <c r="R39" s="930"/>
      <c r="S39" s="930"/>
      <c r="T39" s="930"/>
      <c r="U39" s="930"/>
      <c r="V39" s="930"/>
      <c r="W39" s="930"/>
      <c r="X39" s="930"/>
      <c r="Y39" s="930"/>
      <c r="Z39" s="930"/>
      <c r="AA39" s="931"/>
      <c r="AB39" s="16"/>
    </row>
    <row r="40" spans="2:28" s="21" customFormat="1" ht="15.75" customHeight="1" thickBot="1" x14ac:dyDescent="0.3">
      <c r="B40" s="20"/>
      <c r="C40" s="786" t="s">
        <v>35</v>
      </c>
      <c r="D40" s="787"/>
      <c r="E40" s="787"/>
      <c r="F40" s="787"/>
      <c r="G40" s="788"/>
      <c r="H40" s="69">
        <f>+SUM(H36:H39)</f>
        <v>75</v>
      </c>
      <c r="I40" s="69">
        <f>+SUM(I36:I39)</f>
        <v>157</v>
      </c>
      <c r="J40" s="99">
        <f>+SUM(J36:J39)/4</f>
        <v>0.47142857142857142</v>
      </c>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ht="19.5" customHeight="1" x14ac:dyDescent="0.2">
      <c r="B45" s="14"/>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ht="19.5" customHeight="1"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ht="19.5" customHeight="1"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ht="19.5" customHeight="1"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ht="19.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ht="19.5" customHeight="1"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ht="19.5" customHeight="1"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ht="19.5"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ht="19.5" customHeight="1"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ht="19.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19.5"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ht="19.5"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9.5" customHeight="1"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68.25" customHeight="1" x14ac:dyDescent="0.2">
      <c r="B63" s="26"/>
      <c r="C63" s="1032" t="s">
        <v>959</v>
      </c>
      <c r="D63" s="711"/>
      <c r="E63" s="711"/>
      <c r="F63" s="711"/>
      <c r="G63" s="711"/>
      <c r="H63" s="712">
        <v>0.95</v>
      </c>
      <c r="I63" s="711"/>
      <c r="J63" s="712">
        <v>1</v>
      </c>
      <c r="K63" s="712"/>
      <c r="L63" s="712"/>
      <c r="M63" s="712"/>
      <c r="N63" s="1767" t="s">
        <v>971</v>
      </c>
      <c r="O63" s="1767"/>
      <c r="P63" s="1767"/>
      <c r="Q63" s="1767"/>
      <c r="R63" s="1767"/>
      <c r="S63" s="1767"/>
      <c r="T63" s="1767"/>
      <c r="U63" s="1767"/>
      <c r="V63" s="942"/>
      <c r="W63" s="943"/>
      <c r="X63" s="943"/>
      <c r="Y63" s="943"/>
      <c r="Z63" s="943"/>
      <c r="AA63" s="944"/>
      <c r="AB63" s="29"/>
    </row>
    <row r="64" spans="2:28" ht="45" customHeight="1" x14ac:dyDescent="0.2">
      <c r="B64" s="26"/>
      <c r="C64" s="1442" t="s">
        <v>962</v>
      </c>
      <c r="D64" s="848"/>
      <c r="E64" s="848"/>
      <c r="F64" s="848"/>
      <c r="G64" s="848"/>
      <c r="H64" s="847">
        <v>1</v>
      </c>
      <c r="I64" s="848"/>
      <c r="J64" s="847">
        <v>0.89</v>
      </c>
      <c r="K64" s="848"/>
      <c r="L64" s="848"/>
      <c r="M64" s="848"/>
      <c r="N64" s="1023" t="s">
        <v>972</v>
      </c>
      <c r="O64" s="1024"/>
      <c r="P64" s="1024"/>
      <c r="Q64" s="1024"/>
      <c r="R64" s="1024"/>
      <c r="S64" s="1024"/>
      <c r="T64" s="1024"/>
      <c r="U64" s="1025"/>
      <c r="V64" s="945" t="s">
        <v>973</v>
      </c>
      <c r="W64" s="946"/>
      <c r="X64" s="946"/>
      <c r="Y64" s="946"/>
      <c r="Z64" s="946"/>
      <c r="AA64" s="1044"/>
      <c r="AB64" s="29"/>
    </row>
    <row r="65" spans="2:28" x14ac:dyDescent="0.2">
      <c r="B65" s="26"/>
      <c r="C65" s="1442" t="s">
        <v>965</v>
      </c>
      <c r="D65" s="848"/>
      <c r="E65" s="848"/>
      <c r="F65" s="848"/>
      <c r="G65" s="848"/>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1442" t="s">
        <v>966</v>
      </c>
      <c r="D66" s="848"/>
      <c r="E66" s="848"/>
      <c r="F66" s="848"/>
      <c r="G66" s="848"/>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8"/>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4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view="pageBreakPreview" topLeftCell="A9" zoomScaleNormal="100" zoomScaleSheetLayoutView="100" zoomScalePageLayoutView="70" workbookViewId="0">
      <selection activeCell="N64" sqref="N64:U6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184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185</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974</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186</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187</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352</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 customHeight="1" thickBot="1" x14ac:dyDescent="0.25">
      <c r="B24" s="14"/>
      <c r="C24" s="451" t="s">
        <v>975</v>
      </c>
      <c r="D24" s="452"/>
      <c r="E24" s="452"/>
      <c r="F24" s="452"/>
      <c r="G24" s="452"/>
      <c r="H24" s="452"/>
      <c r="I24" s="453"/>
      <c r="J24" s="451" t="s">
        <v>167</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188</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0.89</v>
      </c>
      <c r="P32" s="539"/>
      <c r="Q32" s="539"/>
      <c r="R32" s="539"/>
      <c r="S32" s="539">
        <v>0.9</v>
      </c>
      <c r="T32" s="539"/>
      <c r="U32" s="539">
        <v>0.99</v>
      </c>
      <c r="V32" s="539"/>
      <c r="W32" s="539"/>
      <c r="X32" s="539">
        <v>1</v>
      </c>
      <c r="Y32" s="539"/>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74.25" customHeight="1" thickBot="1" x14ac:dyDescent="0.25">
      <c r="B35" s="20"/>
      <c r="C35" s="756" t="s">
        <v>30</v>
      </c>
      <c r="D35" s="757"/>
      <c r="E35" s="757"/>
      <c r="F35" s="757"/>
      <c r="G35" s="758"/>
      <c r="H35" s="336" t="s">
        <v>277</v>
      </c>
      <c r="I35" s="336" t="s">
        <v>280</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225" customHeight="1" x14ac:dyDescent="0.2">
      <c r="B36" s="20"/>
      <c r="C36" s="641" t="s">
        <v>410</v>
      </c>
      <c r="D36" s="642"/>
      <c r="E36" s="642"/>
      <c r="F36" s="642"/>
      <c r="G36" s="643"/>
      <c r="H36" s="72">
        <v>1</v>
      </c>
      <c r="I36" s="360">
        <v>2</v>
      </c>
      <c r="J36" s="58">
        <f>+H36/I36</f>
        <v>0.5</v>
      </c>
      <c r="K36" s="1016" t="s">
        <v>976</v>
      </c>
      <c r="L36" s="1017"/>
      <c r="M36" s="1017"/>
      <c r="N36" s="1017"/>
      <c r="O36" s="1017"/>
      <c r="P36" s="1017"/>
      <c r="Q36" s="1017"/>
      <c r="R36" s="1017"/>
      <c r="S36" s="1017"/>
      <c r="T36" s="1017"/>
      <c r="U36" s="1017"/>
      <c r="V36" s="1017"/>
      <c r="W36" s="1017"/>
      <c r="X36" s="1017"/>
      <c r="Y36" s="1017"/>
      <c r="Z36" s="1017"/>
      <c r="AA36" s="1018"/>
      <c r="AB36" s="16"/>
    </row>
    <row r="37" spans="2:28" s="21" customFormat="1" ht="157.5" customHeight="1" x14ac:dyDescent="0.2">
      <c r="B37" s="20"/>
      <c r="C37" s="641" t="s">
        <v>408</v>
      </c>
      <c r="D37" s="642"/>
      <c r="E37" s="642"/>
      <c r="F37" s="642"/>
      <c r="G37" s="643"/>
      <c r="H37" s="279">
        <v>4</v>
      </c>
      <c r="I37" s="279">
        <v>5</v>
      </c>
      <c r="J37" s="356">
        <f t="shared" ref="J37:J39" si="0">+H37/I37</f>
        <v>0.8</v>
      </c>
      <c r="K37" s="1727" t="s">
        <v>977</v>
      </c>
      <c r="L37" s="1728"/>
      <c r="M37" s="1728"/>
      <c r="N37" s="1728"/>
      <c r="O37" s="1728"/>
      <c r="P37" s="1728"/>
      <c r="Q37" s="1728"/>
      <c r="R37" s="1728"/>
      <c r="S37" s="1728"/>
      <c r="T37" s="1728"/>
      <c r="U37" s="1728"/>
      <c r="V37" s="1728"/>
      <c r="W37" s="1728"/>
      <c r="X37" s="1728"/>
      <c r="Y37" s="1728"/>
      <c r="Z37" s="1728"/>
      <c r="AA37" s="1729"/>
      <c r="AB37" s="16"/>
    </row>
    <row r="38" spans="2:28" s="21" customFormat="1" x14ac:dyDescent="0.2">
      <c r="B38" s="20"/>
      <c r="C38" s="641" t="s">
        <v>406</v>
      </c>
      <c r="D38" s="642"/>
      <c r="E38" s="642"/>
      <c r="F38" s="642"/>
      <c r="G38" s="643"/>
      <c r="H38" s="72"/>
      <c r="I38" s="279">
        <v>7</v>
      </c>
      <c r="J38" s="58">
        <f t="shared" si="0"/>
        <v>0</v>
      </c>
      <c r="K38" s="783"/>
      <c r="L38" s="784"/>
      <c r="M38" s="784"/>
      <c r="N38" s="784"/>
      <c r="O38" s="784"/>
      <c r="P38" s="784"/>
      <c r="Q38" s="784"/>
      <c r="R38" s="784"/>
      <c r="S38" s="784"/>
      <c r="T38" s="784"/>
      <c r="U38" s="784"/>
      <c r="V38" s="784"/>
      <c r="W38" s="784"/>
      <c r="X38" s="784"/>
      <c r="Y38" s="784"/>
      <c r="Z38" s="784"/>
      <c r="AA38" s="785"/>
      <c r="AB38" s="16"/>
    </row>
    <row r="39" spans="2:28" s="21" customFormat="1" ht="15" thickBot="1" x14ac:dyDescent="0.25">
      <c r="B39" s="20"/>
      <c r="C39" s="641" t="s">
        <v>405</v>
      </c>
      <c r="D39" s="642"/>
      <c r="E39" s="642"/>
      <c r="F39" s="642"/>
      <c r="G39" s="643"/>
      <c r="H39" s="72"/>
      <c r="I39" s="279">
        <v>12</v>
      </c>
      <c r="J39" s="58">
        <f t="shared" si="0"/>
        <v>0</v>
      </c>
      <c r="K39" s="929"/>
      <c r="L39" s="930"/>
      <c r="M39" s="930"/>
      <c r="N39" s="930"/>
      <c r="O39" s="930"/>
      <c r="P39" s="930"/>
      <c r="Q39" s="930"/>
      <c r="R39" s="930"/>
      <c r="S39" s="930"/>
      <c r="T39" s="930"/>
      <c r="U39" s="930"/>
      <c r="V39" s="930"/>
      <c r="W39" s="930"/>
      <c r="X39" s="930"/>
      <c r="Y39" s="930"/>
      <c r="Z39" s="930"/>
      <c r="AA39" s="931"/>
      <c r="AB39" s="16"/>
    </row>
    <row r="40" spans="2:28" s="21" customFormat="1" ht="15.75" customHeight="1" thickBot="1" x14ac:dyDescent="0.3">
      <c r="B40" s="20"/>
      <c r="C40" s="786" t="s">
        <v>35</v>
      </c>
      <c r="D40" s="787"/>
      <c r="E40" s="787"/>
      <c r="F40" s="787"/>
      <c r="G40" s="788"/>
      <c r="H40" s="354">
        <f>+SUM(H36:H39)</f>
        <v>5</v>
      </c>
      <c r="I40" s="354">
        <f>+SUM(I36:I39)</f>
        <v>26</v>
      </c>
      <c r="J40" s="355">
        <f>AVERAGE(J36:J39)</f>
        <v>0.32500000000000001</v>
      </c>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80.25" customHeight="1" thickBot="1" x14ac:dyDescent="0.25">
      <c r="B63" s="26"/>
      <c r="C63" s="641" t="s">
        <v>410</v>
      </c>
      <c r="D63" s="642"/>
      <c r="E63" s="642"/>
      <c r="F63" s="642"/>
      <c r="G63" s="643"/>
      <c r="H63" s="1769">
        <v>1</v>
      </c>
      <c r="I63" s="1770"/>
      <c r="J63" s="1769">
        <v>0.5</v>
      </c>
      <c r="K63" s="1770"/>
      <c r="L63" s="1770"/>
      <c r="M63" s="1770"/>
      <c r="N63" s="1771" t="s">
        <v>978</v>
      </c>
      <c r="O63" s="1771"/>
      <c r="P63" s="1771"/>
      <c r="Q63" s="1771"/>
      <c r="R63" s="1771"/>
      <c r="S63" s="1771"/>
      <c r="T63" s="1771"/>
      <c r="U63" s="1771"/>
      <c r="V63" s="1767" t="s">
        <v>961</v>
      </c>
      <c r="W63" s="1767"/>
      <c r="X63" s="1767"/>
      <c r="Y63" s="1767"/>
      <c r="Z63" s="1767"/>
      <c r="AA63" s="1772"/>
      <c r="AB63" s="29"/>
    </row>
    <row r="64" spans="2:28" ht="117.75" customHeight="1" x14ac:dyDescent="0.2">
      <c r="B64" s="26"/>
      <c r="C64" s="641" t="s">
        <v>408</v>
      </c>
      <c r="D64" s="642"/>
      <c r="E64" s="642"/>
      <c r="F64" s="642"/>
      <c r="G64" s="643"/>
      <c r="H64" s="847">
        <v>1</v>
      </c>
      <c r="I64" s="848"/>
      <c r="J64" s="1713">
        <v>0.8</v>
      </c>
      <c r="K64" s="1714"/>
      <c r="L64" s="1714"/>
      <c r="M64" s="1714"/>
      <c r="N64" s="1722" t="s">
        <v>979</v>
      </c>
      <c r="O64" s="1773"/>
      <c r="P64" s="1773"/>
      <c r="Q64" s="1773"/>
      <c r="R64" s="1773"/>
      <c r="S64" s="1773"/>
      <c r="T64" s="1773"/>
      <c r="U64" s="1774"/>
      <c r="V64" s="1767" t="s">
        <v>961</v>
      </c>
      <c r="W64" s="1767"/>
      <c r="X64" s="1767"/>
      <c r="Y64" s="1767"/>
      <c r="Z64" s="1767"/>
      <c r="AA64" s="1772"/>
      <c r="AB64" s="29"/>
    </row>
    <row r="65" spans="2:28" x14ac:dyDescent="0.2">
      <c r="B65" s="26"/>
      <c r="C65" s="641" t="s">
        <v>406</v>
      </c>
      <c r="D65" s="642"/>
      <c r="E65" s="642"/>
      <c r="F65" s="642"/>
      <c r="G65" s="643"/>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641" t="s">
        <v>405</v>
      </c>
      <c r="D66" s="642"/>
      <c r="E66" s="642"/>
      <c r="F66" s="642"/>
      <c r="G66" s="643"/>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8"/>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7" zoomScaleNormal="100" zoomScaleSheetLayoutView="100" zoomScalePageLayoutView="70" workbookViewId="0">
      <selection activeCell="N76" sqref="N76:U7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8"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189</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190</v>
      </c>
      <c r="S11" s="617"/>
      <c r="T11" s="617"/>
      <c r="U11" s="618"/>
      <c r="V11" s="587" t="s">
        <v>416</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191</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192</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490</v>
      </c>
      <c r="D18" s="473"/>
      <c r="E18" s="473"/>
      <c r="F18" s="473"/>
      <c r="G18" s="473"/>
      <c r="H18" s="474"/>
      <c r="I18" s="475" t="s">
        <v>980</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981</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7" customHeight="1" thickBot="1" x14ac:dyDescent="0.25">
      <c r="B24" s="14"/>
      <c r="C24" s="451" t="s">
        <v>923</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193</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1550">
        <v>2.0999999999999999E-3</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747">
        <v>6.0999999999999999E-2</v>
      </c>
      <c r="L32" s="480"/>
      <c r="M32" s="480"/>
      <c r="N32" s="480"/>
      <c r="O32" s="539">
        <v>7.0000000000000007E-2</v>
      </c>
      <c r="P32" s="480"/>
      <c r="Q32" s="480"/>
      <c r="R32" s="480"/>
      <c r="S32" s="1734">
        <v>5.0999999999999997E-2</v>
      </c>
      <c r="T32" s="1734"/>
      <c r="U32" s="539">
        <v>0.06</v>
      </c>
      <c r="V32" s="480"/>
      <c r="W32" s="480"/>
      <c r="X32" s="539">
        <v>0</v>
      </c>
      <c r="Y32" s="480"/>
      <c r="Z32" s="539">
        <v>0.05</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63" customHeight="1" thickBot="1" x14ac:dyDescent="0.25">
      <c r="B35" s="20"/>
      <c r="C35" s="756" t="s">
        <v>30</v>
      </c>
      <c r="D35" s="757"/>
      <c r="E35" s="757"/>
      <c r="F35" s="757"/>
      <c r="G35" s="758"/>
      <c r="H35" s="336" t="s">
        <v>281</v>
      </c>
      <c r="I35" s="336" t="s">
        <v>275</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77.25" customHeight="1" x14ac:dyDescent="0.2">
      <c r="B36" s="20"/>
      <c r="C36" s="641" t="s">
        <v>470</v>
      </c>
      <c r="D36" s="642"/>
      <c r="E36" s="642"/>
      <c r="F36" s="642"/>
      <c r="G36" s="643"/>
      <c r="H36" s="72">
        <v>1</v>
      </c>
      <c r="I36" s="346">
        <v>332</v>
      </c>
      <c r="J36" s="58">
        <f>+H36/I36</f>
        <v>3.0120481927710845E-3</v>
      </c>
      <c r="K36" s="1016" t="s">
        <v>982</v>
      </c>
      <c r="L36" s="1017"/>
      <c r="M36" s="1017"/>
      <c r="N36" s="1017"/>
      <c r="O36" s="1017"/>
      <c r="P36" s="1017"/>
      <c r="Q36" s="1017"/>
      <c r="R36" s="1017"/>
      <c r="S36" s="1017"/>
      <c r="T36" s="1017"/>
      <c r="U36" s="1017"/>
      <c r="V36" s="1017"/>
      <c r="W36" s="1017"/>
      <c r="X36" s="1017"/>
      <c r="Y36" s="1017"/>
      <c r="Z36" s="1017"/>
      <c r="AA36" s="1018"/>
      <c r="AB36" s="16"/>
    </row>
    <row r="37" spans="2:28" s="21" customFormat="1" ht="116.25" customHeight="1" x14ac:dyDescent="0.2">
      <c r="B37" s="20"/>
      <c r="C37" s="641" t="s">
        <v>479</v>
      </c>
      <c r="D37" s="642"/>
      <c r="E37" s="642"/>
      <c r="F37" s="642"/>
      <c r="G37" s="643"/>
      <c r="H37" s="72">
        <v>1</v>
      </c>
      <c r="I37" s="346">
        <v>332</v>
      </c>
      <c r="J37" s="58">
        <f t="shared" ref="J37:J47" si="0">+H37/I37</f>
        <v>3.0120481927710845E-3</v>
      </c>
      <c r="K37" s="783" t="s">
        <v>926</v>
      </c>
      <c r="L37" s="784"/>
      <c r="M37" s="784"/>
      <c r="N37" s="784"/>
      <c r="O37" s="784"/>
      <c r="P37" s="784"/>
      <c r="Q37" s="784"/>
      <c r="R37" s="784"/>
      <c r="S37" s="784"/>
      <c r="T37" s="784"/>
      <c r="U37" s="784"/>
      <c r="V37" s="784"/>
      <c r="W37" s="784"/>
      <c r="X37" s="784"/>
      <c r="Y37" s="784"/>
      <c r="Z37" s="784"/>
      <c r="AA37" s="785"/>
      <c r="AB37" s="16"/>
    </row>
    <row r="38" spans="2:28" s="21" customFormat="1" ht="68.25" customHeight="1" x14ac:dyDescent="0.2">
      <c r="B38" s="20"/>
      <c r="C38" s="641" t="s">
        <v>467</v>
      </c>
      <c r="D38" s="642"/>
      <c r="E38" s="642"/>
      <c r="F38" s="642"/>
      <c r="G38" s="643"/>
      <c r="H38" s="72">
        <v>0</v>
      </c>
      <c r="I38" s="346">
        <v>332</v>
      </c>
      <c r="J38" s="58">
        <f t="shared" si="0"/>
        <v>0</v>
      </c>
      <c r="K38" s="1016" t="s">
        <v>983</v>
      </c>
      <c r="L38" s="1017"/>
      <c r="M38" s="1017"/>
      <c r="N38" s="1017"/>
      <c r="O38" s="1017"/>
      <c r="P38" s="1017"/>
      <c r="Q38" s="1017"/>
      <c r="R38" s="1017"/>
      <c r="S38" s="1017"/>
      <c r="T38" s="1017"/>
      <c r="U38" s="1017"/>
      <c r="V38" s="1017"/>
      <c r="W38" s="1017"/>
      <c r="X38" s="1017"/>
      <c r="Y38" s="1017"/>
      <c r="Z38" s="1017"/>
      <c r="AA38" s="1018"/>
      <c r="AB38" s="16"/>
    </row>
    <row r="39" spans="2:28" s="21" customFormat="1" ht="77.25" customHeight="1" x14ac:dyDescent="0.2">
      <c r="B39" s="20"/>
      <c r="C39" s="641" t="s">
        <v>465</v>
      </c>
      <c r="D39" s="642"/>
      <c r="E39" s="642"/>
      <c r="F39" s="642"/>
      <c r="G39" s="643"/>
      <c r="H39" s="279">
        <v>0</v>
      </c>
      <c r="I39" s="361">
        <v>332</v>
      </c>
      <c r="J39" s="58">
        <f t="shared" si="0"/>
        <v>0</v>
      </c>
      <c r="K39" s="1744" t="s">
        <v>984</v>
      </c>
      <c r="L39" s="1745"/>
      <c r="M39" s="1745"/>
      <c r="N39" s="1745"/>
      <c r="O39" s="1745"/>
      <c r="P39" s="1745"/>
      <c r="Q39" s="1745"/>
      <c r="R39" s="1745"/>
      <c r="S39" s="1745"/>
      <c r="T39" s="1745"/>
      <c r="U39" s="1745"/>
      <c r="V39" s="1745"/>
      <c r="W39" s="1745"/>
      <c r="X39" s="1745"/>
      <c r="Y39" s="1745"/>
      <c r="Z39" s="1745"/>
      <c r="AA39" s="1746"/>
      <c r="AB39" s="16"/>
    </row>
    <row r="40" spans="2:28" s="21" customFormat="1" ht="78.75" customHeight="1" x14ac:dyDescent="0.2">
      <c r="B40" s="20"/>
      <c r="C40" s="641" t="s">
        <v>463</v>
      </c>
      <c r="D40" s="642"/>
      <c r="E40" s="642"/>
      <c r="F40" s="642"/>
      <c r="G40" s="643"/>
      <c r="H40" s="279">
        <v>1</v>
      </c>
      <c r="I40" s="279">
        <v>537</v>
      </c>
      <c r="J40" s="348">
        <f t="shared" si="0"/>
        <v>1.8621973929236499E-3</v>
      </c>
      <c r="K40" s="1727" t="s">
        <v>929</v>
      </c>
      <c r="L40" s="1728"/>
      <c r="M40" s="1728"/>
      <c r="N40" s="1728"/>
      <c r="O40" s="1728"/>
      <c r="P40" s="1728"/>
      <c r="Q40" s="1728"/>
      <c r="R40" s="1728"/>
      <c r="S40" s="1728"/>
      <c r="T40" s="1728"/>
      <c r="U40" s="1728"/>
      <c r="V40" s="1728"/>
      <c r="W40" s="1728"/>
      <c r="X40" s="1728"/>
      <c r="Y40" s="1728"/>
      <c r="Z40" s="1728"/>
      <c r="AA40" s="1729"/>
      <c r="AB40" s="16"/>
    </row>
    <row r="41" spans="2:28" s="21" customFormat="1" ht="85.5" customHeight="1" x14ac:dyDescent="0.2">
      <c r="B41" s="20"/>
      <c r="C41" s="641" t="s">
        <v>462</v>
      </c>
      <c r="D41" s="642"/>
      <c r="E41" s="642"/>
      <c r="F41" s="642"/>
      <c r="G41" s="643"/>
      <c r="H41" s="279">
        <v>1</v>
      </c>
      <c r="I41" s="279">
        <v>499</v>
      </c>
      <c r="J41" s="348">
        <f>+H41/I41</f>
        <v>2.004008016032064E-3</v>
      </c>
      <c r="K41" s="1727" t="s">
        <v>930</v>
      </c>
      <c r="L41" s="1728"/>
      <c r="M41" s="1728"/>
      <c r="N41" s="1728"/>
      <c r="O41" s="1728"/>
      <c r="P41" s="1728"/>
      <c r="Q41" s="1728"/>
      <c r="R41" s="1728"/>
      <c r="S41" s="1728"/>
      <c r="T41" s="1728"/>
      <c r="U41" s="1728"/>
      <c r="V41" s="1728"/>
      <c r="W41" s="1728"/>
      <c r="X41" s="1728"/>
      <c r="Y41" s="1728"/>
      <c r="Z41" s="1728"/>
      <c r="AA41" s="1729"/>
      <c r="AB41" s="16"/>
    </row>
    <row r="42" spans="2:28" s="21" customFormat="1" x14ac:dyDescent="0.2">
      <c r="B42" s="20"/>
      <c r="C42" s="641" t="s">
        <v>477</v>
      </c>
      <c r="D42" s="642"/>
      <c r="E42" s="642"/>
      <c r="F42" s="642"/>
      <c r="G42" s="643"/>
      <c r="H42" s="72"/>
      <c r="I42" s="72"/>
      <c r="J42" s="71" t="e">
        <f t="shared" si="0"/>
        <v>#DIV/0!</v>
      </c>
      <c r="K42" s="783"/>
      <c r="L42" s="784"/>
      <c r="M42" s="784"/>
      <c r="N42" s="784"/>
      <c r="O42" s="784"/>
      <c r="P42" s="784"/>
      <c r="Q42" s="784"/>
      <c r="R42" s="784"/>
      <c r="S42" s="784"/>
      <c r="T42" s="784"/>
      <c r="U42" s="784"/>
      <c r="V42" s="784"/>
      <c r="W42" s="784"/>
      <c r="X42" s="784"/>
      <c r="Y42" s="784"/>
      <c r="Z42" s="784"/>
      <c r="AA42" s="785"/>
      <c r="AB42" s="16"/>
    </row>
    <row r="43" spans="2:28" s="21" customFormat="1" x14ac:dyDescent="0.2">
      <c r="B43" s="20"/>
      <c r="C43" s="641" t="s">
        <v>476</v>
      </c>
      <c r="D43" s="642"/>
      <c r="E43" s="642"/>
      <c r="F43" s="642"/>
      <c r="G43" s="643"/>
      <c r="H43" s="72"/>
      <c r="I43" s="72"/>
      <c r="J43" s="71" t="e">
        <f t="shared" si="0"/>
        <v>#DIV/0!</v>
      </c>
      <c r="K43" s="783"/>
      <c r="L43" s="784"/>
      <c r="M43" s="784"/>
      <c r="N43" s="784"/>
      <c r="O43" s="784"/>
      <c r="P43" s="784"/>
      <c r="Q43" s="784"/>
      <c r="R43" s="784"/>
      <c r="S43" s="784"/>
      <c r="T43" s="784"/>
      <c r="U43" s="784"/>
      <c r="V43" s="784"/>
      <c r="W43" s="784"/>
      <c r="X43" s="784"/>
      <c r="Y43" s="784"/>
      <c r="Z43" s="784"/>
      <c r="AA43" s="785"/>
      <c r="AB43" s="16"/>
    </row>
    <row r="44" spans="2:28" s="21" customFormat="1" x14ac:dyDescent="0.2">
      <c r="B44" s="20"/>
      <c r="C44" s="641" t="s">
        <v>475</v>
      </c>
      <c r="D44" s="642"/>
      <c r="E44" s="642"/>
      <c r="F44" s="642"/>
      <c r="G44" s="643"/>
      <c r="H44" s="72"/>
      <c r="I44" s="72"/>
      <c r="J44" s="71" t="e">
        <f t="shared" si="0"/>
        <v>#DIV/0!</v>
      </c>
      <c r="K44" s="783"/>
      <c r="L44" s="784"/>
      <c r="M44" s="784"/>
      <c r="N44" s="784"/>
      <c r="O44" s="784"/>
      <c r="P44" s="784"/>
      <c r="Q44" s="784"/>
      <c r="R44" s="784"/>
      <c r="S44" s="784"/>
      <c r="T44" s="784"/>
      <c r="U44" s="784"/>
      <c r="V44" s="784"/>
      <c r="W44" s="784"/>
      <c r="X44" s="784"/>
      <c r="Y44" s="784"/>
      <c r="Z44" s="784"/>
      <c r="AA44" s="785"/>
      <c r="AB44" s="16"/>
    </row>
    <row r="45" spans="2:28" s="21" customFormat="1" x14ac:dyDescent="0.2">
      <c r="B45" s="20"/>
      <c r="C45" s="641" t="s">
        <v>474</v>
      </c>
      <c r="D45" s="642"/>
      <c r="E45" s="642"/>
      <c r="F45" s="642"/>
      <c r="G45" s="643"/>
      <c r="H45" s="72"/>
      <c r="I45" s="72"/>
      <c r="J45" s="71" t="e">
        <f t="shared" si="0"/>
        <v>#DIV/0!</v>
      </c>
      <c r="K45" s="783"/>
      <c r="L45" s="784"/>
      <c r="M45" s="784"/>
      <c r="N45" s="784"/>
      <c r="O45" s="784"/>
      <c r="P45" s="784"/>
      <c r="Q45" s="784"/>
      <c r="R45" s="784"/>
      <c r="S45" s="784"/>
      <c r="T45" s="784"/>
      <c r="U45" s="784"/>
      <c r="V45" s="784"/>
      <c r="W45" s="784"/>
      <c r="X45" s="784"/>
      <c r="Y45" s="784"/>
      <c r="Z45" s="784"/>
      <c r="AA45" s="785"/>
      <c r="AB45" s="16"/>
    </row>
    <row r="46" spans="2:28" s="21" customFormat="1" x14ac:dyDescent="0.2">
      <c r="B46" s="20"/>
      <c r="C46" s="641" t="s">
        <v>473</v>
      </c>
      <c r="D46" s="642"/>
      <c r="E46" s="642"/>
      <c r="F46" s="642"/>
      <c r="G46" s="643"/>
      <c r="H46" s="72"/>
      <c r="I46" s="72"/>
      <c r="J46" s="71" t="e">
        <f t="shared" si="0"/>
        <v>#DIV/0!</v>
      </c>
      <c r="K46" s="783"/>
      <c r="L46" s="784"/>
      <c r="M46" s="784"/>
      <c r="N46" s="784"/>
      <c r="O46" s="784"/>
      <c r="P46" s="784"/>
      <c r="Q46" s="784"/>
      <c r="R46" s="784"/>
      <c r="S46" s="784"/>
      <c r="T46" s="784"/>
      <c r="U46" s="784"/>
      <c r="V46" s="784"/>
      <c r="W46" s="784"/>
      <c r="X46" s="784"/>
      <c r="Y46" s="784"/>
      <c r="Z46" s="784"/>
      <c r="AA46" s="785"/>
      <c r="AB46" s="16"/>
    </row>
    <row r="47" spans="2:28" s="21" customFormat="1" ht="15" thickBot="1" x14ac:dyDescent="0.25">
      <c r="B47" s="20"/>
      <c r="C47" s="641" t="s">
        <v>472</v>
      </c>
      <c r="D47" s="642"/>
      <c r="E47" s="642"/>
      <c r="F47" s="642"/>
      <c r="G47" s="643"/>
      <c r="H47" s="72"/>
      <c r="I47" s="72"/>
      <c r="J47" s="71" t="e">
        <f t="shared" si="0"/>
        <v>#DIV/0!</v>
      </c>
      <c r="K47" s="929"/>
      <c r="L47" s="930"/>
      <c r="M47" s="930"/>
      <c r="N47" s="930"/>
      <c r="O47" s="930"/>
      <c r="P47" s="930"/>
      <c r="Q47" s="930"/>
      <c r="R47" s="930"/>
      <c r="S47" s="930"/>
      <c r="T47" s="930"/>
      <c r="U47" s="930"/>
      <c r="V47" s="930"/>
      <c r="W47" s="930"/>
      <c r="X47" s="930"/>
      <c r="Y47" s="930"/>
      <c r="Z47" s="930"/>
      <c r="AA47" s="931"/>
      <c r="AB47" s="16"/>
    </row>
    <row r="48" spans="2:28" s="21" customFormat="1" ht="15.75" customHeight="1" thickBot="1" x14ac:dyDescent="0.3">
      <c r="B48" s="20"/>
      <c r="C48" s="786" t="s">
        <v>35</v>
      </c>
      <c r="D48" s="787"/>
      <c r="E48" s="787"/>
      <c r="F48" s="787"/>
      <c r="G48" s="788"/>
      <c r="H48" s="354">
        <f>+SUM(H36:H47)</f>
        <v>4</v>
      </c>
      <c r="I48" s="354">
        <f>AVERAGE(I36:I47)</f>
        <v>394</v>
      </c>
      <c r="J48" s="362" t="e">
        <f>+AVERAGE(J36:J47)</f>
        <v>#DIV/0!</v>
      </c>
      <c r="K48" s="789"/>
      <c r="L48" s="790"/>
      <c r="M48" s="790"/>
      <c r="N48" s="790"/>
      <c r="O48" s="790"/>
      <c r="P48" s="790"/>
      <c r="Q48" s="790"/>
      <c r="R48" s="790"/>
      <c r="S48" s="790"/>
      <c r="T48" s="790"/>
      <c r="U48" s="790"/>
      <c r="V48" s="790"/>
      <c r="W48" s="790"/>
      <c r="X48" s="790"/>
      <c r="Y48" s="790"/>
      <c r="Z48" s="790"/>
      <c r="AA48" s="791"/>
      <c r="AB48" s="16"/>
    </row>
    <row r="49" spans="2:28" s="21" customFormat="1" ht="5.25" customHeight="1" x14ac:dyDescent="0.2">
      <c r="B49" s="20"/>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1" customFormat="1" ht="15" thickBot="1" x14ac:dyDescent="0.25">
      <c r="B50" s="20"/>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1" customFormat="1" x14ac:dyDescent="0.2">
      <c r="B51" s="20"/>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ht="26.25" customHeight="1"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ht="26.2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26.25"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ht="26.25"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26.25" customHeight="1"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ht="26.25" customHeight="1"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26.25" customHeight="1"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ht="26.25" customHeight="1"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ht="26.25" customHeight="1"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ht="26.25" customHeight="1"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ht="26.25" customHeight="1"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ht="26.25" customHeight="1"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26.25" customHeight="1"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838" t="s">
        <v>30</v>
      </c>
      <c r="D68" s="839"/>
      <c r="E68" s="839"/>
      <c r="F68" s="839"/>
      <c r="G68" s="840"/>
      <c r="H68" s="838" t="s">
        <v>37</v>
      </c>
      <c r="I68" s="840"/>
      <c r="J68" s="838" t="s">
        <v>38</v>
      </c>
      <c r="K68" s="839"/>
      <c r="L68" s="839"/>
      <c r="M68" s="840"/>
      <c r="N68" s="838" t="s">
        <v>39</v>
      </c>
      <c r="O68" s="839"/>
      <c r="P68" s="839"/>
      <c r="Q68" s="839"/>
      <c r="R68" s="839"/>
      <c r="S68" s="839"/>
      <c r="T68" s="839"/>
      <c r="U68" s="840"/>
      <c r="V68" s="935" t="s">
        <v>40</v>
      </c>
      <c r="W68" s="935"/>
      <c r="X68" s="935"/>
      <c r="Y68" s="935"/>
      <c r="Z68" s="935"/>
      <c r="AA68" s="936"/>
      <c r="AB68" s="27"/>
    </row>
    <row r="69" spans="2:28" ht="15.75" x14ac:dyDescent="0.2">
      <c r="B69" s="28"/>
      <c r="C69" s="841"/>
      <c r="D69" s="842"/>
      <c r="E69" s="842"/>
      <c r="F69" s="842"/>
      <c r="G69" s="843"/>
      <c r="H69" s="841"/>
      <c r="I69" s="843"/>
      <c r="J69" s="841"/>
      <c r="K69" s="842"/>
      <c r="L69" s="842"/>
      <c r="M69" s="843"/>
      <c r="N69" s="841"/>
      <c r="O69" s="842"/>
      <c r="P69" s="842"/>
      <c r="Q69" s="842"/>
      <c r="R69" s="842"/>
      <c r="S69" s="842"/>
      <c r="T69" s="842"/>
      <c r="U69" s="843"/>
      <c r="V69" s="937"/>
      <c r="W69" s="937"/>
      <c r="X69" s="937"/>
      <c r="Y69" s="937"/>
      <c r="Z69" s="937"/>
      <c r="AA69" s="938"/>
      <c r="AB69" s="27"/>
    </row>
    <row r="70" spans="2:28" ht="16.5" thickBot="1" x14ac:dyDescent="0.25">
      <c r="B70" s="28"/>
      <c r="C70" s="841"/>
      <c r="D70" s="842"/>
      <c r="E70" s="842"/>
      <c r="F70" s="842"/>
      <c r="G70" s="843"/>
      <c r="H70" s="841"/>
      <c r="I70" s="843"/>
      <c r="J70" s="841"/>
      <c r="K70" s="842"/>
      <c r="L70" s="842"/>
      <c r="M70" s="843"/>
      <c r="N70" s="844"/>
      <c r="O70" s="845"/>
      <c r="P70" s="845"/>
      <c r="Q70" s="845"/>
      <c r="R70" s="845"/>
      <c r="S70" s="845"/>
      <c r="T70" s="845"/>
      <c r="U70" s="846"/>
      <c r="V70" s="939"/>
      <c r="W70" s="939"/>
      <c r="X70" s="939"/>
      <c r="Y70" s="939"/>
      <c r="Z70" s="939"/>
      <c r="AA70" s="940"/>
      <c r="AB70" s="27"/>
    </row>
    <row r="71" spans="2:28" ht="113.25" customHeight="1" x14ac:dyDescent="0.2">
      <c r="B71" s="26"/>
      <c r="C71" s="1032" t="s">
        <v>470</v>
      </c>
      <c r="D71" s="711"/>
      <c r="E71" s="711"/>
      <c r="F71" s="711"/>
      <c r="G71" s="711"/>
      <c r="H71" s="848" t="s">
        <v>528</v>
      </c>
      <c r="I71" s="848"/>
      <c r="J71" s="1791">
        <v>3.0000000000000001E-3</v>
      </c>
      <c r="K71" s="711"/>
      <c r="L71" s="711"/>
      <c r="M71" s="711"/>
      <c r="N71" s="1792"/>
      <c r="O71" s="1793"/>
      <c r="P71" s="1793"/>
      <c r="Q71" s="1793"/>
      <c r="R71" s="1793"/>
      <c r="S71" s="1793"/>
      <c r="T71" s="1793"/>
      <c r="U71" s="1794"/>
      <c r="V71" s="1725" t="s">
        <v>985</v>
      </c>
      <c r="W71" s="1725"/>
      <c r="X71" s="1725"/>
      <c r="Y71" s="1725"/>
      <c r="Z71" s="1725"/>
      <c r="AA71" s="1726"/>
      <c r="AB71" s="29"/>
    </row>
    <row r="72" spans="2:28" ht="114" customHeight="1" x14ac:dyDescent="0.2">
      <c r="B72" s="26"/>
      <c r="C72" s="1442" t="s">
        <v>479</v>
      </c>
      <c r="D72" s="848"/>
      <c r="E72" s="848"/>
      <c r="F72" s="848"/>
      <c r="G72" s="848"/>
      <c r="H72" s="847">
        <v>0</v>
      </c>
      <c r="I72" s="848"/>
      <c r="J72" s="1759">
        <v>3.0000000000000001E-3</v>
      </c>
      <c r="K72" s="848"/>
      <c r="L72" s="848"/>
      <c r="M72" s="848"/>
      <c r="N72" s="1367" t="s">
        <v>986</v>
      </c>
      <c r="O72" s="1368"/>
      <c r="P72" s="1368"/>
      <c r="Q72" s="1368"/>
      <c r="R72" s="1368"/>
      <c r="S72" s="1368"/>
      <c r="T72" s="1368"/>
      <c r="U72" s="1369"/>
      <c r="V72" s="1367" t="s">
        <v>934</v>
      </c>
      <c r="W72" s="1049"/>
      <c r="X72" s="1049"/>
      <c r="Y72" s="1049"/>
      <c r="Z72" s="1049"/>
      <c r="AA72" s="1784"/>
      <c r="AB72" s="29"/>
    </row>
    <row r="73" spans="2:28" ht="122.25" customHeight="1" x14ac:dyDescent="0.2">
      <c r="B73" s="26"/>
      <c r="C73" s="1442" t="s">
        <v>467</v>
      </c>
      <c r="D73" s="848"/>
      <c r="E73" s="848"/>
      <c r="F73" s="848"/>
      <c r="G73" s="848"/>
      <c r="H73" s="1777">
        <v>1.0000000000000001E-5</v>
      </c>
      <c r="I73" s="1777"/>
      <c r="J73" s="1785">
        <v>0</v>
      </c>
      <c r="K73" s="1786"/>
      <c r="L73" s="1786"/>
      <c r="M73" s="1787"/>
      <c r="N73" s="1367" t="s">
        <v>987</v>
      </c>
      <c r="O73" s="1368"/>
      <c r="P73" s="1368"/>
      <c r="Q73" s="1368"/>
      <c r="R73" s="1368"/>
      <c r="S73" s="1368"/>
      <c r="T73" s="1368"/>
      <c r="U73" s="1369"/>
      <c r="V73" s="1788"/>
      <c r="W73" s="1789"/>
      <c r="X73" s="1789"/>
      <c r="Y73" s="1789"/>
      <c r="Z73" s="1789"/>
      <c r="AA73" s="1790"/>
      <c r="AB73" s="29"/>
    </row>
    <row r="74" spans="2:28" ht="70.5" customHeight="1" x14ac:dyDescent="0.2">
      <c r="B74" s="26"/>
      <c r="C74" s="1442" t="s">
        <v>465</v>
      </c>
      <c r="D74" s="848"/>
      <c r="E74" s="848"/>
      <c r="F74" s="848"/>
      <c r="G74" s="848"/>
      <c r="H74" s="1714" t="s">
        <v>528</v>
      </c>
      <c r="I74" s="1714"/>
      <c r="J74" s="1713">
        <v>0</v>
      </c>
      <c r="K74" s="1714"/>
      <c r="L74" s="1714"/>
      <c r="M74" s="1714"/>
      <c r="N74" s="1778" t="s">
        <v>988</v>
      </c>
      <c r="O74" s="1779"/>
      <c r="P74" s="1779"/>
      <c r="Q74" s="1779"/>
      <c r="R74" s="1779"/>
      <c r="S74" s="1779"/>
      <c r="T74" s="1779"/>
      <c r="U74" s="1780"/>
      <c r="V74" s="1781"/>
      <c r="W74" s="1782"/>
      <c r="X74" s="1782"/>
      <c r="Y74" s="1782"/>
      <c r="Z74" s="1782"/>
      <c r="AA74" s="1783"/>
      <c r="AB74" s="29"/>
    </row>
    <row r="75" spans="2:28" s="350" customFormat="1" ht="127.5" customHeight="1" x14ac:dyDescent="0.25">
      <c r="B75" s="351"/>
      <c r="C75" s="1442" t="s">
        <v>463</v>
      </c>
      <c r="D75" s="848"/>
      <c r="E75" s="848"/>
      <c r="F75" s="848"/>
      <c r="G75" s="848"/>
      <c r="H75" s="1714" t="s">
        <v>528</v>
      </c>
      <c r="I75" s="1714"/>
      <c r="J75" s="1721">
        <v>1.8621973929236499E-3</v>
      </c>
      <c r="K75" s="1721"/>
      <c r="L75" s="1721"/>
      <c r="M75" s="1721"/>
      <c r="N75" s="1722" t="s">
        <v>989</v>
      </c>
      <c r="O75" s="1773"/>
      <c r="P75" s="1773"/>
      <c r="Q75" s="1773"/>
      <c r="R75" s="1773"/>
      <c r="S75" s="1773"/>
      <c r="T75" s="1773"/>
      <c r="U75" s="1774"/>
      <c r="V75" s="1722" t="s">
        <v>940</v>
      </c>
      <c r="W75" s="1723"/>
      <c r="X75" s="1723"/>
      <c r="Y75" s="1723"/>
      <c r="Z75" s="1723"/>
      <c r="AA75" s="1724"/>
      <c r="AB75" s="352"/>
    </row>
    <row r="76" spans="2:28" ht="72.75" customHeight="1" x14ac:dyDescent="0.2">
      <c r="B76" s="26"/>
      <c r="C76" s="1442" t="s">
        <v>462</v>
      </c>
      <c r="D76" s="848"/>
      <c r="E76" s="848"/>
      <c r="F76" s="848"/>
      <c r="G76" s="848"/>
      <c r="H76" s="1777">
        <v>3.0000000000000001E-5</v>
      </c>
      <c r="I76" s="1777"/>
      <c r="J76" s="1721">
        <v>1.9E-3</v>
      </c>
      <c r="K76" s="1714"/>
      <c r="L76" s="1714"/>
      <c r="M76" s="1714"/>
      <c r="N76" s="1722" t="s">
        <v>990</v>
      </c>
      <c r="O76" s="1773"/>
      <c r="P76" s="1773"/>
      <c r="Q76" s="1773"/>
      <c r="R76" s="1773"/>
      <c r="S76" s="1773"/>
      <c r="T76" s="1773"/>
      <c r="U76" s="1774"/>
      <c r="V76" s="1716" t="s">
        <v>942</v>
      </c>
      <c r="W76" s="1717"/>
      <c r="X76" s="1717"/>
      <c r="Y76" s="1717"/>
      <c r="Z76" s="1717"/>
      <c r="AA76" s="1718"/>
      <c r="AB76" s="29"/>
    </row>
    <row r="77" spans="2:28" x14ac:dyDescent="0.2">
      <c r="B77" s="26"/>
      <c r="C77" s="1442" t="s">
        <v>477</v>
      </c>
      <c r="D77" s="848"/>
      <c r="E77" s="848"/>
      <c r="F77" s="848"/>
      <c r="G77" s="848"/>
      <c r="H77" s="1714" t="s">
        <v>528</v>
      </c>
      <c r="I77" s="1714"/>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1442" t="s">
        <v>476</v>
      </c>
      <c r="D78" s="848"/>
      <c r="E78" s="848"/>
      <c r="F78" s="848"/>
      <c r="G78" s="848"/>
      <c r="H78" s="1714" t="s">
        <v>528</v>
      </c>
      <c r="I78" s="1714"/>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1442" t="s">
        <v>475</v>
      </c>
      <c r="D79" s="848"/>
      <c r="E79" s="848"/>
      <c r="F79" s="848"/>
      <c r="G79" s="848"/>
      <c r="H79" s="848"/>
      <c r="I79" s="848"/>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1442" t="s">
        <v>474</v>
      </c>
      <c r="D80" s="848"/>
      <c r="E80" s="848"/>
      <c r="F80" s="848"/>
      <c r="G80" s="848"/>
      <c r="H80" s="848"/>
      <c r="I80" s="848"/>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1442" t="s">
        <v>473</v>
      </c>
      <c r="D81" s="848"/>
      <c r="E81" s="848"/>
      <c r="F81" s="848"/>
      <c r="G81" s="848"/>
      <c r="H81" s="848"/>
      <c r="I81" s="848"/>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1775" t="s">
        <v>472</v>
      </c>
      <c r="D82" s="1776"/>
      <c r="E82" s="1776"/>
      <c r="F82" s="1776"/>
      <c r="G82" s="1776"/>
      <c r="H82" s="1776"/>
      <c r="I82" s="1776"/>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8"/>
    </row>
    <row r="122" ht="6" customHeight="1" x14ac:dyDescent="0.2"/>
  </sheetData>
  <mergeCells count="15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C38:G38"/>
    <mergeCell ref="K38:AA38"/>
    <mergeCell ref="C39:G39"/>
    <mergeCell ref="K39:AA39"/>
    <mergeCell ref="C40:G40"/>
    <mergeCell ref="K40:AA40"/>
    <mergeCell ref="C47:G47"/>
    <mergeCell ref="K47:AA47"/>
    <mergeCell ref="C48:G48"/>
    <mergeCell ref="K48:AA48"/>
    <mergeCell ref="C51:AA52"/>
    <mergeCell ref="C53:AA65"/>
    <mergeCell ref="C44:G44"/>
    <mergeCell ref="K44:AA44"/>
    <mergeCell ref="C45:G45"/>
    <mergeCell ref="K45:AA45"/>
    <mergeCell ref="C46:G46"/>
    <mergeCell ref="K46:AA46"/>
    <mergeCell ref="C68:G70"/>
    <mergeCell ref="H68:I70"/>
    <mergeCell ref="J68:M70"/>
    <mergeCell ref="N68:U70"/>
    <mergeCell ref="V68: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5"/>
  <sheetViews>
    <sheetView view="pageBreakPreview" topLeftCell="A4" zoomScaleNormal="100" zoomScaleSheetLayoutView="100" zoomScalePageLayoutView="70" workbookViewId="0">
      <selection activeCell="C43" sqref="C43:AA55"/>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991</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992</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993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994</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75" customHeight="1" thickBot="1" x14ac:dyDescent="0.25">
      <c r="B18" s="14"/>
      <c r="C18" s="472" t="s">
        <v>490</v>
      </c>
      <c r="D18" s="473"/>
      <c r="E18" s="473"/>
      <c r="F18" s="473"/>
      <c r="G18" s="473"/>
      <c r="H18" s="474"/>
      <c r="I18" s="475" t="s">
        <v>995</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836</v>
      </c>
      <c r="N21" s="585"/>
      <c r="O21" s="585"/>
      <c r="P21" s="585"/>
      <c r="Q21" s="585"/>
      <c r="R21" s="585"/>
      <c r="S21" s="586"/>
      <c r="T21" s="587" t="s">
        <v>996</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75" customHeight="1" thickBot="1" x14ac:dyDescent="0.25">
      <c r="B24" s="14"/>
      <c r="C24" s="451" t="s">
        <v>923</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997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1252">
        <v>1000</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1251</v>
      </c>
      <c r="L32" s="480"/>
      <c r="M32" s="480"/>
      <c r="N32" s="480"/>
      <c r="O32" s="480">
        <v>1500</v>
      </c>
      <c r="P32" s="480"/>
      <c r="Q32" s="480"/>
      <c r="R32" s="480"/>
      <c r="S32" s="480">
        <v>1001</v>
      </c>
      <c r="T32" s="480"/>
      <c r="U32" s="480">
        <v>1250</v>
      </c>
      <c r="V32" s="480"/>
      <c r="W32" s="480"/>
      <c r="X32" s="480">
        <v>0</v>
      </c>
      <c r="Y32" s="480"/>
      <c r="Z32" s="480">
        <v>1000</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76.5" customHeight="1" thickBot="1" x14ac:dyDescent="0.25">
      <c r="B35" s="20"/>
      <c r="C35" s="756" t="s">
        <v>30</v>
      </c>
      <c r="D35" s="757"/>
      <c r="E35" s="757"/>
      <c r="F35" s="757"/>
      <c r="G35" s="758"/>
      <c r="H35" s="336" t="s">
        <v>998</v>
      </c>
      <c r="I35" s="336" t="s">
        <v>999</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32.25" customHeight="1" x14ac:dyDescent="0.2">
      <c r="B36" s="20"/>
      <c r="C36" s="641" t="s">
        <v>748</v>
      </c>
      <c r="D36" s="642"/>
      <c r="E36" s="642"/>
      <c r="F36" s="642"/>
      <c r="G36" s="643"/>
      <c r="H36" s="279">
        <v>1</v>
      </c>
      <c r="I36" s="279">
        <v>499</v>
      </c>
      <c r="J36" s="279">
        <f>+(H36/I36)*100000</f>
        <v>200.40080160320639</v>
      </c>
      <c r="K36" s="1744" t="s">
        <v>1000</v>
      </c>
      <c r="L36" s="1745"/>
      <c r="M36" s="1745"/>
      <c r="N36" s="1745"/>
      <c r="O36" s="1745"/>
      <c r="P36" s="1745"/>
      <c r="Q36" s="1745"/>
      <c r="R36" s="1745"/>
      <c r="S36" s="1745"/>
      <c r="T36" s="1745"/>
      <c r="U36" s="1745"/>
      <c r="V36" s="1745"/>
      <c r="W36" s="1745"/>
      <c r="X36" s="1745"/>
      <c r="Y36" s="1745"/>
      <c r="Z36" s="1745"/>
      <c r="AA36" s="1746"/>
      <c r="AB36" s="16"/>
    </row>
    <row r="37" spans="2:28" s="21" customFormat="1" ht="32.25" customHeight="1" thickBot="1" x14ac:dyDescent="0.25">
      <c r="B37" s="20"/>
      <c r="C37" s="641" t="s">
        <v>750</v>
      </c>
      <c r="D37" s="642"/>
      <c r="E37" s="642"/>
      <c r="F37" s="642"/>
      <c r="G37" s="643"/>
      <c r="H37" s="141"/>
      <c r="I37" s="141"/>
      <c r="J37" s="72" t="e">
        <f>+(H37/I37)*100000</f>
        <v>#DIV/0!</v>
      </c>
      <c r="K37" s="929"/>
      <c r="L37" s="930"/>
      <c r="M37" s="930"/>
      <c r="N37" s="930"/>
      <c r="O37" s="930"/>
      <c r="P37" s="930"/>
      <c r="Q37" s="930"/>
      <c r="R37" s="930"/>
      <c r="S37" s="930"/>
      <c r="T37" s="930"/>
      <c r="U37" s="930"/>
      <c r="V37" s="930"/>
      <c r="W37" s="930"/>
      <c r="X37" s="930"/>
      <c r="Y37" s="930"/>
      <c r="Z37" s="930"/>
      <c r="AA37" s="931"/>
      <c r="AB37" s="16"/>
    </row>
    <row r="38" spans="2:28" s="21" customFormat="1" ht="15.75" customHeight="1" thickBot="1" x14ac:dyDescent="0.3">
      <c r="B38" s="20"/>
      <c r="C38" s="786" t="s">
        <v>35</v>
      </c>
      <c r="D38" s="787"/>
      <c r="E38" s="787"/>
      <c r="F38" s="787"/>
      <c r="G38" s="788"/>
      <c r="H38" s="354">
        <f>+SUM(H36:H37)</f>
        <v>1</v>
      </c>
      <c r="I38" s="354">
        <f>+AVERAGE(I36:I37)</f>
        <v>499</v>
      </c>
      <c r="J38" s="354" t="e">
        <f>+AVERAGE(J36:J37)</f>
        <v>#DIV/0!</v>
      </c>
      <c r="K38" s="789"/>
      <c r="L38" s="790"/>
      <c r="M38" s="790"/>
      <c r="N38" s="790"/>
      <c r="O38" s="790"/>
      <c r="P38" s="790"/>
      <c r="Q38" s="790"/>
      <c r="R38" s="790"/>
      <c r="S38" s="790"/>
      <c r="T38" s="790"/>
      <c r="U38" s="790"/>
      <c r="V38" s="790"/>
      <c r="W38" s="790"/>
      <c r="X38" s="790"/>
      <c r="Y38" s="790"/>
      <c r="Z38" s="790"/>
      <c r="AA38" s="791"/>
      <c r="AB38" s="16"/>
    </row>
    <row r="39" spans="2:28" s="21" customFormat="1" ht="5.25" customHeight="1" x14ac:dyDescent="0.2">
      <c r="B39" s="20"/>
      <c r="C39" s="15"/>
      <c r="D39" s="15"/>
      <c r="E39" s="15"/>
      <c r="F39" s="15"/>
      <c r="G39" s="15"/>
      <c r="H39" s="54"/>
      <c r="I39" s="54"/>
      <c r="J39" s="53"/>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54"/>
      <c r="I40" s="54"/>
      <c r="J40" s="53"/>
      <c r="K40" s="15"/>
      <c r="L40" s="15"/>
      <c r="M40" s="15"/>
      <c r="N40" s="15"/>
      <c r="O40" s="15"/>
      <c r="P40" s="15"/>
      <c r="Q40" s="15"/>
      <c r="R40" s="15"/>
      <c r="S40" s="15"/>
      <c r="T40" s="15"/>
      <c r="U40" s="15"/>
      <c r="V40" s="15"/>
      <c r="W40" s="15"/>
      <c r="X40" s="15"/>
      <c r="Y40" s="15"/>
      <c r="Z40" s="15"/>
      <c r="AA40" s="15"/>
      <c r="AB40" s="16"/>
    </row>
    <row r="41" spans="2:28" s="21" customFormat="1" x14ac:dyDescent="0.2">
      <c r="B41" s="20"/>
      <c r="C41" s="625" t="s">
        <v>36</v>
      </c>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7"/>
      <c r="AB41" s="16"/>
    </row>
    <row r="42" spans="2:28" ht="15" thickBot="1" x14ac:dyDescent="0.25">
      <c r="B42" s="14"/>
      <c r="C42" s="932"/>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4"/>
      <c r="AB42" s="16"/>
    </row>
    <row r="43" spans="2:28" ht="18.75" customHeight="1" x14ac:dyDescent="0.2">
      <c r="B43" s="14"/>
      <c r="C43" s="768"/>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16"/>
    </row>
    <row r="44" spans="2:28" ht="18.75" customHeight="1" x14ac:dyDescent="0.2">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3"/>
      <c r="AB44" s="16"/>
    </row>
    <row r="45" spans="2:28" ht="18.75" customHeight="1" x14ac:dyDescent="0.2">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3"/>
      <c r="AB45" s="16"/>
    </row>
    <row r="46" spans="2:28" ht="18.75" customHeight="1"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ht="18.75" customHeight="1"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ht="18.75" customHeight="1"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ht="18.7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ht="18.75" customHeight="1"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ht="18.75" customHeight="1"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ht="18.75"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ht="18.75" customHeight="1"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ht="18.7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18.75" customHeight="1" thickBot="1" x14ac:dyDescent="0.2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6"/>
      <c r="AB55" s="16"/>
    </row>
    <row r="56" spans="2:28" x14ac:dyDescent="0.2">
      <c r="B56" s="22"/>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23"/>
    </row>
    <row r="57" spans="2:28" ht="15" thickBot="1" x14ac:dyDescent="0.25">
      <c r="B57" s="24"/>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25"/>
    </row>
    <row r="58" spans="2:28" ht="15.75" x14ac:dyDescent="0.2">
      <c r="B58" s="26"/>
      <c r="C58" s="838" t="s">
        <v>30</v>
      </c>
      <c r="D58" s="839"/>
      <c r="E58" s="839"/>
      <c r="F58" s="839"/>
      <c r="G58" s="840"/>
      <c r="H58" s="838" t="s">
        <v>37</v>
      </c>
      <c r="I58" s="840"/>
      <c r="J58" s="838" t="s">
        <v>38</v>
      </c>
      <c r="K58" s="839"/>
      <c r="L58" s="839"/>
      <c r="M58" s="840"/>
      <c r="N58" s="838" t="s">
        <v>39</v>
      </c>
      <c r="O58" s="839"/>
      <c r="P58" s="839"/>
      <c r="Q58" s="839"/>
      <c r="R58" s="839"/>
      <c r="S58" s="839"/>
      <c r="T58" s="839"/>
      <c r="U58" s="840"/>
      <c r="V58" s="935" t="s">
        <v>40</v>
      </c>
      <c r="W58" s="935"/>
      <c r="X58" s="935"/>
      <c r="Y58" s="935"/>
      <c r="Z58" s="935"/>
      <c r="AA58" s="936"/>
      <c r="AB58" s="27"/>
    </row>
    <row r="59" spans="2:28" ht="15.75" x14ac:dyDescent="0.2">
      <c r="B59" s="28"/>
      <c r="C59" s="841"/>
      <c r="D59" s="842"/>
      <c r="E59" s="842"/>
      <c r="F59" s="842"/>
      <c r="G59" s="843"/>
      <c r="H59" s="841"/>
      <c r="I59" s="843"/>
      <c r="J59" s="841"/>
      <c r="K59" s="842"/>
      <c r="L59" s="842"/>
      <c r="M59" s="843"/>
      <c r="N59" s="841"/>
      <c r="O59" s="842"/>
      <c r="P59" s="842"/>
      <c r="Q59" s="842"/>
      <c r="R59" s="842"/>
      <c r="S59" s="842"/>
      <c r="T59" s="842"/>
      <c r="U59" s="843"/>
      <c r="V59" s="937"/>
      <c r="W59" s="937"/>
      <c r="X59" s="937"/>
      <c r="Y59" s="937"/>
      <c r="Z59" s="937"/>
      <c r="AA59" s="938"/>
      <c r="AB59" s="27"/>
    </row>
    <row r="60" spans="2:28" ht="16.5" thickBot="1" x14ac:dyDescent="0.25">
      <c r="B60" s="28"/>
      <c r="C60" s="841"/>
      <c r="D60" s="842"/>
      <c r="E60" s="842"/>
      <c r="F60" s="842"/>
      <c r="G60" s="843"/>
      <c r="H60" s="841"/>
      <c r="I60" s="843"/>
      <c r="J60" s="841"/>
      <c r="K60" s="842"/>
      <c r="L60" s="842"/>
      <c r="M60" s="843"/>
      <c r="N60" s="844"/>
      <c r="O60" s="845"/>
      <c r="P60" s="845"/>
      <c r="Q60" s="845"/>
      <c r="R60" s="845"/>
      <c r="S60" s="845"/>
      <c r="T60" s="845"/>
      <c r="U60" s="846"/>
      <c r="V60" s="939"/>
      <c r="W60" s="939"/>
      <c r="X60" s="939"/>
      <c r="Y60" s="939"/>
      <c r="Z60" s="939"/>
      <c r="AA60" s="940"/>
      <c r="AB60" s="27"/>
    </row>
    <row r="61" spans="2:28" ht="87.75" customHeight="1" x14ac:dyDescent="0.2">
      <c r="C61" s="832" t="s">
        <v>748</v>
      </c>
      <c r="D61" s="833"/>
      <c r="E61" s="833"/>
      <c r="F61" s="833"/>
      <c r="G61" s="834"/>
      <c r="H61" s="711" t="s">
        <v>528</v>
      </c>
      <c r="I61" s="711"/>
      <c r="J61" s="1795">
        <v>200</v>
      </c>
      <c r="K61" s="1795"/>
      <c r="L61" s="1795"/>
      <c r="M61" s="1795"/>
      <c r="N61" s="1740" t="s">
        <v>941</v>
      </c>
      <c r="O61" s="1741"/>
      <c r="P61" s="1741"/>
      <c r="Q61" s="1741"/>
      <c r="R61" s="1741"/>
      <c r="S61" s="1741"/>
      <c r="T61" s="1741"/>
      <c r="U61" s="1742"/>
      <c r="V61" s="1740" t="s">
        <v>1001</v>
      </c>
      <c r="W61" s="1741"/>
      <c r="X61" s="1741"/>
      <c r="Y61" s="1741"/>
      <c r="Z61" s="1741"/>
      <c r="AA61" s="1743"/>
      <c r="AB61" s="29"/>
    </row>
    <row r="62" spans="2:28" x14ac:dyDescent="0.2">
      <c r="B62" s="26"/>
      <c r="C62" s="641" t="s">
        <v>750</v>
      </c>
      <c r="D62" s="642"/>
      <c r="E62" s="642"/>
      <c r="F62" s="642"/>
      <c r="G62" s="643"/>
      <c r="H62" s="848"/>
      <c r="I62" s="848"/>
      <c r="J62" s="591"/>
      <c r="K62" s="591"/>
      <c r="L62" s="591"/>
      <c r="M62" s="591"/>
      <c r="N62" s="918"/>
      <c r="O62" s="919"/>
      <c r="P62" s="919"/>
      <c r="Q62" s="919"/>
      <c r="R62" s="919"/>
      <c r="S62" s="919"/>
      <c r="T62" s="919"/>
      <c r="U62" s="920"/>
      <c r="V62" s="918"/>
      <c r="W62" s="919"/>
      <c r="X62" s="919"/>
      <c r="Y62" s="919"/>
      <c r="Z62" s="919"/>
      <c r="AA62" s="921"/>
      <c r="AB62" s="29"/>
    </row>
    <row r="63" spans="2:28" x14ac:dyDescent="0.2">
      <c r="B63" s="26"/>
      <c r="C63" s="590"/>
      <c r="D63" s="591"/>
      <c r="E63" s="591"/>
      <c r="F63" s="591"/>
      <c r="G63" s="591"/>
      <c r="H63" s="591"/>
      <c r="I63" s="591"/>
      <c r="J63" s="591"/>
      <c r="K63" s="591"/>
      <c r="L63" s="591"/>
      <c r="M63" s="591"/>
      <c r="N63" s="918"/>
      <c r="O63" s="919"/>
      <c r="P63" s="919"/>
      <c r="Q63" s="919"/>
      <c r="R63" s="919"/>
      <c r="S63" s="919"/>
      <c r="T63" s="919"/>
      <c r="U63" s="920"/>
      <c r="V63" s="918"/>
      <c r="W63" s="919"/>
      <c r="X63" s="919"/>
      <c r="Y63" s="919"/>
      <c r="Z63" s="919"/>
      <c r="AA63" s="921"/>
      <c r="AB63" s="29"/>
    </row>
    <row r="64" spans="2:28" x14ac:dyDescent="0.2">
      <c r="B64" s="26"/>
      <c r="C64" s="590"/>
      <c r="D64" s="591"/>
      <c r="E64" s="591"/>
      <c r="F64" s="591"/>
      <c r="G64" s="591"/>
      <c r="H64" s="591"/>
      <c r="I64" s="591"/>
      <c r="J64" s="591"/>
      <c r="K64" s="591"/>
      <c r="L64" s="591"/>
      <c r="M64" s="591"/>
      <c r="N64" s="918"/>
      <c r="O64" s="919"/>
      <c r="P64" s="919"/>
      <c r="Q64" s="919"/>
      <c r="R64" s="919"/>
      <c r="S64" s="919"/>
      <c r="T64" s="919"/>
      <c r="U64" s="920"/>
      <c r="V64" s="918"/>
      <c r="W64" s="919"/>
      <c r="X64" s="919"/>
      <c r="Y64" s="919"/>
      <c r="Z64" s="919"/>
      <c r="AA64" s="921"/>
      <c r="AB64" s="29"/>
    </row>
    <row r="65" spans="2:28" ht="15.75" customHeight="1" thickBot="1" x14ac:dyDescent="0.25">
      <c r="B65" s="26"/>
      <c r="C65" s="592"/>
      <c r="D65" s="593"/>
      <c r="E65" s="593"/>
      <c r="F65" s="593"/>
      <c r="G65" s="593"/>
      <c r="H65" s="593"/>
      <c r="I65" s="593"/>
      <c r="J65" s="593"/>
      <c r="K65" s="593"/>
      <c r="L65" s="593"/>
      <c r="M65" s="593"/>
      <c r="N65" s="922"/>
      <c r="O65" s="923"/>
      <c r="P65" s="923"/>
      <c r="Q65" s="923"/>
      <c r="R65" s="923"/>
      <c r="S65" s="923"/>
      <c r="T65" s="923"/>
      <c r="U65" s="924"/>
      <c r="V65" s="922"/>
      <c r="W65" s="923"/>
      <c r="X65" s="923"/>
      <c r="Y65" s="923"/>
      <c r="Z65" s="923"/>
      <c r="AA65" s="925"/>
      <c r="AB65" s="29"/>
    </row>
    <row r="66" spans="2:28" x14ac:dyDescent="0.2">
      <c r="B66" s="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8"/>
    </row>
    <row r="105" ht="6" customHeight="1" x14ac:dyDescent="0.2"/>
  </sheetData>
  <mergeCells count="98">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41:AA42"/>
    <mergeCell ref="C43:AA55"/>
    <mergeCell ref="C58:G60"/>
    <mergeCell ref="H58:I60"/>
    <mergeCell ref="J58:M60"/>
    <mergeCell ref="N58:U60"/>
    <mergeCell ref="V58:AA60"/>
    <mergeCell ref="C62:G62"/>
    <mergeCell ref="H62:I62"/>
    <mergeCell ref="J62:M62"/>
    <mergeCell ref="N62:U62"/>
    <mergeCell ref="V62:AA62"/>
    <mergeCell ref="C61:G61"/>
    <mergeCell ref="H61:I61"/>
    <mergeCell ref="J61:M61"/>
    <mergeCell ref="N61:U61"/>
    <mergeCell ref="V61:AA61"/>
    <mergeCell ref="C64:G64"/>
    <mergeCell ref="H64:I64"/>
    <mergeCell ref="J64:M64"/>
    <mergeCell ref="N64:U64"/>
    <mergeCell ref="V64:AA64"/>
    <mergeCell ref="C63:G63"/>
    <mergeCell ref="H63:I63"/>
    <mergeCell ref="J63:M63"/>
    <mergeCell ref="N63:U63"/>
    <mergeCell ref="V63:AA63"/>
    <mergeCell ref="C65:G65"/>
    <mergeCell ref="H65:I65"/>
    <mergeCell ref="J65:M65"/>
    <mergeCell ref="N65:U65"/>
    <mergeCell ref="V65:AA65"/>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2"/>
  <sheetViews>
    <sheetView view="pageBreakPreview" topLeftCell="A3" zoomScaleNormal="100" zoomScaleSheetLayoutView="100" zoomScalePageLayoutView="70" workbookViewId="0">
      <selection activeCell="J64" sqref="J64:M6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1002</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1003</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1004</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1005</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2" customHeight="1" thickBot="1" x14ac:dyDescent="0.25">
      <c r="B18" s="14"/>
      <c r="C18" s="472" t="s">
        <v>490</v>
      </c>
      <c r="D18" s="473"/>
      <c r="E18" s="473"/>
      <c r="F18" s="473"/>
      <c r="G18" s="473"/>
      <c r="H18" s="474"/>
      <c r="I18" s="475" t="s">
        <v>1006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836</v>
      </c>
      <c r="N21" s="585"/>
      <c r="O21" s="585"/>
      <c r="P21" s="585"/>
      <c r="Q21" s="585"/>
      <c r="R21" s="585"/>
      <c r="S21" s="586"/>
      <c r="T21" s="587" t="s">
        <v>996</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7" customHeight="1" thickBot="1" x14ac:dyDescent="0.25">
      <c r="B24" s="14"/>
      <c r="C24" s="451" t="s">
        <v>923</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1007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1800"/>
      <c r="I28" s="1801">
        <v>0</v>
      </c>
      <c r="J28" s="1802"/>
      <c r="K28" s="567"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797">
        <v>250</v>
      </c>
      <c r="L32" s="1798"/>
      <c r="M32" s="1798"/>
      <c r="N32" s="1798"/>
      <c r="O32" s="1798">
        <v>500</v>
      </c>
      <c r="P32" s="1798"/>
      <c r="Q32" s="1798"/>
      <c r="R32" s="1798"/>
      <c r="S32" s="1798">
        <v>1</v>
      </c>
      <c r="T32" s="1798"/>
      <c r="U32" s="1798">
        <v>250</v>
      </c>
      <c r="V32" s="1798"/>
      <c r="W32" s="1798"/>
      <c r="X32" s="1798">
        <v>0</v>
      </c>
      <c r="Y32" s="1798"/>
      <c r="Z32" s="1798">
        <v>0</v>
      </c>
      <c r="AA32" s="1799"/>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81" customHeight="1" thickBot="1" x14ac:dyDescent="0.25">
      <c r="B35" s="20"/>
      <c r="C35" s="756" t="s">
        <v>30</v>
      </c>
      <c r="D35" s="757"/>
      <c r="E35" s="757"/>
      <c r="F35" s="757"/>
      <c r="G35" s="758"/>
      <c r="H35" s="336" t="s">
        <v>1008</v>
      </c>
      <c r="I35" s="336" t="s">
        <v>999</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39.75" customHeight="1" x14ac:dyDescent="0.2">
      <c r="B36" s="20"/>
      <c r="C36" s="641" t="s">
        <v>748</v>
      </c>
      <c r="D36" s="642"/>
      <c r="E36" s="642"/>
      <c r="F36" s="642"/>
      <c r="G36" s="643"/>
      <c r="H36" s="279">
        <v>0</v>
      </c>
      <c r="I36" s="279">
        <v>499</v>
      </c>
      <c r="J36" s="279">
        <f>+(H36/I36)*100000</f>
        <v>0</v>
      </c>
      <c r="K36" s="1744" t="s">
        <v>1009</v>
      </c>
      <c r="L36" s="1745"/>
      <c r="M36" s="1745"/>
      <c r="N36" s="1745"/>
      <c r="O36" s="1745"/>
      <c r="P36" s="1745"/>
      <c r="Q36" s="1745"/>
      <c r="R36" s="1745"/>
      <c r="S36" s="1745"/>
      <c r="T36" s="1745"/>
      <c r="U36" s="1745"/>
      <c r="V36" s="1745"/>
      <c r="W36" s="1745"/>
      <c r="X36" s="1745"/>
      <c r="Y36" s="1745"/>
      <c r="Z36" s="1745"/>
      <c r="AA36" s="1746"/>
      <c r="AB36" s="16"/>
    </row>
    <row r="37" spans="2:28" s="21" customFormat="1" ht="39.75" customHeight="1" thickBot="1" x14ac:dyDescent="0.25">
      <c r="B37" s="20"/>
      <c r="C37" s="641" t="s">
        <v>750</v>
      </c>
      <c r="D37" s="642"/>
      <c r="E37" s="642"/>
      <c r="F37" s="642"/>
      <c r="G37" s="643"/>
      <c r="H37" s="141"/>
      <c r="I37" s="141"/>
      <c r="J37" s="72" t="e">
        <f>+(H37/I37)*100000</f>
        <v>#DIV/0!</v>
      </c>
      <c r="K37" s="929"/>
      <c r="L37" s="930"/>
      <c r="M37" s="930"/>
      <c r="N37" s="930"/>
      <c r="O37" s="930"/>
      <c r="P37" s="930"/>
      <c r="Q37" s="930"/>
      <c r="R37" s="930"/>
      <c r="S37" s="930"/>
      <c r="T37" s="930"/>
      <c r="U37" s="930"/>
      <c r="V37" s="930"/>
      <c r="W37" s="930"/>
      <c r="X37" s="930"/>
      <c r="Y37" s="930"/>
      <c r="Z37" s="930"/>
      <c r="AA37" s="931"/>
      <c r="AB37" s="16"/>
    </row>
    <row r="38" spans="2:28" s="21" customFormat="1" ht="15.75" customHeight="1" thickBot="1" x14ac:dyDescent="0.3">
      <c r="B38" s="20"/>
      <c r="C38" s="786" t="s">
        <v>35</v>
      </c>
      <c r="D38" s="787"/>
      <c r="E38" s="787"/>
      <c r="F38" s="787"/>
      <c r="G38" s="788"/>
      <c r="H38" s="354">
        <f>+SUM(H36:H37)</f>
        <v>0</v>
      </c>
      <c r="I38" s="354">
        <f>+AVERAGE(I36:I37)</f>
        <v>499</v>
      </c>
      <c r="J38" s="358" t="e">
        <f>+AVERAGE(J36:J37)</f>
        <v>#DIV/0!</v>
      </c>
      <c r="K38" s="789"/>
      <c r="L38" s="790"/>
      <c r="M38" s="790"/>
      <c r="N38" s="790"/>
      <c r="O38" s="790"/>
      <c r="P38" s="790"/>
      <c r="Q38" s="790"/>
      <c r="R38" s="790"/>
      <c r="S38" s="790"/>
      <c r="T38" s="790"/>
      <c r="U38" s="790"/>
      <c r="V38" s="790"/>
      <c r="W38" s="790"/>
      <c r="X38" s="790"/>
      <c r="Y38" s="790"/>
      <c r="Z38" s="790"/>
      <c r="AA38" s="791"/>
      <c r="AB38" s="16"/>
    </row>
    <row r="39" spans="2:28" s="21" customFormat="1" ht="5.25" customHeight="1" x14ac:dyDescent="0.2">
      <c r="B39" s="20"/>
      <c r="C39" s="15"/>
      <c r="D39" s="15"/>
      <c r="E39" s="15"/>
      <c r="F39" s="15"/>
      <c r="G39" s="15"/>
      <c r="H39" s="54"/>
      <c r="I39" s="54"/>
      <c r="J39" s="53"/>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54"/>
      <c r="I40" s="54"/>
      <c r="J40" s="53"/>
      <c r="K40" s="15"/>
      <c r="L40" s="15"/>
      <c r="M40" s="15"/>
      <c r="N40" s="15"/>
      <c r="O40" s="15"/>
      <c r="P40" s="15"/>
      <c r="Q40" s="15"/>
      <c r="R40" s="15"/>
      <c r="S40" s="15"/>
      <c r="T40" s="15"/>
      <c r="U40" s="15"/>
      <c r="V40" s="15"/>
      <c r="W40" s="15"/>
      <c r="X40" s="15"/>
      <c r="Y40" s="15"/>
      <c r="Z40" s="15"/>
      <c r="AA40" s="15"/>
      <c r="AB40" s="16"/>
    </row>
    <row r="41" spans="2:28" s="21" customFormat="1" x14ac:dyDescent="0.2">
      <c r="B41" s="20"/>
      <c r="C41" s="625" t="s">
        <v>36</v>
      </c>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7"/>
      <c r="AB41" s="16"/>
    </row>
    <row r="42" spans="2:28" ht="15" thickBot="1" x14ac:dyDescent="0.25">
      <c r="B42" s="14"/>
      <c r="C42" s="932"/>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4"/>
      <c r="AB42" s="16"/>
    </row>
    <row r="43" spans="2:28" x14ac:dyDescent="0.2">
      <c r="B43" s="14"/>
      <c r="C43" s="768"/>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16"/>
    </row>
    <row r="44" spans="2:28" x14ac:dyDescent="0.2">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3"/>
      <c r="AB44" s="16"/>
    </row>
    <row r="45" spans="2:28" x14ac:dyDescent="0.2">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3"/>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15" thickBot="1" x14ac:dyDescent="0.2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6"/>
      <c r="AB55" s="16"/>
    </row>
    <row r="56" spans="2:28" x14ac:dyDescent="0.2">
      <c r="B56" s="22"/>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23"/>
    </row>
    <row r="57" spans="2:28" ht="15" thickBot="1" x14ac:dyDescent="0.25">
      <c r="B57" s="24"/>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25"/>
    </row>
    <row r="58" spans="2:28" ht="15.75" x14ac:dyDescent="0.2">
      <c r="B58" s="26"/>
      <c r="C58" s="838" t="s">
        <v>30</v>
      </c>
      <c r="D58" s="839"/>
      <c r="E58" s="839"/>
      <c r="F58" s="839"/>
      <c r="G58" s="840"/>
      <c r="H58" s="838" t="s">
        <v>37</v>
      </c>
      <c r="I58" s="840"/>
      <c r="J58" s="838" t="s">
        <v>38</v>
      </c>
      <c r="K58" s="839"/>
      <c r="L58" s="839"/>
      <c r="M58" s="840"/>
      <c r="N58" s="838" t="s">
        <v>39</v>
      </c>
      <c r="O58" s="839"/>
      <c r="P58" s="839"/>
      <c r="Q58" s="839"/>
      <c r="R58" s="839"/>
      <c r="S58" s="839"/>
      <c r="T58" s="839"/>
      <c r="U58" s="840"/>
      <c r="V58" s="935" t="s">
        <v>40</v>
      </c>
      <c r="W58" s="935"/>
      <c r="X58" s="935"/>
      <c r="Y58" s="935"/>
      <c r="Z58" s="935"/>
      <c r="AA58" s="936"/>
      <c r="AB58" s="27"/>
    </row>
    <row r="59" spans="2:28" ht="15.75" x14ac:dyDescent="0.2">
      <c r="B59" s="28"/>
      <c r="C59" s="841"/>
      <c r="D59" s="842"/>
      <c r="E59" s="842"/>
      <c r="F59" s="842"/>
      <c r="G59" s="843"/>
      <c r="H59" s="841"/>
      <c r="I59" s="843"/>
      <c r="J59" s="841"/>
      <c r="K59" s="842"/>
      <c r="L59" s="842"/>
      <c r="M59" s="843"/>
      <c r="N59" s="841"/>
      <c r="O59" s="842"/>
      <c r="P59" s="842"/>
      <c r="Q59" s="842"/>
      <c r="R59" s="842"/>
      <c r="S59" s="842"/>
      <c r="T59" s="842"/>
      <c r="U59" s="843"/>
      <c r="V59" s="937"/>
      <c r="W59" s="937"/>
      <c r="X59" s="937"/>
      <c r="Y59" s="937"/>
      <c r="Z59" s="937"/>
      <c r="AA59" s="938"/>
      <c r="AB59" s="27"/>
    </row>
    <row r="60" spans="2:28" ht="16.5" thickBot="1" x14ac:dyDescent="0.25">
      <c r="B60" s="28"/>
      <c r="C60" s="841"/>
      <c r="D60" s="842"/>
      <c r="E60" s="842"/>
      <c r="F60" s="842"/>
      <c r="G60" s="843"/>
      <c r="H60" s="841"/>
      <c r="I60" s="843"/>
      <c r="J60" s="841"/>
      <c r="K60" s="842"/>
      <c r="L60" s="842"/>
      <c r="M60" s="843"/>
      <c r="N60" s="844"/>
      <c r="O60" s="845"/>
      <c r="P60" s="845"/>
      <c r="Q60" s="845"/>
      <c r="R60" s="845"/>
      <c r="S60" s="845"/>
      <c r="T60" s="845"/>
      <c r="U60" s="846"/>
      <c r="V60" s="939"/>
      <c r="W60" s="939"/>
      <c r="X60" s="939"/>
      <c r="Y60" s="939"/>
      <c r="Z60" s="939"/>
      <c r="AA60" s="940"/>
      <c r="AB60" s="27"/>
    </row>
    <row r="61" spans="2:28" ht="84" customHeight="1" x14ac:dyDescent="0.2">
      <c r="B61" s="26"/>
      <c r="C61" s="641" t="s">
        <v>748</v>
      </c>
      <c r="D61" s="642"/>
      <c r="E61" s="642"/>
      <c r="F61" s="642"/>
      <c r="G61" s="643"/>
      <c r="H61" s="711" t="s">
        <v>528</v>
      </c>
      <c r="I61" s="711"/>
      <c r="J61" s="1796">
        <v>0</v>
      </c>
      <c r="K61" s="1795"/>
      <c r="L61" s="1795"/>
      <c r="M61" s="1795"/>
      <c r="N61" s="1740" t="s">
        <v>941</v>
      </c>
      <c r="O61" s="1741"/>
      <c r="P61" s="1741"/>
      <c r="Q61" s="1741"/>
      <c r="R61" s="1741"/>
      <c r="S61" s="1741"/>
      <c r="T61" s="1741"/>
      <c r="U61" s="1742"/>
      <c r="V61" s="1740" t="s">
        <v>1001</v>
      </c>
      <c r="W61" s="1741"/>
      <c r="X61" s="1741"/>
      <c r="Y61" s="1741"/>
      <c r="Z61" s="1741"/>
      <c r="AA61" s="1743"/>
      <c r="AB61" s="29"/>
    </row>
    <row r="62" spans="2:28" x14ac:dyDescent="0.2">
      <c r="B62" s="26"/>
      <c r="C62" s="641" t="s">
        <v>750</v>
      </c>
      <c r="D62" s="642"/>
      <c r="E62" s="642"/>
      <c r="F62" s="642"/>
      <c r="G62" s="643"/>
      <c r="H62" s="591"/>
      <c r="I62" s="591"/>
      <c r="J62" s="591"/>
      <c r="K62" s="591"/>
      <c r="L62" s="591"/>
      <c r="M62" s="591"/>
      <c r="N62" s="918"/>
      <c r="O62" s="919"/>
      <c r="P62" s="919"/>
      <c r="Q62" s="919"/>
      <c r="R62" s="919"/>
      <c r="S62" s="919"/>
      <c r="T62" s="919"/>
      <c r="U62" s="920"/>
      <c r="V62" s="918"/>
      <c r="W62" s="919"/>
      <c r="X62" s="919"/>
      <c r="Y62" s="919"/>
      <c r="Z62" s="919"/>
      <c r="AA62" s="921"/>
      <c r="AB62" s="29"/>
    </row>
    <row r="63" spans="2:28" x14ac:dyDescent="0.2">
      <c r="B63" s="26"/>
      <c r="C63" s="590"/>
      <c r="D63" s="591"/>
      <c r="E63" s="591"/>
      <c r="F63" s="591"/>
      <c r="G63" s="591"/>
      <c r="H63" s="591"/>
      <c r="I63" s="591"/>
      <c r="J63" s="591"/>
      <c r="K63" s="591"/>
      <c r="L63" s="591"/>
      <c r="M63" s="591"/>
      <c r="N63" s="918"/>
      <c r="O63" s="919"/>
      <c r="P63" s="919"/>
      <c r="Q63" s="919"/>
      <c r="R63" s="919"/>
      <c r="S63" s="919"/>
      <c r="T63" s="919"/>
      <c r="U63" s="920"/>
      <c r="V63" s="918"/>
      <c r="W63" s="919"/>
      <c r="X63" s="919"/>
      <c r="Y63" s="919"/>
      <c r="Z63" s="919"/>
      <c r="AA63" s="921"/>
      <c r="AB63" s="29"/>
    </row>
    <row r="64" spans="2:28" x14ac:dyDescent="0.2">
      <c r="B64" s="26"/>
      <c r="C64" s="590"/>
      <c r="D64" s="591"/>
      <c r="E64" s="591"/>
      <c r="F64" s="591"/>
      <c r="G64" s="591"/>
      <c r="H64" s="591"/>
      <c r="I64" s="591"/>
      <c r="J64" s="591"/>
      <c r="K64" s="591"/>
      <c r="L64" s="591"/>
      <c r="M64" s="591"/>
      <c r="N64" s="918"/>
      <c r="O64" s="919"/>
      <c r="P64" s="919"/>
      <c r="Q64" s="919"/>
      <c r="R64" s="919"/>
      <c r="S64" s="919"/>
      <c r="T64" s="919"/>
      <c r="U64" s="920"/>
      <c r="V64" s="918"/>
      <c r="W64" s="919"/>
      <c r="X64" s="919"/>
      <c r="Y64" s="919"/>
      <c r="Z64" s="919"/>
      <c r="AA64" s="921"/>
      <c r="AB64" s="29"/>
    </row>
    <row r="65" spans="2:28" x14ac:dyDescent="0.2">
      <c r="B65" s="26"/>
      <c r="C65" s="590"/>
      <c r="D65" s="591"/>
      <c r="E65" s="591"/>
      <c r="F65" s="591"/>
      <c r="G65" s="591"/>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ht="15.75" customHeight="1" thickBot="1" x14ac:dyDescent="0.25">
      <c r="B72" s="26"/>
      <c r="C72" s="592"/>
      <c r="D72" s="593"/>
      <c r="E72" s="593"/>
      <c r="F72" s="593"/>
      <c r="G72" s="593"/>
      <c r="H72" s="593"/>
      <c r="I72" s="593"/>
      <c r="J72" s="593"/>
      <c r="K72" s="593"/>
      <c r="L72" s="593"/>
      <c r="M72" s="593"/>
      <c r="N72" s="922"/>
      <c r="O72" s="923"/>
      <c r="P72" s="923"/>
      <c r="Q72" s="923"/>
      <c r="R72" s="923"/>
      <c r="S72" s="923"/>
      <c r="T72" s="923"/>
      <c r="U72" s="924"/>
      <c r="V72" s="922"/>
      <c r="W72" s="923"/>
      <c r="X72" s="923"/>
      <c r="Y72" s="923"/>
      <c r="Z72" s="923"/>
      <c r="AA72" s="925"/>
      <c r="AB72" s="29"/>
    </row>
    <row r="73" spans="2:28" x14ac:dyDescent="0.2">
      <c r="B73" s="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8"/>
    </row>
    <row r="112" ht="6" customHeight="1" x14ac:dyDescent="0.2"/>
  </sheetData>
  <mergeCells count="13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41:AA42"/>
    <mergeCell ref="C43:AA55"/>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4" zoomScaleNormal="100" zoomScaleSheetLayoutView="100" zoomScalePageLayoutView="70" workbookViewId="0">
      <selection activeCell="J76" sqref="J76:M7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919</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167</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194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195</v>
      </c>
      <c r="S11" s="617"/>
      <c r="T11" s="617"/>
      <c r="U11" s="618"/>
      <c r="V11" s="587" t="s">
        <v>920</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196</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0.75" customHeight="1" thickBot="1" x14ac:dyDescent="0.25">
      <c r="B16" s="14"/>
      <c r="C16" s="472" t="s">
        <v>11</v>
      </c>
      <c r="D16" s="473"/>
      <c r="E16" s="473"/>
      <c r="F16" s="473"/>
      <c r="G16" s="473"/>
      <c r="H16" s="474"/>
      <c r="I16" s="475" t="s">
        <v>197</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66.75" customHeight="1" thickBot="1" x14ac:dyDescent="0.25">
      <c r="B18" s="14"/>
      <c r="C18" s="472" t="s">
        <v>490</v>
      </c>
      <c r="D18" s="473"/>
      <c r="E18" s="473"/>
      <c r="F18" s="473"/>
      <c r="G18" s="473"/>
      <c r="H18" s="474"/>
      <c r="I18" s="475" t="s">
        <v>198</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921</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487</v>
      </c>
      <c r="N21" s="585"/>
      <c r="O21" s="585"/>
      <c r="P21" s="585"/>
      <c r="Q21" s="585"/>
      <c r="R21" s="585"/>
      <c r="S21" s="586"/>
      <c r="T21" s="1736" t="s">
        <v>17</v>
      </c>
      <c r="U21" s="1737"/>
      <c r="V21" s="1737"/>
      <c r="W21" s="1737"/>
      <c r="X21" s="1737"/>
      <c r="Y21" s="1737"/>
      <c r="Z21" s="1737"/>
      <c r="AA21" s="1738"/>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7.75" customHeight="1" thickBot="1" x14ac:dyDescent="0.25">
      <c r="B24" s="14"/>
      <c r="C24" s="451" t="s">
        <v>923</v>
      </c>
      <c r="D24" s="452"/>
      <c r="E24" s="452"/>
      <c r="F24" s="452"/>
      <c r="G24" s="452"/>
      <c r="H24" s="452"/>
      <c r="I24" s="453"/>
      <c r="J24" s="451" t="s">
        <v>924</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199</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0.05</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t="s">
        <v>1010</v>
      </c>
      <c r="L32" s="480"/>
      <c r="M32" s="480"/>
      <c r="N32" s="480"/>
      <c r="O32" s="539">
        <v>0.06</v>
      </c>
      <c r="P32" s="480"/>
      <c r="Q32" s="480"/>
      <c r="R32" s="480"/>
      <c r="S32" s="1748">
        <v>5.0999999999999997E-2</v>
      </c>
      <c r="T32" s="480"/>
      <c r="U32" s="539" t="s">
        <v>1011</v>
      </c>
      <c r="V32" s="480"/>
      <c r="W32" s="480"/>
      <c r="X32" s="539">
        <v>0</v>
      </c>
      <c r="Y32" s="480"/>
      <c r="Z32" s="539">
        <v>0.05</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92.25" customHeight="1" thickBot="1" x14ac:dyDescent="0.25">
      <c r="B35" s="20"/>
      <c r="C35" s="756" t="s">
        <v>30</v>
      </c>
      <c r="D35" s="757"/>
      <c r="E35" s="757"/>
      <c r="F35" s="757"/>
      <c r="G35" s="758"/>
      <c r="H35" s="336" t="s">
        <v>1012</v>
      </c>
      <c r="I35" s="336" t="s">
        <v>1013</v>
      </c>
      <c r="J35" s="335" t="s">
        <v>33</v>
      </c>
      <c r="K35" s="926" t="s">
        <v>34</v>
      </c>
      <c r="L35" s="927"/>
      <c r="M35" s="927"/>
      <c r="N35" s="927"/>
      <c r="O35" s="927"/>
      <c r="P35" s="927"/>
      <c r="Q35" s="927"/>
      <c r="R35" s="927"/>
      <c r="S35" s="927"/>
      <c r="T35" s="927"/>
      <c r="U35" s="927"/>
      <c r="V35" s="927"/>
      <c r="W35" s="927"/>
      <c r="X35" s="927"/>
      <c r="Y35" s="927"/>
      <c r="Z35" s="927"/>
      <c r="AA35" s="928"/>
      <c r="AB35" s="16"/>
    </row>
    <row r="36" spans="2:28" s="21" customFormat="1" ht="47.25" customHeight="1" x14ac:dyDescent="0.2">
      <c r="B36" s="20"/>
      <c r="C36" s="641" t="s">
        <v>470</v>
      </c>
      <c r="D36" s="642"/>
      <c r="E36" s="642"/>
      <c r="F36" s="642"/>
      <c r="G36" s="643"/>
      <c r="H36" s="72">
        <v>61</v>
      </c>
      <c r="I36" s="72">
        <v>9960</v>
      </c>
      <c r="J36" s="71">
        <f>+H36/I36</f>
        <v>6.1244979919678711E-3</v>
      </c>
      <c r="K36" s="1016" t="s">
        <v>1014</v>
      </c>
      <c r="L36" s="1017"/>
      <c r="M36" s="1017"/>
      <c r="N36" s="1017"/>
      <c r="O36" s="1017"/>
      <c r="P36" s="1017"/>
      <c r="Q36" s="1017"/>
      <c r="R36" s="1017"/>
      <c r="S36" s="1017"/>
      <c r="T36" s="1017"/>
      <c r="U36" s="1017"/>
      <c r="V36" s="1017"/>
      <c r="W36" s="1017"/>
      <c r="X36" s="1017"/>
      <c r="Y36" s="1017"/>
      <c r="Z36" s="1017"/>
      <c r="AA36" s="1018"/>
      <c r="AB36" s="16"/>
    </row>
    <row r="37" spans="2:28" s="21" customFormat="1" ht="57" customHeight="1" x14ac:dyDescent="0.2">
      <c r="B37" s="20"/>
      <c r="C37" s="641" t="s">
        <v>479</v>
      </c>
      <c r="D37" s="642"/>
      <c r="E37" s="642"/>
      <c r="F37" s="642"/>
      <c r="G37" s="643"/>
      <c r="H37" s="72">
        <v>152</v>
      </c>
      <c r="I37" s="72">
        <v>9960</v>
      </c>
      <c r="J37" s="71">
        <f t="shared" ref="J37:J47" si="0">+H37/I37</f>
        <v>1.5261044176706828E-2</v>
      </c>
      <c r="K37" s="1016" t="s">
        <v>1015</v>
      </c>
      <c r="L37" s="1017"/>
      <c r="M37" s="1017"/>
      <c r="N37" s="1017"/>
      <c r="O37" s="1017"/>
      <c r="P37" s="1017"/>
      <c r="Q37" s="1017"/>
      <c r="R37" s="1017"/>
      <c r="S37" s="1017"/>
      <c r="T37" s="1017"/>
      <c r="U37" s="1017"/>
      <c r="V37" s="1017"/>
      <c r="W37" s="1017"/>
      <c r="X37" s="1017"/>
      <c r="Y37" s="1017"/>
      <c r="Z37" s="1017"/>
      <c r="AA37" s="1018"/>
      <c r="AB37" s="16"/>
    </row>
    <row r="38" spans="2:28" s="21" customFormat="1" ht="57" customHeight="1" x14ac:dyDescent="0.2">
      <c r="B38" s="20"/>
      <c r="C38" s="641" t="s">
        <v>467</v>
      </c>
      <c r="D38" s="642"/>
      <c r="E38" s="642"/>
      <c r="F38" s="642"/>
      <c r="G38" s="643"/>
      <c r="H38" s="72">
        <v>72</v>
      </c>
      <c r="I38" s="72">
        <v>9960</v>
      </c>
      <c r="J38" s="71">
        <f t="shared" si="0"/>
        <v>7.2289156626506026E-3</v>
      </c>
      <c r="K38" s="1016" t="s">
        <v>1016</v>
      </c>
      <c r="L38" s="1017"/>
      <c r="M38" s="1017"/>
      <c r="N38" s="1017"/>
      <c r="O38" s="1017"/>
      <c r="P38" s="1017"/>
      <c r="Q38" s="1017"/>
      <c r="R38" s="1017"/>
      <c r="S38" s="1017"/>
      <c r="T38" s="1017"/>
      <c r="U38" s="1017"/>
      <c r="V38" s="1017"/>
      <c r="W38" s="1017"/>
      <c r="X38" s="1017"/>
      <c r="Y38" s="1017"/>
      <c r="Z38" s="1017"/>
      <c r="AA38" s="1018"/>
      <c r="AB38" s="16"/>
    </row>
    <row r="39" spans="2:28" s="21" customFormat="1" ht="57" customHeight="1" x14ac:dyDescent="0.2">
      <c r="B39" s="20"/>
      <c r="C39" s="641" t="s">
        <v>465</v>
      </c>
      <c r="D39" s="642"/>
      <c r="E39" s="642"/>
      <c r="F39" s="642"/>
      <c r="G39" s="643"/>
      <c r="H39" s="279">
        <v>34</v>
      </c>
      <c r="I39" s="279">
        <v>9960</v>
      </c>
      <c r="J39" s="71">
        <f t="shared" si="0"/>
        <v>3.4136546184738957E-3</v>
      </c>
      <c r="K39" s="1744" t="s">
        <v>1017</v>
      </c>
      <c r="L39" s="1745"/>
      <c r="M39" s="1745"/>
      <c r="N39" s="1745"/>
      <c r="O39" s="1745"/>
      <c r="P39" s="1745"/>
      <c r="Q39" s="1745"/>
      <c r="R39" s="1745"/>
      <c r="S39" s="1745"/>
      <c r="T39" s="1745"/>
      <c r="U39" s="1745"/>
      <c r="V39" s="1745"/>
      <c r="W39" s="1745"/>
      <c r="X39" s="1745"/>
      <c r="Y39" s="1745"/>
      <c r="Z39" s="1745"/>
      <c r="AA39" s="1746"/>
      <c r="AB39" s="16"/>
    </row>
    <row r="40" spans="2:28" s="21" customFormat="1" ht="90" customHeight="1" x14ac:dyDescent="0.2">
      <c r="B40" s="20"/>
      <c r="C40" s="641" t="s">
        <v>463</v>
      </c>
      <c r="D40" s="642"/>
      <c r="E40" s="642"/>
      <c r="F40" s="642"/>
      <c r="G40" s="643"/>
      <c r="H40" s="279">
        <v>134</v>
      </c>
      <c r="I40" s="279">
        <f>537*30</f>
        <v>16110</v>
      </c>
      <c r="J40" s="348">
        <f t="shared" si="0"/>
        <v>8.3178150217256362E-3</v>
      </c>
      <c r="K40" s="1727" t="s">
        <v>1018</v>
      </c>
      <c r="L40" s="1728"/>
      <c r="M40" s="1728"/>
      <c r="N40" s="1728"/>
      <c r="O40" s="1728"/>
      <c r="P40" s="1728"/>
      <c r="Q40" s="1728"/>
      <c r="R40" s="1728"/>
      <c r="S40" s="1728"/>
      <c r="T40" s="1728"/>
      <c r="U40" s="1728"/>
      <c r="V40" s="1728"/>
      <c r="W40" s="1728"/>
      <c r="X40" s="1728"/>
      <c r="Y40" s="1728"/>
      <c r="Z40" s="1728"/>
      <c r="AA40" s="1729"/>
      <c r="AB40" s="16"/>
    </row>
    <row r="41" spans="2:28" s="21" customFormat="1" ht="78.75" customHeight="1" x14ac:dyDescent="0.2">
      <c r="B41" s="20"/>
      <c r="C41" s="641" t="s">
        <v>462</v>
      </c>
      <c r="D41" s="642"/>
      <c r="E41" s="642"/>
      <c r="F41" s="642"/>
      <c r="G41" s="643"/>
      <c r="H41" s="279">
        <v>65</v>
      </c>
      <c r="I41" s="279">
        <v>14970</v>
      </c>
      <c r="J41" s="348">
        <f t="shared" si="0"/>
        <v>4.3420173680694726E-3</v>
      </c>
      <c r="K41" s="1727" t="s">
        <v>1019</v>
      </c>
      <c r="L41" s="1728"/>
      <c r="M41" s="1728"/>
      <c r="N41" s="1728"/>
      <c r="O41" s="1728"/>
      <c r="P41" s="1728"/>
      <c r="Q41" s="1728"/>
      <c r="R41" s="1728"/>
      <c r="S41" s="1728"/>
      <c r="T41" s="1728"/>
      <c r="U41" s="1728"/>
      <c r="V41" s="1728"/>
      <c r="W41" s="1728"/>
      <c r="X41" s="1728"/>
      <c r="Y41" s="1728"/>
      <c r="Z41" s="1728"/>
      <c r="AA41" s="1729"/>
      <c r="AB41" s="16"/>
    </row>
    <row r="42" spans="2:28" s="21" customFormat="1" x14ac:dyDescent="0.2">
      <c r="B42" s="20"/>
      <c r="C42" s="641" t="s">
        <v>477</v>
      </c>
      <c r="D42" s="642"/>
      <c r="E42" s="642"/>
      <c r="F42" s="642"/>
      <c r="G42" s="643"/>
      <c r="H42" s="72"/>
      <c r="I42" s="72"/>
      <c r="J42" s="71" t="e">
        <f t="shared" si="0"/>
        <v>#DIV/0!</v>
      </c>
      <c r="K42" s="783"/>
      <c r="L42" s="784"/>
      <c r="M42" s="784"/>
      <c r="N42" s="784"/>
      <c r="O42" s="784"/>
      <c r="P42" s="784"/>
      <c r="Q42" s="784"/>
      <c r="R42" s="784"/>
      <c r="S42" s="784"/>
      <c r="T42" s="784"/>
      <c r="U42" s="784"/>
      <c r="V42" s="784"/>
      <c r="W42" s="784"/>
      <c r="X42" s="784"/>
      <c r="Y42" s="784"/>
      <c r="Z42" s="784"/>
      <c r="AA42" s="785"/>
      <c r="AB42" s="16"/>
    </row>
    <row r="43" spans="2:28" s="21" customFormat="1" x14ac:dyDescent="0.2">
      <c r="B43" s="20"/>
      <c r="C43" s="641" t="s">
        <v>476</v>
      </c>
      <c r="D43" s="642"/>
      <c r="E43" s="642"/>
      <c r="F43" s="642"/>
      <c r="G43" s="643"/>
      <c r="H43" s="72"/>
      <c r="I43" s="72"/>
      <c r="J43" s="71" t="e">
        <f t="shared" si="0"/>
        <v>#DIV/0!</v>
      </c>
      <c r="K43" s="783"/>
      <c r="L43" s="784"/>
      <c r="M43" s="784"/>
      <c r="N43" s="784"/>
      <c r="O43" s="784"/>
      <c r="P43" s="784"/>
      <c r="Q43" s="784"/>
      <c r="R43" s="784"/>
      <c r="S43" s="784"/>
      <c r="T43" s="784"/>
      <c r="U43" s="784"/>
      <c r="V43" s="784"/>
      <c r="W43" s="784"/>
      <c r="X43" s="784"/>
      <c r="Y43" s="784"/>
      <c r="Z43" s="784"/>
      <c r="AA43" s="785"/>
      <c r="AB43" s="16"/>
    </row>
    <row r="44" spans="2:28" s="21" customFormat="1" x14ac:dyDescent="0.2">
      <c r="B44" s="20"/>
      <c r="C44" s="641" t="s">
        <v>475</v>
      </c>
      <c r="D44" s="642"/>
      <c r="E44" s="642"/>
      <c r="F44" s="642"/>
      <c r="G44" s="643"/>
      <c r="H44" s="72"/>
      <c r="I44" s="72"/>
      <c r="J44" s="71" t="e">
        <f t="shared" si="0"/>
        <v>#DIV/0!</v>
      </c>
      <c r="K44" s="783"/>
      <c r="L44" s="784"/>
      <c r="M44" s="784"/>
      <c r="N44" s="784"/>
      <c r="O44" s="784"/>
      <c r="P44" s="784"/>
      <c r="Q44" s="784"/>
      <c r="R44" s="784"/>
      <c r="S44" s="784"/>
      <c r="T44" s="784"/>
      <c r="U44" s="784"/>
      <c r="V44" s="784"/>
      <c r="W44" s="784"/>
      <c r="X44" s="784"/>
      <c r="Y44" s="784"/>
      <c r="Z44" s="784"/>
      <c r="AA44" s="785"/>
      <c r="AB44" s="16"/>
    </row>
    <row r="45" spans="2:28" s="21" customFormat="1" x14ac:dyDescent="0.2">
      <c r="B45" s="20"/>
      <c r="C45" s="641" t="s">
        <v>474</v>
      </c>
      <c r="D45" s="642"/>
      <c r="E45" s="642"/>
      <c r="F45" s="642"/>
      <c r="G45" s="643"/>
      <c r="H45" s="72"/>
      <c r="I45" s="72"/>
      <c r="J45" s="71" t="e">
        <f t="shared" si="0"/>
        <v>#DIV/0!</v>
      </c>
      <c r="K45" s="783"/>
      <c r="L45" s="784"/>
      <c r="M45" s="784"/>
      <c r="N45" s="784"/>
      <c r="O45" s="784"/>
      <c r="P45" s="784"/>
      <c r="Q45" s="784"/>
      <c r="R45" s="784"/>
      <c r="S45" s="784"/>
      <c r="T45" s="784"/>
      <c r="U45" s="784"/>
      <c r="V45" s="784"/>
      <c r="W45" s="784"/>
      <c r="X45" s="784"/>
      <c r="Y45" s="784"/>
      <c r="Z45" s="784"/>
      <c r="AA45" s="785"/>
      <c r="AB45" s="16"/>
    </row>
    <row r="46" spans="2:28" s="21" customFormat="1" x14ac:dyDescent="0.2">
      <c r="B46" s="20"/>
      <c r="C46" s="641" t="s">
        <v>473</v>
      </c>
      <c r="D46" s="642"/>
      <c r="E46" s="642"/>
      <c r="F46" s="642"/>
      <c r="G46" s="643"/>
      <c r="H46" s="72"/>
      <c r="I46" s="72"/>
      <c r="J46" s="71" t="e">
        <f t="shared" si="0"/>
        <v>#DIV/0!</v>
      </c>
      <c r="K46" s="783"/>
      <c r="L46" s="784"/>
      <c r="M46" s="784"/>
      <c r="N46" s="784"/>
      <c r="O46" s="784"/>
      <c r="P46" s="784"/>
      <c r="Q46" s="784"/>
      <c r="R46" s="784"/>
      <c r="S46" s="784"/>
      <c r="T46" s="784"/>
      <c r="U46" s="784"/>
      <c r="V46" s="784"/>
      <c r="W46" s="784"/>
      <c r="X46" s="784"/>
      <c r="Y46" s="784"/>
      <c r="Z46" s="784"/>
      <c r="AA46" s="785"/>
      <c r="AB46" s="16"/>
    </row>
    <row r="47" spans="2:28" s="21" customFormat="1" ht="15" thickBot="1" x14ac:dyDescent="0.25">
      <c r="B47" s="20"/>
      <c r="C47" s="641" t="s">
        <v>472</v>
      </c>
      <c r="D47" s="642"/>
      <c r="E47" s="642"/>
      <c r="F47" s="642"/>
      <c r="G47" s="643"/>
      <c r="H47" s="72"/>
      <c r="I47" s="72"/>
      <c r="J47" s="363" t="e">
        <f t="shared" si="0"/>
        <v>#DIV/0!</v>
      </c>
      <c r="K47" s="929"/>
      <c r="L47" s="930"/>
      <c r="M47" s="930"/>
      <c r="N47" s="930"/>
      <c r="O47" s="930"/>
      <c r="P47" s="930"/>
      <c r="Q47" s="930"/>
      <c r="R47" s="930"/>
      <c r="S47" s="930"/>
      <c r="T47" s="930"/>
      <c r="U47" s="930"/>
      <c r="V47" s="930"/>
      <c r="W47" s="930"/>
      <c r="X47" s="930"/>
      <c r="Y47" s="930"/>
      <c r="Z47" s="930"/>
      <c r="AA47" s="931"/>
      <c r="AB47" s="16"/>
    </row>
    <row r="48" spans="2:28" s="21" customFormat="1" ht="15.75" customHeight="1" thickBot="1" x14ac:dyDescent="0.3">
      <c r="B48" s="20"/>
      <c r="C48" s="786" t="s">
        <v>35</v>
      </c>
      <c r="D48" s="787"/>
      <c r="E48" s="787"/>
      <c r="F48" s="787"/>
      <c r="G48" s="788"/>
      <c r="H48" s="354">
        <f>+SUM(H36:H47)</f>
        <v>518</v>
      </c>
      <c r="I48" s="354">
        <f>+AVERAGE(I36:I47)</f>
        <v>11820</v>
      </c>
      <c r="J48" s="362" t="e">
        <f>+AVERAGE(J36:J47)</f>
        <v>#DIV/0!</v>
      </c>
      <c r="K48" s="789"/>
      <c r="L48" s="790"/>
      <c r="M48" s="790"/>
      <c r="N48" s="790"/>
      <c r="O48" s="790"/>
      <c r="P48" s="790"/>
      <c r="Q48" s="790"/>
      <c r="R48" s="790"/>
      <c r="S48" s="790"/>
      <c r="T48" s="790"/>
      <c r="U48" s="790"/>
      <c r="V48" s="790"/>
      <c r="W48" s="790"/>
      <c r="X48" s="790"/>
      <c r="Y48" s="790"/>
      <c r="Z48" s="790"/>
      <c r="AA48" s="791"/>
      <c r="AB48" s="16"/>
    </row>
    <row r="49" spans="2:28" s="21" customFormat="1" ht="5.25" customHeight="1" x14ac:dyDescent="0.2">
      <c r="B49" s="20"/>
      <c r="C49" s="15"/>
      <c r="D49" s="15"/>
      <c r="E49" s="15"/>
      <c r="F49" s="15"/>
      <c r="G49" s="15"/>
      <c r="H49" s="54"/>
      <c r="I49" s="54"/>
      <c r="J49" s="53"/>
      <c r="K49" s="15"/>
      <c r="L49" s="15"/>
      <c r="M49" s="15"/>
      <c r="N49" s="15"/>
      <c r="O49" s="15"/>
      <c r="P49" s="15"/>
      <c r="Q49" s="15"/>
      <c r="R49" s="15"/>
      <c r="S49" s="15"/>
      <c r="T49" s="15"/>
      <c r="U49" s="15"/>
      <c r="V49" s="15"/>
      <c r="W49" s="15"/>
      <c r="X49" s="15"/>
      <c r="Y49" s="15"/>
      <c r="Z49" s="15"/>
      <c r="AA49" s="15"/>
      <c r="AB49" s="16"/>
    </row>
    <row r="50" spans="2:28" s="21" customFormat="1" ht="15" thickBot="1" x14ac:dyDescent="0.25">
      <c r="B50" s="20"/>
      <c r="C50" s="15"/>
      <c r="D50" s="15"/>
      <c r="E50" s="15"/>
      <c r="F50" s="15"/>
      <c r="G50" s="15"/>
      <c r="H50" s="54"/>
      <c r="I50" s="54"/>
      <c r="J50" s="53"/>
      <c r="K50" s="15"/>
      <c r="L50" s="15"/>
      <c r="M50" s="15"/>
      <c r="N50" s="15"/>
      <c r="O50" s="15"/>
      <c r="P50" s="15"/>
      <c r="Q50" s="15"/>
      <c r="R50" s="15"/>
      <c r="S50" s="15"/>
      <c r="T50" s="15"/>
      <c r="U50" s="15"/>
      <c r="V50" s="15"/>
      <c r="W50" s="15"/>
      <c r="X50" s="15"/>
      <c r="Y50" s="15"/>
      <c r="Z50" s="15"/>
      <c r="AA50" s="15"/>
      <c r="AB50" s="16"/>
    </row>
    <row r="51" spans="2:28" s="21" customFormat="1" x14ac:dyDescent="0.2">
      <c r="B51" s="20"/>
      <c r="C51" s="625" t="s">
        <v>36</v>
      </c>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7"/>
      <c r="AB51" s="16"/>
    </row>
    <row r="52" spans="2:28" ht="15" thickBot="1" x14ac:dyDescent="0.25">
      <c r="B52" s="14"/>
      <c r="C52" s="932"/>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4"/>
      <c r="AB52" s="16"/>
    </row>
    <row r="53" spans="2:28" ht="21.75" customHeight="1" x14ac:dyDescent="0.2">
      <c r="B53" s="14"/>
      <c r="C53" s="768"/>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70"/>
      <c r="AB53" s="16"/>
    </row>
    <row r="54" spans="2:28" ht="21.75"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21.75"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ht="21.75"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21.75" customHeight="1"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ht="21.75" customHeight="1"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21.75" customHeight="1" x14ac:dyDescent="0.2">
      <c r="B59" s="14"/>
      <c r="C59" s="771"/>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3"/>
      <c r="AB59" s="16"/>
    </row>
    <row r="60" spans="2:28" ht="21.75" customHeight="1" x14ac:dyDescent="0.2">
      <c r="B60" s="14"/>
      <c r="C60" s="771"/>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3"/>
      <c r="AB60" s="16"/>
    </row>
    <row r="61" spans="2:28" ht="21.75" customHeight="1" x14ac:dyDescent="0.2">
      <c r="B61" s="14"/>
      <c r="C61" s="771"/>
      <c r="D61" s="772"/>
      <c r="E61" s="772"/>
      <c r="F61" s="772"/>
      <c r="G61" s="772"/>
      <c r="H61" s="772"/>
      <c r="I61" s="772"/>
      <c r="J61" s="772"/>
      <c r="K61" s="772"/>
      <c r="L61" s="772"/>
      <c r="M61" s="772"/>
      <c r="N61" s="772"/>
      <c r="O61" s="772"/>
      <c r="P61" s="772"/>
      <c r="Q61" s="772"/>
      <c r="R61" s="772"/>
      <c r="S61" s="772"/>
      <c r="T61" s="772"/>
      <c r="U61" s="772"/>
      <c r="V61" s="772"/>
      <c r="W61" s="772"/>
      <c r="X61" s="772"/>
      <c r="Y61" s="772"/>
      <c r="Z61" s="772"/>
      <c r="AA61" s="773"/>
      <c r="AB61" s="16"/>
    </row>
    <row r="62" spans="2:28" ht="21.75" customHeight="1" x14ac:dyDescent="0.2">
      <c r="B62" s="14"/>
      <c r="C62" s="771"/>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3"/>
      <c r="AB62" s="16"/>
    </row>
    <row r="63" spans="2:28" ht="21.75" customHeight="1" x14ac:dyDescent="0.2">
      <c r="B63" s="14"/>
      <c r="C63" s="771"/>
      <c r="D63" s="772"/>
      <c r="E63" s="772"/>
      <c r="F63" s="772"/>
      <c r="G63" s="772"/>
      <c r="H63" s="772"/>
      <c r="I63" s="772"/>
      <c r="J63" s="772"/>
      <c r="K63" s="772"/>
      <c r="L63" s="772"/>
      <c r="M63" s="772"/>
      <c r="N63" s="772"/>
      <c r="O63" s="772"/>
      <c r="P63" s="772"/>
      <c r="Q63" s="772"/>
      <c r="R63" s="772"/>
      <c r="S63" s="772"/>
      <c r="T63" s="772"/>
      <c r="U63" s="772"/>
      <c r="V63" s="772"/>
      <c r="W63" s="772"/>
      <c r="X63" s="772"/>
      <c r="Y63" s="772"/>
      <c r="Z63" s="772"/>
      <c r="AA63" s="773"/>
      <c r="AB63" s="16"/>
    </row>
    <row r="64" spans="2:28" ht="21.75" customHeight="1" x14ac:dyDescent="0.2">
      <c r="B64" s="14"/>
      <c r="C64" s="771"/>
      <c r="D64" s="772"/>
      <c r="E64" s="772"/>
      <c r="F64" s="772"/>
      <c r="G64" s="772"/>
      <c r="H64" s="772"/>
      <c r="I64" s="772"/>
      <c r="J64" s="772"/>
      <c r="K64" s="772"/>
      <c r="L64" s="772"/>
      <c r="M64" s="772"/>
      <c r="N64" s="772"/>
      <c r="O64" s="772"/>
      <c r="P64" s="772"/>
      <c r="Q64" s="772"/>
      <c r="R64" s="772"/>
      <c r="S64" s="772"/>
      <c r="T64" s="772"/>
      <c r="U64" s="772"/>
      <c r="V64" s="772"/>
      <c r="W64" s="772"/>
      <c r="X64" s="772"/>
      <c r="Y64" s="772"/>
      <c r="Z64" s="772"/>
      <c r="AA64" s="773"/>
      <c r="AB64" s="16"/>
    </row>
    <row r="65" spans="2:28" ht="21.75" customHeight="1" thickBot="1" x14ac:dyDescent="0.25">
      <c r="B65" s="14"/>
      <c r="C65" s="774"/>
      <c r="D65" s="775"/>
      <c r="E65" s="775"/>
      <c r="F65" s="775"/>
      <c r="G65" s="775"/>
      <c r="H65" s="775"/>
      <c r="I65" s="775"/>
      <c r="J65" s="775"/>
      <c r="K65" s="775"/>
      <c r="L65" s="775"/>
      <c r="M65" s="775"/>
      <c r="N65" s="775"/>
      <c r="O65" s="775"/>
      <c r="P65" s="775"/>
      <c r="Q65" s="775"/>
      <c r="R65" s="775"/>
      <c r="S65" s="775"/>
      <c r="T65" s="775"/>
      <c r="U65" s="775"/>
      <c r="V65" s="775"/>
      <c r="W65" s="775"/>
      <c r="X65" s="775"/>
      <c r="Y65" s="775"/>
      <c r="Z65" s="775"/>
      <c r="AA65" s="776"/>
      <c r="AB65" s="16"/>
    </row>
    <row r="66" spans="2:28" x14ac:dyDescent="0.2">
      <c r="B66" s="22"/>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23"/>
    </row>
    <row r="67" spans="2:28" ht="15" thickBot="1" x14ac:dyDescent="0.25">
      <c r="B67" s="24"/>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25"/>
    </row>
    <row r="68" spans="2:28" ht="15.75" x14ac:dyDescent="0.2">
      <c r="B68" s="26"/>
      <c r="C68" s="838" t="s">
        <v>30</v>
      </c>
      <c r="D68" s="839"/>
      <c r="E68" s="839"/>
      <c r="F68" s="839"/>
      <c r="G68" s="840"/>
      <c r="H68" s="838" t="s">
        <v>37</v>
      </c>
      <c r="I68" s="840"/>
      <c r="J68" s="838" t="s">
        <v>38</v>
      </c>
      <c r="K68" s="839"/>
      <c r="L68" s="839"/>
      <c r="M68" s="840"/>
      <c r="N68" s="838" t="s">
        <v>39</v>
      </c>
      <c r="O68" s="839"/>
      <c r="P68" s="839"/>
      <c r="Q68" s="839"/>
      <c r="R68" s="839"/>
      <c r="S68" s="839"/>
      <c r="T68" s="839"/>
      <c r="U68" s="840"/>
      <c r="V68" s="935" t="s">
        <v>40</v>
      </c>
      <c r="W68" s="935"/>
      <c r="X68" s="935"/>
      <c r="Y68" s="935"/>
      <c r="Z68" s="935"/>
      <c r="AA68" s="936"/>
      <c r="AB68" s="27"/>
    </row>
    <row r="69" spans="2:28" ht="15.75" x14ac:dyDescent="0.2">
      <c r="B69" s="28"/>
      <c r="C69" s="841"/>
      <c r="D69" s="842"/>
      <c r="E69" s="842"/>
      <c r="F69" s="842"/>
      <c r="G69" s="843"/>
      <c r="H69" s="841"/>
      <c r="I69" s="843"/>
      <c r="J69" s="841"/>
      <c r="K69" s="842"/>
      <c r="L69" s="842"/>
      <c r="M69" s="843"/>
      <c r="N69" s="841"/>
      <c r="O69" s="842"/>
      <c r="P69" s="842"/>
      <c r="Q69" s="842"/>
      <c r="R69" s="842"/>
      <c r="S69" s="842"/>
      <c r="T69" s="842"/>
      <c r="U69" s="843"/>
      <c r="V69" s="937"/>
      <c r="W69" s="937"/>
      <c r="X69" s="937"/>
      <c r="Y69" s="937"/>
      <c r="Z69" s="937"/>
      <c r="AA69" s="938"/>
      <c r="AB69" s="27"/>
    </row>
    <row r="70" spans="2:28" ht="16.5" thickBot="1" x14ac:dyDescent="0.25">
      <c r="B70" s="28"/>
      <c r="C70" s="841"/>
      <c r="D70" s="842"/>
      <c r="E70" s="842"/>
      <c r="F70" s="842"/>
      <c r="G70" s="843"/>
      <c r="H70" s="841"/>
      <c r="I70" s="843"/>
      <c r="J70" s="841"/>
      <c r="K70" s="842"/>
      <c r="L70" s="842"/>
      <c r="M70" s="843"/>
      <c r="N70" s="844"/>
      <c r="O70" s="845"/>
      <c r="P70" s="845"/>
      <c r="Q70" s="845"/>
      <c r="R70" s="845"/>
      <c r="S70" s="845"/>
      <c r="T70" s="845"/>
      <c r="U70" s="846"/>
      <c r="V70" s="939"/>
      <c r="W70" s="939"/>
      <c r="X70" s="939"/>
      <c r="Y70" s="939"/>
      <c r="Z70" s="939"/>
      <c r="AA70" s="940"/>
      <c r="AB70" s="27"/>
    </row>
    <row r="71" spans="2:28" ht="50.25" customHeight="1" x14ac:dyDescent="0.2">
      <c r="B71" s="26"/>
      <c r="C71" s="1032" t="s">
        <v>1020</v>
      </c>
      <c r="D71" s="711"/>
      <c r="E71" s="711"/>
      <c r="F71" s="711"/>
      <c r="G71" s="711"/>
      <c r="H71" s="848" t="s">
        <v>528</v>
      </c>
      <c r="I71" s="848"/>
      <c r="J71" s="847">
        <v>0.01</v>
      </c>
      <c r="K71" s="847"/>
      <c r="L71" s="847"/>
      <c r="M71" s="847"/>
      <c r="N71" s="1719" t="s">
        <v>931</v>
      </c>
      <c r="O71" s="1719"/>
      <c r="P71" s="1719"/>
      <c r="Q71" s="1719"/>
      <c r="R71" s="1719"/>
      <c r="S71" s="1719"/>
      <c r="T71" s="1719"/>
      <c r="U71" s="1719"/>
      <c r="V71" s="1719" t="s">
        <v>1021</v>
      </c>
      <c r="W71" s="1719"/>
      <c r="X71" s="1719"/>
      <c r="Y71" s="1719"/>
      <c r="Z71" s="1719"/>
      <c r="AA71" s="1719"/>
      <c r="AB71" s="29"/>
    </row>
    <row r="72" spans="2:28" ht="50.25" customHeight="1" x14ac:dyDescent="0.2">
      <c r="B72" s="26"/>
      <c r="C72" s="1442" t="s">
        <v>479</v>
      </c>
      <c r="D72" s="848"/>
      <c r="E72" s="848"/>
      <c r="F72" s="848"/>
      <c r="G72" s="848"/>
      <c r="H72" s="848" t="s">
        <v>528</v>
      </c>
      <c r="I72" s="848"/>
      <c r="J72" s="847">
        <v>0.02</v>
      </c>
      <c r="K72" s="847"/>
      <c r="L72" s="847"/>
      <c r="M72" s="847"/>
      <c r="N72" s="1719" t="s">
        <v>933</v>
      </c>
      <c r="O72" s="1719"/>
      <c r="P72" s="1719"/>
      <c r="Q72" s="1719"/>
      <c r="R72" s="1719"/>
      <c r="S72" s="1719"/>
      <c r="T72" s="1719"/>
      <c r="U72" s="1719"/>
      <c r="V72" s="1719" t="s">
        <v>1021</v>
      </c>
      <c r="W72" s="1719"/>
      <c r="X72" s="1719"/>
      <c r="Y72" s="1719"/>
      <c r="Z72" s="1719"/>
      <c r="AA72" s="1719"/>
      <c r="AB72" s="29"/>
    </row>
    <row r="73" spans="2:28" ht="50.25" customHeight="1" x14ac:dyDescent="0.2">
      <c r="B73" s="26"/>
      <c r="C73" s="1442" t="s">
        <v>467</v>
      </c>
      <c r="D73" s="848"/>
      <c r="E73" s="848"/>
      <c r="F73" s="848"/>
      <c r="G73" s="848"/>
      <c r="H73" s="848" t="s">
        <v>528</v>
      </c>
      <c r="I73" s="848"/>
      <c r="J73" s="847">
        <v>0.01</v>
      </c>
      <c r="K73" s="847"/>
      <c r="L73" s="847"/>
      <c r="M73" s="847"/>
      <c r="N73" s="1719" t="s">
        <v>1022</v>
      </c>
      <c r="O73" s="1719"/>
      <c r="P73" s="1719"/>
      <c r="Q73" s="1719"/>
      <c r="R73" s="1719"/>
      <c r="S73" s="1719"/>
      <c r="T73" s="1719"/>
      <c r="U73" s="1719"/>
      <c r="V73" s="1719" t="s">
        <v>1021</v>
      </c>
      <c r="W73" s="1719"/>
      <c r="X73" s="1719"/>
      <c r="Y73" s="1719"/>
      <c r="Z73" s="1719"/>
      <c r="AA73" s="1719"/>
      <c r="AB73" s="29"/>
    </row>
    <row r="74" spans="2:28" ht="50.25" customHeight="1" x14ac:dyDescent="0.2">
      <c r="B74" s="26"/>
      <c r="C74" s="1442" t="s">
        <v>465</v>
      </c>
      <c r="D74" s="848"/>
      <c r="E74" s="848"/>
      <c r="F74" s="848"/>
      <c r="G74" s="848"/>
      <c r="H74" s="848" t="s">
        <v>528</v>
      </c>
      <c r="I74" s="848"/>
      <c r="J74" s="1713">
        <v>0.01</v>
      </c>
      <c r="K74" s="1714"/>
      <c r="L74" s="1714"/>
      <c r="M74" s="1714"/>
      <c r="N74" s="1715" t="s">
        <v>937</v>
      </c>
      <c r="O74" s="1715"/>
      <c r="P74" s="1715"/>
      <c r="Q74" s="1715"/>
      <c r="R74" s="1715"/>
      <c r="S74" s="1715"/>
      <c r="T74" s="1715"/>
      <c r="U74" s="1715"/>
      <c r="V74" s="1719" t="s">
        <v>1021</v>
      </c>
      <c r="W74" s="1719"/>
      <c r="X74" s="1719"/>
      <c r="Y74" s="1719"/>
      <c r="Z74" s="1719"/>
      <c r="AA74" s="1719"/>
      <c r="AB74" s="29"/>
    </row>
    <row r="75" spans="2:28" s="350" customFormat="1" ht="53.25" customHeight="1" x14ac:dyDescent="0.25">
      <c r="B75" s="351"/>
      <c r="C75" s="1442" t="s">
        <v>463</v>
      </c>
      <c r="D75" s="848"/>
      <c r="E75" s="848"/>
      <c r="F75" s="848"/>
      <c r="G75" s="848"/>
      <c r="H75" s="848" t="s">
        <v>528</v>
      </c>
      <c r="I75" s="848"/>
      <c r="J75" s="1721">
        <v>8.3000000000000001E-3</v>
      </c>
      <c r="K75" s="1714"/>
      <c r="L75" s="1714"/>
      <c r="M75" s="1714"/>
      <c r="N75" s="1715" t="s">
        <v>939</v>
      </c>
      <c r="O75" s="1715"/>
      <c r="P75" s="1715"/>
      <c r="Q75" s="1715"/>
      <c r="R75" s="1715"/>
      <c r="S75" s="1715"/>
      <c r="T75" s="1715"/>
      <c r="U75" s="1715"/>
      <c r="V75" s="1719" t="s">
        <v>1021</v>
      </c>
      <c r="W75" s="1719"/>
      <c r="X75" s="1719"/>
      <c r="Y75" s="1719"/>
      <c r="Z75" s="1719"/>
      <c r="AA75" s="1719"/>
      <c r="AB75" s="352"/>
    </row>
    <row r="76" spans="2:28" ht="49.5" customHeight="1" x14ac:dyDescent="0.2">
      <c r="B76" s="26"/>
      <c r="C76" s="590" t="s">
        <v>462</v>
      </c>
      <c r="D76" s="591"/>
      <c r="E76" s="591"/>
      <c r="F76" s="591"/>
      <c r="G76" s="591"/>
      <c r="H76" s="848" t="s">
        <v>528</v>
      </c>
      <c r="I76" s="848"/>
      <c r="J76" s="1721">
        <v>4.3E-3</v>
      </c>
      <c r="K76" s="1714"/>
      <c r="L76" s="1714"/>
      <c r="M76" s="1714"/>
      <c r="N76" s="1715" t="s">
        <v>1023</v>
      </c>
      <c r="O76" s="1715"/>
      <c r="P76" s="1715"/>
      <c r="Q76" s="1715"/>
      <c r="R76" s="1715"/>
      <c r="S76" s="1715"/>
      <c r="T76" s="1715"/>
      <c r="U76" s="1715"/>
      <c r="V76" s="1719" t="s">
        <v>1021</v>
      </c>
      <c r="W76" s="1719"/>
      <c r="X76" s="1719"/>
      <c r="Y76" s="1719"/>
      <c r="Z76" s="1719"/>
      <c r="AA76" s="1719"/>
      <c r="AB76" s="29"/>
    </row>
    <row r="77" spans="2:28" x14ac:dyDescent="0.2">
      <c r="B77" s="26"/>
      <c r="C77" s="590" t="s">
        <v>477</v>
      </c>
      <c r="D77" s="591"/>
      <c r="E77" s="591"/>
      <c r="F77" s="591"/>
      <c r="G77" s="591"/>
      <c r="H77" s="591"/>
      <c r="I77" s="591"/>
      <c r="J77" s="591"/>
      <c r="K77" s="591"/>
      <c r="L77" s="591"/>
      <c r="M77" s="591"/>
      <c r="N77" s="918"/>
      <c r="O77" s="919"/>
      <c r="P77" s="919"/>
      <c r="Q77" s="919"/>
      <c r="R77" s="919"/>
      <c r="S77" s="919"/>
      <c r="T77" s="919"/>
      <c r="U77" s="920"/>
      <c r="V77" s="918"/>
      <c r="W77" s="919"/>
      <c r="X77" s="919"/>
      <c r="Y77" s="919"/>
      <c r="Z77" s="919"/>
      <c r="AA77" s="921"/>
      <c r="AB77" s="29"/>
    </row>
    <row r="78" spans="2:28" x14ac:dyDescent="0.2">
      <c r="B78" s="26"/>
      <c r="C78" s="590" t="s">
        <v>476</v>
      </c>
      <c r="D78" s="591"/>
      <c r="E78" s="591"/>
      <c r="F78" s="591"/>
      <c r="G78" s="591"/>
      <c r="H78" s="591"/>
      <c r="I78" s="591"/>
      <c r="J78" s="591"/>
      <c r="K78" s="591"/>
      <c r="L78" s="591"/>
      <c r="M78" s="591"/>
      <c r="N78" s="918"/>
      <c r="O78" s="919"/>
      <c r="P78" s="919"/>
      <c r="Q78" s="919"/>
      <c r="R78" s="919"/>
      <c r="S78" s="919"/>
      <c r="T78" s="919"/>
      <c r="U78" s="920"/>
      <c r="V78" s="918"/>
      <c r="W78" s="919"/>
      <c r="X78" s="919"/>
      <c r="Y78" s="919"/>
      <c r="Z78" s="919"/>
      <c r="AA78" s="921"/>
      <c r="AB78" s="29"/>
    </row>
    <row r="79" spans="2:28" x14ac:dyDescent="0.2">
      <c r="B79" s="26"/>
      <c r="C79" s="590" t="s">
        <v>475</v>
      </c>
      <c r="D79" s="591"/>
      <c r="E79" s="591"/>
      <c r="F79" s="591"/>
      <c r="G79" s="591"/>
      <c r="H79" s="591"/>
      <c r="I79" s="591"/>
      <c r="J79" s="591"/>
      <c r="K79" s="591"/>
      <c r="L79" s="591"/>
      <c r="M79" s="591"/>
      <c r="N79" s="918"/>
      <c r="O79" s="919"/>
      <c r="P79" s="919"/>
      <c r="Q79" s="919"/>
      <c r="R79" s="919"/>
      <c r="S79" s="919"/>
      <c r="T79" s="919"/>
      <c r="U79" s="920"/>
      <c r="V79" s="918"/>
      <c r="W79" s="919"/>
      <c r="X79" s="919"/>
      <c r="Y79" s="919"/>
      <c r="Z79" s="919"/>
      <c r="AA79" s="921"/>
      <c r="AB79" s="29"/>
    </row>
    <row r="80" spans="2:28" x14ac:dyDescent="0.2">
      <c r="B80" s="26"/>
      <c r="C80" s="590" t="s">
        <v>474</v>
      </c>
      <c r="D80" s="591"/>
      <c r="E80" s="591"/>
      <c r="F80" s="591"/>
      <c r="G80" s="591"/>
      <c r="H80" s="591"/>
      <c r="I80" s="591"/>
      <c r="J80" s="591"/>
      <c r="K80" s="591"/>
      <c r="L80" s="591"/>
      <c r="M80" s="591"/>
      <c r="N80" s="918"/>
      <c r="O80" s="919"/>
      <c r="P80" s="919"/>
      <c r="Q80" s="919"/>
      <c r="R80" s="919"/>
      <c r="S80" s="919"/>
      <c r="T80" s="919"/>
      <c r="U80" s="920"/>
      <c r="V80" s="918"/>
      <c r="W80" s="919"/>
      <c r="X80" s="919"/>
      <c r="Y80" s="919"/>
      <c r="Z80" s="919"/>
      <c r="AA80" s="921"/>
      <c r="AB80" s="29"/>
    </row>
    <row r="81" spans="2:28" x14ac:dyDescent="0.2">
      <c r="B81" s="26"/>
      <c r="C81" s="590" t="s">
        <v>473</v>
      </c>
      <c r="D81" s="591"/>
      <c r="E81" s="591"/>
      <c r="F81" s="591"/>
      <c r="G81" s="591"/>
      <c r="H81" s="591"/>
      <c r="I81" s="591"/>
      <c r="J81" s="591"/>
      <c r="K81" s="591"/>
      <c r="L81" s="591"/>
      <c r="M81" s="591"/>
      <c r="N81" s="918"/>
      <c r="O81" s="919"/>
      <c r="P81" s="919"/>
      <c r="Q81" s="919"/>
      <c r="R81" s="919"/>
      <c r="S81" s="919"/>
      <c r="T81" s="919"/>
      <c r="U81" s="920"/>
      <c r="V81" s="918"/>
      <c r="W81" s="919"/>
      <c r="X81" s="919"/>
      <c r="Y81" s="919"/>
      <c r="Z81" s="919"/>
      <c r="AA81" s="921"/>
      <c r="AB81" s="29"/>
    </row>
    <row r="82" spans="2:28" ht="15.75" customHeight="1" thickBot="1" x14ac:dyDescent="0.25">
      <c r="B82" s="26"/>
      <c r="C82" s="592" t="s">
        <v>472</v>
      </c>
      <c r="D82" s="593"/>
      <c r="E82" s="593"/>
      <c r="F82" s="593"/>
      <c r="G82" s="593"/>
      <c r="H82" s="593"/>
      <c r="I82" s="593"/>
      <c r="J82" s="593"/>
      <c r="K82" s="593"/>
      <c r="L82" s="593"/>
      <c r="M82" s="593"/>
      <c r="N82" s="922"/>
      <c r="O82" s="923"/>
      <c r="P82" s="923"/>
      <c r="Q82" s="923"/>
      <c r="R82" s="923"/>
      <c r="S82" s="923"/>
      <c r="T82" s="923"/>
      <c r="U82" s="924"/>
      <c r="V82" s="922"/>
      <c r="W82" s="923"/>
      <c r="X82" s="923"/>
      <c r="Y82" s="923"/>
      <c r="Z82" s="923"/>
      <c r="AA82" s="925"/>
      <c r="AB82" s="29"/>
    </row>
    <row r="83" spans="2:28" x14ac:dyDescent="0.2">
      <c r="B83" s="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8"/>
    </row>
    <row r="122" ht="6" customHeight="1" x14ac:dyDescent="0.2"/>
  </sheetData>
  <mergeCells count="15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C38:G38"/>
    <mergeCell ref="K38:AA38"/>
    <mergeCell ref="C39:G39"/>
    <mergeCell ref="K39:AA39"/>
    <mergeCell ref="C40:G40"/>
    <mergeCell ref="K40:AA40"/>
    <mergeCell ref="C47:G47"/>
    <mergeCell ref="K47:AA47"/>
    <mergeCell ref="C48:G48"/>
    <mergeCell ref="K48:AA48"/>
    <mergeCell ref="C51:AA52"/>
    <mergeCell ref="C53:AA65"/>
    <mergeCell ref="C44:G44"/>
    <mergeCell ref="K44:AA44"/>
    <mergeCell ref="C45:G45"/>
    <mergeCell ref="K45:AA45"/>
    <mergeCell ref="C46:G46"/>
    <mergeCell ref="K46:AA46"/>
    <mergeCell ref="C68:G70"/>
    <mergeCell ref="H68:I70"/>
    <mergeCell ref="J68:M70"/>
    <mergeCell ref="N68:U70"/>
    <mergeCell ref="V68: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8"/>
  <sheetViews>
    <sheetView zoomScale="80" zoomScaleNormal="80" zoomScaleSheetLayoutView="90" zoomScalePageLayoutView="70" workbookViewId="0">
      <selection activeCell="AE24" sqref="AE2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4" width="3.7109375" style="1"/>
    <col min="35" max="35" width="10.7109375" style="1" bestFit="1" customWidth="1"/>
    <col min="36" max="36" width="11.5703125" style="1" customWidth="1"/>
    <col min="37" max="38" width="3.7109375" style="1"/>
    <col min="39" max="39" width="7" style="1" bestFit="1" customWidth="1"/>
    <col min="40"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719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720</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200</v>
      </c>
      <c r="S11" s="617"/>
      <c r="T11" s="617"/>
      <c r="U11" s="618"/>
      <c r="V11" s="587" t="s">
        <v>721</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722</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540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723</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26.75" customHeight="1" thickBot="1" x14ac:dyDescent="0.25">
      <c r="B18" s="14"/>
      <c r="C18" s="472" t="s">
        <v>490</v>
      </c>
      <c r="D18" s="473"/>
      <c r="E18" s="473"/>
      <c r="F18" s="473"/>
      <c r="G18" s="473"/>
      <c r="H18" s="474"/>
      <c r="I18" s="475" t="s">
        <v>724</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725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584" t="s">
        <v>373</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64.5" customHeight="1" thickBot="1" x14ac:dyDescent="0.25">
      <c r="B24" s="14"/>
      <c r="C24" s="451" t="s">
        <v>726</v>
      </c>
      <c r="D24" s="452"/>
      <c r="E24" s="452"/>
      <c r="F24" s="452"/>
      <c r="G24" s="452"/>
      <c r="H24" s="452"/>
      <c r="I24" s="453"/>
      <c r="J24" s="451" t="s">
        <v>727</v>
      </c>
      <c r="K24" s="452"/>
      <c r="L24" s="452"/>
      <c r="M24" s="452"/>
      <c r="N24" s="452"/>
      <c r="O24" s="452"/>
      <c r="P24" s="453"/>
      <c r="Q24" s="563" t="s">
        <v>728</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729</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1"/>
      <c r="R28" s="62"/>
      <c r="S28" s="562" t="s">
        <v>26</v>
      </c>
      <c r="T28" s="560"/>
      <c r="U28" s="62" t="s">
        <v>28</v>
      </c>
      <c r="V28" s="542" t="s">
        <v>27</v>
      </c>
      <c r="W28" s="1818"/>
      <c r="X28" s="1818"/>
      <c r="Y28" s="1818"/>
      <c r="Z28" s="1819"/>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x14ac:dyDescent="0.25">
      <c r="B30" s="14"/>
      <c r="C30" s="481" t="s">
        <v>323</v>
      </c>
      <c r="D30" s="482"/>
      <c r="E30" s="482"/>
      <c r="F30" s="482"/>
      <c r="G30" s="482"/>
      <c r="H30" s="482"/>
      <c r="I30" s="482"/>
      <c r="J30" s="483"/>
      <c r="K30" s="1598" t="s">
        <v>322</v>
      </c>
      <c r="L30" s="1599"/>
      <c r="M30" s="1599"/>
      <c r="N30" s="1599"/>
      <c r="O30" s="1599"/>
      <c r="P30" s="1599"/>
      <c r="Q30" s="1599"/>
      <c r="R30" s="1600"/>
      <c r="S30" s="1601" t="s">
        <v>321</v>
      </c>
      <c r="T30" s="1602"/>
      <c r="U30" s="1602"/>
      <c r="V30" s="1602"/>
      <c r="W30" s="1603"/>
      <c r="X30" s="1604" t="s">
        <v>320</v>
      </c>
      <c r="Y30" s="1605"/>
      <c r="Z30" s="1605"/>
      <c r="AA30" s="1606"/>
      <c r="AB30" s="16"/>
    </row>
    <row r="31" spans="2:28" ht="14.25" customHeight="1" x14ac:dyDescent="0.2">
      <c r="B31" s="14"/>
      <c r="C31" s="484"/>
      <c r="D31" s="485"/>
      <c r="E31" s="485"/>
      <c r="F31" s="485"/>
      <c r="G31" s="485"/>
      <c r="H31" s="485"/>
      <c r="I31" s="485"/>
      <c r="J31" s="486"/>
      <c r="K31" s="1607" t="s">
        <v>319</v>
      </c>
      <c r="L31" s="1608"/>
      <c r="M31" s="1608"/>
      <c r="N31" s="1609"/>
      <c r="O31" s="1610" t="s">
        <v>318</v>
      </c>
      <c r="P31" s="1608"/>
      <c r="Q31" s="1608"/>
      <c r="R31" s="1609"/>
      <c r="S31" s="1610" t="s">
        <v>319</v>
      </c>
      <c r="T31" s="1609"/>
      <c r="U31" s="1610" t="s">
        <v>318</v>
      </c>
      <c r="V31" s="1608"/>
      <c r="W31" s="1609"/>
      <c r="X31" s="1610" t="s">
        <v>319</v>
      </c>
      <c r="Y31" s="1609"/>
      <c r="Z31" s="1610" t="s">
        <v>318</v>
      </c>
      <c r="AA31" s="1611"/>
      <c r="AB31" s="16"/>
    </row>
    <row r="32" spans="2:28" ht="15" customHeight="1" thickBot="1" x14ac:dyDescent="0.25">
      <c r="B32" s="14"/>
      <c r="C32" s="487"/>
      <c r="D32" s="488"/>
      <c r="E32" s="488"/>
      <c r="F32" s="488"/>
      <c r="G32" s="488"/>
      <c r="H32" s="488"/>
      <c r="I32" s="488"/>
      <c r="J32" s="489"/>
      <c r="K32" s="1815">
        <v>0</v>
      </c>
      <c r="L32" s="1816"/>
      <c r="M32" s="1816"/>
      <c r="N32" s="1817"/>
      <c r="O32" s="1813">
        <v>0.64</v>
      </c>
      <c r="P32" s="1816"/>
      <c r="Q32" s="1816"/>
      <c r="R32" s="1817"/>
      <c r="S32" s="1813">
        <v>0.65</v>
      </c>
      <c r="T32" s="1817"/>
      <c r="U32" s="1813">
        <v>0.74</v>
      </c>
      <c r="V32" s="1816"/>
      <c r="W32" s="1817"/>
      <c r="X32" s="1813">
        <v>0.75</v>
      </c>
      <c r="Y32" s="1817"/>
      <c r="Z32" s="1813">
        <v>1</v>
      </c>
      <c r="AA32" s="1814"/>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5" customHeight="1" x14ac:dyDescent="0.2">
      <c r="B36" s="20"/>
      <c r="C36" s="1588" t="s">
        <v>30</v>
      </c>
      <c r="D36" s="1589"/>
      <c r="E36" s="1589"/>
      <c r="F36" s="1589"/>
      <c r="G36" s="1590"/>
      <c r="H36" s="1811" t="s">
        <v>730</v>
      </c>
      <c r="I36" s="1811" t="s">
        <v>731</v>
      </c>
      <c r="J36" s="764" t="s">
        <v>33</v>
      </c>
      <c r="K36" s="1588" t="s">
        <v>34</v>
      </c>
      <c r="L36" s="1589"/>
      <c r="M36" s="1589"/>
      <c r="N36" s="1589"/>
      <c r="O36" s="1589"/>
      <c r="P36" s="1589"/>
      <c r="Q36" s="1589"/>
      <c r="R36" s="1589"/>
      <c r="S36" s="1589"/>
      <c r="T36" s="1589"/>
      <c r="U36" s="1589"/>
      <c r="V36" s="1589"/>
      <c r="W36" s="1589"/>
      <c r="X36" s="1589"/>
      <c r="Y36" s="1589"/>
      <c r="Z36" s="1589"/>
      <c r="AA36" s="1590"/>
      <c r="AB36" s="16"/>
    </row>
    <row r="37" spans="2:28" s="21" customFormat="1" ht="43.5" customHeight="1" thickBot="1" x14ac:dyDescent="0.25">
      <c r="B37" s="20"/>
      <c r="C37" s="1591"/>
      <c r="D37" s="1592"/>
      <c r="E37" s="1592"/>
      <c r="F37" s="1592"/>
      <c r="G37" s="1593"/>
      <c r="H37" s="1812"/>
      <c r="I37" s="1812"/>
      <c r="J37" s="765"/>
      <c r="K37" s="1591"/>
      <c r="L37" s="1592"/>
      <c r="M37" s="1592"/>
      <c r="N37" s="1592"/>
      <c r="O37" s="1592"/>
      <c r="P37" s="1592"/>
      <c r="Q37" s="1592"/>
      <c r="R37" s="1592"/>
      <c r="S37" s="1592"/>
      <c r="T37" s="1592"/>
      <c r="U37" s="1592"/>
      <c r="V37" s="1592"/>
      <c r="W37" s="1592"/>
      <c r="X37" s="1592"/>
      <c r="Y37" s="1592"/>
      <c r="Z37" s="1592"/>
      <c r="AA37" s="1593"/>
      <c r="AB37" s="16"/>
    </row>
    <row r="38" spans="2:28" s="21" customFormat="1" ht="54" customHeight="1" x14ac:dyDescent="0.2">
      <c r="B38" s="20"/>
      <c r="C38" s="1364" t="s">
        <v>65</v>
      </c>
      <c r="D38" s="1365"/>
      <c r="E38" s="1365"/>
      <c r="F38" s="1365"/>
      <c r="G38" s="1366"/>
      <c r="H38" s="72">
        <v>6666.8</v>
      </c>
      <c r="I38" s="72">
        <v>6666.8</v>
      </c>
      <c r="J38" s="58">
        <f>+H38/I38</f>
        <v>1</v>
      </c>
      <c r="K38" s="1016" t="s">
        <v>732</v>
      </c>
      <c r="L38" s="1017"/>
      <c r="M38" s="1017"/>
      <c r="N38" s="1017"/>
      <c r="O38" s="1017"/>
      <c r="P38" s="1017"/>
      <c r="Q38" s="1017"/>
      <c r="R38" s="1017"/>
      <c r="S38" s="1017"/>
      <c r="T38" s="1017"/>
      <c r="U38" s="1017"/>
      <c r="V38" s="1017"/>
      <c r="W38" s="1017"/>
      <c r="X38" s="1017"/>
      <c r="Y38" s="1017"/>
      <c r="Z38" s="1017"/>
      <c r="AA38" s="1018"/>
      <c r="AB38" s="16"/>
    </row>
    <row r="39" spans="2:28" s="21" customFormat="1" ht="50.25" customHeight="1" x14ac:dyDescent="0.2">
      <c r="B39" s="20"/>
      <c r="C39" s="641" t="s">
        <v>66</v>
      </c>
      <c r="D39" s="642"/>
      <c r="E39" s="642"/>
      <c r="F39" s="642"/>
      <c r="G39" s="643"/>
      <c r="H39" s="70">
        <v>30378</v>
      </c>
      <c r="I39" s="70">
        <v>30378</v>
      </c>
      <c r="J39" s="58">
        <f t="shared" ref="J39:J41" si="0">+H39/I39</f>
        <v>1</v>
      </c>
      <c r="K39" s="1016" t="s">
        <v>733</v>
      </c>
      <c r="L39" s="1017"/>
      <c r="M39" s="1017"/>
      <c r="N39" s="1017"/>
      <c r="O39" s="1017"/>
      <c r="P39" s="1017"/>
      <c r="Q39" s="1017"/>
      <c r="R39" s="1017"/>
      <c r="S39" s="1017"/>
      <c r="T39" s="1017"/>
      <c r="U39" s="1017"/>
      <c r="V39" s="1017"/>
      <c r="W39" s="1017"/>
      <c r="X39" s="1017"/>
      <c r="Y39" s="1017"/>
      <c r="Z39" s="1017"/>
      <c r="AA39" s="1018"/>
      <c r="AB39" s="16"/>
    </row>
    <row r="40" spans="2:28" s="21" customFormat="1" x14ac:dyDescent="0.2">
      <c r="B40" s="20"/>
      <c r="C40" s="641" t="s">
        <v>67</v>
      </c>
      <c r="D40" s="642"/>
      <c r="E40" s="642"/>
      <c r="F40" s="642"/>
      <c r="G40" s="643"/>
      <c r="H40" s="70"/>
      <c r="I40" s="70"/>
      <c r="J40" s="58" t="e">
        <f t="shared" si="0"/>
        <v>#DIV/0!</v>
      </c>
      <c r="K40" s="783"/>
      <c r="L40" s="784"/>
      <c r="M40" s="784"/>
      <c r="N40" s="784"/>
      <c r="O40" s="784"/>
      <c r="P40" s="784"/>
      <c r="Q40" s="784"/>
      <c r="R40" s="784"/>
      <c r="S40" s="784"/>
      <c r="T40" s="784"/>
      <c r="U40" s="784"/>
      <c r="V40" s="784"/>
      <c r="W40" s="784"/>
      <c r="X40" s="784"/>
      <c r="Y40" s="784"/>
      <c r="Z40" s="784"/>
      <c r="AA40" s="785"/>
      <c r="AB40" s="16"/>
    </row>
    <row r="41" spans="2:28" s="21" customFormat="1" ht="15" thickBot="1" x14ac:dyDescent="0.25">
      <c r="B41" s="20"/>
      <c r="C41" s="641" t="s">
        <v>68</v>
      </c>
      <c r="D41" s="642"/>
      <c r="E41" s="642"/>
      <c r="F41" s="642"/>
      <c r="G41" s="643"/>
      <c r="H41" s="70"/>
      <c r="I41" s="70"/>
      <c r="J41" s="58" t="e">
        <f t="shared" si="0"/>
        <v>#DIV/0!</v>
      </c>
      <c r="K41" s="783"/>
      <c r="L41" s="784"/>
      <c r="M41" s="784"/>
      <c r="N41" s="784"/>
      <c r="O41" s="784"/>
      <c r="P41" s="784"/>
      <c r="Q41" s="784"/>
      <c r="R41" s="784"/>
      <c r="S41" s="784"/>
      <c r="T41" s="784"/>
      <c r="U41" s="784"/>
      <c r="V41" s="784"/>
      <c r="W41" s="784"/>
      <c r="X41" s="784"/>
      <c r="Y41" s="784"/>
      <c r="Z41" s="784"/>
      <c r="AA41" s="785"/>
      <c r="AB41" s="16"/>
    </row>
    <row r="42" spans="2:28" s="21" customFormat="1" ht="15.75" customHeight="1" thickBot="1" x14ac:dyDescent="0.3">
      <c r="B42" s="20"/>
      <c r="C42" s="786" t="s">
        <v>35</v>
      </c>
      <c r="D42" s="787"/>
      <c r="E42" s="787"/>
      <c r="F42" s="787"/>
      <c r="G42" s="788"/>
      <c r="H42" s="69"/>
      <c r="I42" s="69"/>
      <c r="J42" s="140"/>
      <c r="K42" s="789"/>
      <c r="L42" s="790"/>
      <c r="M42" s="790"/>
      <c r="N42" s="790"/>
      <c r="O42" s="790"/>
      <c r="P42" s="790"/>
      <c r="Q42" s="790"/>
      <c r="R42" s="790"/>
      <c r="S42" s="790"/>
      <c r="T42" s="790"/>
      <c r="U42" s="790"/>
      <c r="V42" s="790"/>
      <c r="W42" s="790"/>
      <c r="X42" s="790"/>
      <c r="Y42" s="790"/>
      <c r="Z42" s="790"/>
      <c r="AA42" s="791"/>
      <c r="AB42" s="16"/>
    </row>
    <row r="43" spans="2:28"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5"/>
      <c r="AA43" s="15"/>
      <c r="AB43" s="16"/>
    </row>
    <row r="44" spans="2:28" s="21" customFormat="1" ht="15"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5"/>
      <c r="AA44" s="15"/>
      <c r="AB44" s="16"/>
    </row>
    <row r="45" spans="2:28"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7"/>
      <c r="AB45" s="16"/>
    </row>
    <row r="46" spans="2:28"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3"/>
      <c r="Z46" s="933"/>
      <c r="AA46" s="934"/>
      <c r="AB46" s="16"/>
    </row>
    <row r="47" spans="2:28" x14ac:dyDescent="0.2">
      <c r="B47" s="14"/>
      <c r="C47" s="768" t="s">
        <v>365</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6"/>
      <c r="AB59" s="16"/>
    </row>
    <row r="60" spans="2:28"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23"/>
    </row>
    <row r="61" spans="2:28" ht="15"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25"/>
    </row>
    <row r="62" spans="2:28" ht="15.75" x14ac:dyDescent="0.2">
      <c r="B62" s="26"/>
      <c r="C62" s="838" t="s">
        <v>30</v>
      </c>
      <c r="D62" s="839"/>
      <c r="E62" s="839"/>
      <c r="F62" s="839"/>
      <c r="G62" s="840"/>
      <c r="H62" s="838" t="s">
        <v>37</v>
      </c>
      <c r="I62" s="840"/>
      <c r="J62" s="838" t="s">
        <v>38</v>
      </c>
      <c r="K62" s="839"/>
      <c r="L62" s="839"/>
      <c r="M62" s="840"/>
      <c r="N62" s="838" t="s">
        <v>39</v>
      </c>
      <c r="O62" s="839"/>
      <c r="P62" s="839"/>
      <c r="Q62" s="839"/>
      <c r="R62" s="839"/>
      <c r="S62" s="839"/>
      <c r="T62" s="839"/>
      <c r="U62" s="840"/>
      <c r="V62" s="935" t="s">
        <v>40</v>
      </c>
      <c r="W62" s="935"/>
      <c r="X62" s="935"/>
      <c r="Y62" s="935"/>
      <c r="Z62" s="935"/>
      <c r="AA62" s="936"/>
      <c r="AB62" s="27"/>
    </row>
    <row r="63" spans="2:28" ht="15.75" x14ac:dyDescent="0.2">
      <c r="B63" s="28"/>
      <c r="C63" s="841"/>
      <c r="D63" s="842"/>
      <c r="E63" s="842"/>
      <c r="F63" s="842"/>
      <c r="G63" s="843"/>
      <c r="H63" s="841"/>
      <c r="I63" s="843"/>
      <c r="J63" s="841"/>
      <c r="K63" s="842"/>
      <c r="L63" s="842"/>
      <c r="M63" s="843"/>
      <c r="N63" s="841"/>
      <c r="O63" s="842"/>
      <c r="P63" s="842"/>
      <c r="Q63" s="842"/>
      <c r="R63" s="842"/>
      <c r="S63" s="842"/>
      <c r="T63" s="842"/>
      <c r="U63" s="843"/>
      <c r="V63" s="937"/>
      <c r="W63" s="937"/>
      <c r="X63" s="937"/>
      <c r="Y63" s="937"/>
      <c r="Z63" s="937"/>
      <c r="AA63" s="938"/>
      <c r="AB63" s="27"/>
    </row>
    <row r="64" spans="2:28" ht="16.5" thickBot="1" x14ac:dyDescent="0.25">
      <c r="B64" s="28"/>
      <c r="C64" s="841"/>
      <c r="D64" s="842"/>
      <c r="E64" s="842"/>
      <c r="F64" s="842"/>
      <c r="G64" s="843"/>
      <c r="H64" s="841"/>
      <c r="I64" s="843"/>
      <c r="J64" s="841"/>
      <c r="K64" s="842"/>
      <c r="L64" s="842"/>
      <c r="M64" s="843"/>
      <c r="N64" s="844"/>
      <c r="O64" s="845"/>
      <c r="P64" s="845"/>
      <c r="Q64" s="845"/>
      <c r="R64" s="845"/>
      <c r="S64" s="845"/>
      <c r="T64" s="845"/>
      <c r="U64" s="846"/>
      <c r="V64" s="939"/>
      <c r="W64" s="939"/>
      <c r="X64" s="939"/>
      <c r="Y64" s="939"/>
      <c r="Z64" s="939"/>
      <c r="AA64" s="940"/>
      <c r="AB64" s="27"/>
    </row>
    <row r="65" spans="2:28" ht="79.5" customHeight="1" x14ac:dyDescent="0.2">
      <c r="B65" s="26"/>
      <c r="C65" s="1032" t="s">
        <v>65</v>
      </c>
      <c r="D65" s="711"/>
      <c r="E65" s="711"/>
      <c r="F65" s="711"/>
      <c r="G65" s="711"/>
      <c r="H65" s="711" t="s">
        <v>506</v>
      </c>
      <c r="I65" s="711"/>
      <c r="J65" s="712">
        <v>1</v>
      </c>
      <c r="K65" s="711"/>
      <c r="L65" s="711"/>
      <c r="M65" s="711"/>
      <c r="N65" s="1807" t="s">
        <v>734</v>
      </c>
      <c r="O65" s="1808"/>
      <c r="P65" s="1808"/>
      <c r="Q65" s="1808"/>
      <c r="R65" s="1808"/>
      <c r="S65" s="1808"/>
      <c r="T65" s="1808"/>
      <c r="U65" s="1809"/>
      <c r="V65" s="1807" t="s">
        <v>735</v>
      </c>
      <c r="W65" s="1808"/>
      <c r="X65" s="1808"/>
      <c r="Y65" s="1808"/>
      <c r="Z65" s="1808"/>
      <c r="AA65" s="1810"/>
      <c r="AB65" s="29"/>
    </row>
    <row r="66" spans="2:28" ht="79.5" customHeight="1" x14ac:dyDescent="0.2">
      <c r="B66" s="26"/>
      <c r="C66" s="1442" t="s">
        <v>66</v>
      </c>
      <c r="D66" s="848"/>
      <c r="E66" s="848"/>
      <c r="F66" s="848"/>
      <c r="G66" s="848"/>
      <c r="H66" s="848" t="s">
        <v>506</v>
      </c>
      <c r="I66" s="848"/>
      <c r="J66" s="847">
        <v>1</v>
      </c>
      <c r="K66" s="848"/>
      <c r="L66" s="848"/>
      <c r="M66" s="848"/>
      <c r="N66" s="1803" t="s">
        <v>734</v>
      </c>
      <c r="O66" s="1804"/>
      <c r="P66" s="1804"/>
      <c r="Q66" s="1804"/>
      <c r="R66" s="1804"/>
      <c r="S66" s="1804"/>
      <c r="T66" s="1804"/>
      <c r="U66" s="1805"/>
      <c r="V66" s="1803" t="s">
        <v>735</v>
      </c>
      <c r="W66" s="1804"/>
      <c r="X66" s="1804"/>
      <c r="Y66" s="1804"/>
      <c r="Z66" s="1804"/>
      <c r="AA66" s="1806"/>
      <c r="AB66" s="29"/>
    </row>
    <row r="67" spans="2:28" x14ac:dyDescent="0.2">
      <c r="B67" s="26"/>
      <c r="C67" s="590" t="s">
        <v>67</v>
      </c>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t="s">
        <v>68</v>
      </c>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36"/>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A107"/>
  <sheetViews>
    <sheetView view="pageBreakPreview" topLeftCell="F27" zoomScaleSheetLayoutView="100" workbookViewId="0">
      <selection activeCell="K39" sqref="K39:AK39"/>
    </sheetView>
  </sheetViews>
  <sheetFormatPr baseColWidth="10" defaultColWidth="3.7109375" defaultRowHeight="14.25" x14ac:dyDescent="0.2"/>
  <cols>
    <col min="1" max="1" width="3.85546875" style="375" customWidth="1"/>
    <col min="2" max="2" width="2.85546875" style="375" customWidth="1"/>
    <col min="3" max="6" width="2.7109375" style="375" customWidth="1"/>
    <col min="7" max="7" width="4.28515625" style="375" customWidth="1"/>
    <col min="8" max="8" width="14.28515625" style="375" customWidth="1"/>
    <col min="9" max="9" width="13.42578125" style="375" customWidth="1"/>
    <col min="10" max="10" width="15" style="375" customWidth="1"/>
    <col min="11" max="12" width="3.42578125" style="375" customWidth="1"/>
    <col min="13" max="27" width="2.7109375" style="375" customWidth="1"/>
    <col min="28" max="28" width="7.7109375" style="375" customWidth="1"/>
    <col min="29" max="29" width="3.42578125" style="375" customWidth="1"/>
    <col min="30" max="30" width="3.7109375" style="375"/>
    <col min="31" max="31" width="10.7109375" style="375" customWidth="1"/>
    <col min="32" max="33" width="6.42578125" style="375" customWidth="1"/>
    <col min="34" max="34" width="6.5703125" style="375" customWidth="1"/>
    <col min="35" max="35" width="4.7109375" style="375" customWidth="1"/>
    <col min="36" max="36" width="0.85546875" style="375" hidden="1" customWidth="1"/>
    <col min="37" max="37" width="4.140625" style="375" customWidth="1"/>
    <col min="38" max="38" width="2" style="375" customWidth="1"/>
    <col min="39" max="16384" width="3.7109375" style="375"/>
  </cols>
  <sheetData>
    <row r="1" spans="2:53" ht="15" thickBot="1" x14ac:dyDescent="0.25">
      <c r="B1" s="2"/>
      <c r="C1" s="2"/>
      <c r="D1" s="2"/>
      <c r="E1" s="2"/>
      <c r="F1" s="2"/>
    </row>
    <row r="2" spans="2:53"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5"/>
    </row>
    <row r="3" spans="2:53" ht="15" x14ac:dyDescent="0.2">
      <c r="B3" s="590"/>
      <c r="C3" s="591"/>
      <c r="D3" s="591"/>
      <c r="E3" s="591"/>
      <c r="F3" s="591"/>
      <c r="G3" s="591"/>
      <c r="H3" s="596" t="s">
        <v>1</v>
      </c>
      <c r="I3" s="596"/>
      <c r="J3" s="596"/>
      <c r="K3" s="596"/>
      <c r="L3" s="596"/>
      <c r="M3" s="596"/>
      <c r="N3" s="596"/>
      <c r="O3" s="596"/>
      <c r="P3" s="596"/>
      <c r="Q3" s="596"/>
      <c r="R3" s="596"/>
      <c r="S3" s="596"/>
      <c r="T3" s="596"/>
      <c r="U3" s="596"/>
      <c r="V3" s="596"/>
      <c r="W3" s="596"/>
      <c r="X3" s="596"/>
      <c r="Y3" s="596"/>
      <c r="Z3" s="596"/>
      <c r="AA3" s="596"/>
      <c r="AB3" s="596" t="s">
        <v>137</v>
      </c>
      <c r="AC3" s="596"/>
      <c r="AD3" s="596"/>
      <c r="AE3" s="596"/>
      <c r="AF3" s="596"/>
      <c r="AG3" s="596"/>
      <c r="AH3" s="596"/>
      <c r="AI3" s="596"/>
      <c r="AJ3" s="596"/>
      <c r="AK3" s="596"/>
      <c r="AL3" s="597"/>
    </row>
    <row r="4" spans="2:53"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9"/>
    </row>
    <row r="5" spans="2:53" ht="15" x14ac:dyDescent="0.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row>
    <row r="6" spans="2:53" ht="22.9" customHeight="1" thickBot="1" x14ac:dyDescent="0.25">
      <c r="B6" s="4"/>
      <c r="C6" s="5"/>
      <c r="D6" s="5"/>
      <c r="E6" s="5"/>
      <c r="F6" s="5"/>
      <c r="G6" s="5"/>
      <c r="H6" s="5"/>
      <c r="I6" s="6"/>
      <c r="J6" s="6"/>
      <c r="K6" s="6"/>
      <c r="L6" s="6"/>
      <c r="M6" s="6"/>
      <c r="N6" s="6"/>
      <c r="O6" s="6"/>
      <c r="P6" s="6"/>
      <c r="Q6" s="6"/>
      <c r="R6" s="6"/>
      <c r="S6" s="6"/>
      <c r="T6" s="6"/>
      <c r="U6" s="6"/>
      <c r="V6" s="6"/>
      <c r="W6" s="6"/>
      <c r="X6" s="6"/>
      <c r="Y6" s="6"/>
      <c r="Z6" s="6"/>
      <c r="AA6" s="6"/>
      <c r="AB6" s="6"/>
      <c r="AC6" s="6"/>
      <c r="AD6" s="7"/>
      <c r="AE6" s="7"/>
      <c r="AF6" s="7"/>
      <c r="AG6" s="7"/>
      <c r="AH6" s="7"/>
      <c r="AI6" s="5"/>
      <c r="AJ6" s="5"/>
      <c r="AK6" s="5"/>
      <c r="AL6" s="8"/>
    </row>
    <row r="7" spans="2:53" ht="15" customHeight="1" x14ac:dyDescent="0.2">
      <c r="B7" s="9"/>
      <c r="C7" s="545" t="s">
        <v>2</v>
      </c>
      <c r="D7" s="546"/>
      <c r="E7" s="546"/>
      <c r="F7" s="546"/>
      <c r="G7" s="546"/>
      <c r="H7" s="547"/>
      <c r="I7" s="619" t="s">
        <v>1163</v>
      </c>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0"/>
      <c r="AI7" s="620"/>
      <c r="AJ7" s="620"/>
      <c r="AK7" s="621"/>
      <c r="AL7" s="10"/>
    </row>
    <row r="8" spans="2:53" ht="15.75" thickBot="1" x14ac:dyDescent="0.25">
      <c r="B8" s="9"/>
      <c r="C8" s="548"/>
      <c r="D8" s="549"/>
      <c r="E8" s="549"/>
      <c r="F8" s="549"/>
      <c r="G8" s="549"/>
      <c r="H8" s="550"/>
      <c r="I8" s="622"/>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4"/>
      <c r="AL8" s="10"/>
    </row>
    <row r="9" spans="2:53" ht="22.15" customHeight="1" thickBot="1" x14ac:dyDescent="0.25">
      <c r="B9" s="9"/>
      <c r="C9" s="11"/>
      <c r="D9" s="11"/>
      <c r="E9" s="11"/>
      <c r="F9" s="11"/>
      <c r="G9" s="11"/>
      <c r="H9" s="11"/>
      <c r="I9" s="12"/>
      <c r="J9" s="12"/>
      <c r="K9" s="12"/>
      <c r="L9" s="12"/>
      <c r="M9" s="12"/>
      <c r="N9" s="12"/>
      <c r="O9" s="12"/>
      <c r="P9" s="12"/>
      <c r="Q9" s="12"/>
      <c r="R9" s="12"/>
      <c r="S9" s="12"/>
      <c r="T9" s="12"/>
      <c r="U9" s="12"/>
      <c r="V9" s="12"/>
      <c r="W9" s="12"/>
      <c r="X9" s="12"/>
      <c r="Y9" s="12"/>
      <c r="Z9" s="12"/>
      <c r="AA9" s="12"/>
      <c r="AB9" s="12"/>
      <c r="AC9" s="12"/>
      <c r="AD9" s="13"/>
      <c r="AE9" s="13"/>
      <c r="AF9" s="13"/>
      <c r="AG9" s="13"/>
      <c r="AH9" s="13"/>
      <c r="AI9" s="11"/>
      <c r="AJ9" s="11"/>
      <c r="AK9" s="11"/>
      <c r="AL9" s="10"/>
      <c r="BA9" s="402"/>
    </row>
    <row r="10" spans="2:53" ht="15" customHeight="1" thickBot="1" x14ac:dyDescent="0.25">
      <c r="B10" s="9"/>
      <c r="C10" s="545" t="s">
        <v>1164</v>
      </c>
      <c r="D10" s="546"/>
      <c r="E10" s="546"/>
      <c r="F10" s="546"/>
      <c r="G10" s="546"/>
      <c r="H10" s="547"/>
      <c r="I10" s="611" t="s">
        <v>1165</v>
      </c>
      <c r="J10" s="612"/>
      <c r="K10" s="612"/>
      <c r="L10" s="612"/>
      <c r="M10" s="612"/>
      <c r="N10" s="612"/>
      <c r="O10" s="612"/>
      <c r="P10" s="612"/>
      <c r="Q10" s="612"/>
      <c r="R10" s="612"/>
      <c r="S10" s="612"/>
      <c r="T10" s="612"/>
      <c r="U10" s="612"/>
      <c r="V10" s="612"/>
      <c r="W10" s="612"/>
      <c r="X10" s="612"/>
      <c r="Y10" s="612"/>
      <c r="Z10" s="612"/>
      <c r="AA10" s="612"/>
      <c r="AB10" s="612"/>
      <c r="AC10" s="613"/>
      <c r="AD10" s="608" t="s">
        <v>4</v>
      </c>
      <c r="AE10" s="609"/>
      <c r="AF10" s="609"/>
      <c r="AG10" s="610"/>
      <c r="AH10" s="569" t="s">
        <v>5</v>
      </c>
      <c r="AI10" s="570"/>
      <c r="AJ10" s="570"/>
      <c r="AK10" s="571"/>
      <c r="AL10" s="10"/>
    </row>
    <row r="11" spans="2:53" ht="18.600000000000001" customHeight="1" thickBot="1" x14ac:dyDescent="0.25">
      <c r="B11" s="9"/>
      <c r="C11" s="548"/>
      <c r="D11" s="549"/>
      <c r="E11" s="549"/>
      <c r="F11" s="549"/>
      <c r="G11" s="549"/>
      <c r="H11" s="550"/>
      <c r="I11" s="614"/>
      <c r="J11" s="615"/>
      <c r="K11" s="615"/>
      <c r="L11" s="615"/>
      <c r="M11" s="615"/>
      <c r="N11" s="615"/>
      <c r="O11" s="615"/>
      <c r="P11" s="615"/>
      <c r="Q11" s="615"/>
      <c r="R11" s="615"/>
      <c r="S11" s="615"/>
      <c r="T11" s="615"/>
      <c r="U11" s="615"/>
      <c r="V11" s="615"/>
      <c r="W11" s="615"/>
      <c r="X11" s="615"/>
      <c r="Y11" s="615"/>
      <c r="Z11" s="615"/>
      <c r="AA11" s="615"/>
      <c r="AB11" s="615"/>
      <c r="AC11" s="616"/>
      <c r="AD11" s="478" t="s">
        <v>53</v>
      </c>
      <c r="AE11" s="617"/>
      <c r="AF11" s="617"/>
      <c r="AG11" s="618"/>
      <c r="AH11" s="587" t="s">
        <v>424</v>
      </c>
      <c r="AI11" s="606"/>
      <c r="AJ11" s="606"/>
      <c r="AK11" s="607"/>
      <c r="AL11" s="10"/>
    </row>
    <row r="12" spans="2:53" ht="16.89999999999999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6"/>
    </row>
    <row r="13" spans="2:53" ht="15" customHeight="1" x14ac:dyDescent="0.2">
      <c r="B13" s="14"/>
      <c r="C13" s="545" t="s">
        <v>7</v>
      </c>
      <c r="D13" s="546"/>
      <c r="E13" s="546"/>
      <c r="F13" s="546"/>
      <c r="G13" s="546"/>
      <c r="H13" s="547"/>
      <c r="I13" s="551" t="s">
        <v>1166</v>
      </c>
      <c r="J13" s="552"/>
      <c r="K13" s="552"/>
      <c r="L13" s="552"/>
      <c r="M13" s="552"/>
      <c r="N13" s="552"/>
      <c r="O13" s="552"/>
      <c r="P13" s="552"/>
      <c r="Q13" s="552"/>
      <c r="R13" s="552"/>
      <c r="S13" s="552"/>
      <c r="T13" s="552"/>
      <c r="U13" s="552"/>
      <c r="V13" s="552"/>
      <c r="W13" s="552"/>
      <c r="X13" s="552"/>
      <c r="Y13" s="552"/>
      <c r="Z13" s="552"/>
      <c r="AA13" s="552"/>
      <c r="AB13" s="552"/>
      <c r="AC13" s="552"/>
      <c r="AD13" s="552"/>
      <c r="AE13" s="553"/>
      <c r="AF13" s="545" t="s">
        <v>9</v>
      </c>
      <c r="AG13" s="546"/>
      <c r="AH13" s="546"/>
      <c r="AI13" s="546"/>
      <c r="AJ13" s="546"/>
      <c r="AK13" s="547"/>
      <c r="AL13" s="16"/>
    </row>
    <row r="14" spans="2:53" ht="29.45" customHeight="1" thickBot="1" x14ac:dyDescent="0.25">
      <c r="B14" s="14"/>
      <c r="C14" s="548"/>
      <c r="D14" s="549"/>
      <c r="E14" s="549"/>
      <c r="F14" s="549"/>
      <c r="G14" s="549"/>
      <c r="H14" s="550"/>
      <c r="I14" s="554"/>
      <c r="J14" s="555"/>
      <c r="K14" s="555"/>
      <c r="L14" s="555"/>
      <c r="M14" s="555"/>
      <c r="N14" s="555"/>
      <c r="O14" s="555"/>
      <c r="P14" s="555"/>
      <c r="Q14" s="555"/>
      <c r="R14" s="555"/>
      <c r="S14" s="555"/>
      <c r="T14" s="555"/>
      <c r="U14" s="555"/>
      <c r="V14" s="555"/>
      <c r="W14" s="555"/>
      <c r="X14" s="555"/>
      <c r="Y14" s="555"/>
      <c r="Z14" s="555"/>
      <c r="AA14" s="555"/>
      <c r="AB14" s="555"/>
      <c r="AC14" s="555"/>
      <c r="AD14" s="555"/>
      <c r="AE14" s="556"/>
      <c r="AF14" s="557" t="s">
        <v>54</v>
      </c>
      <c r="AG14" s="558"/>
      <c r="AH14" s="558"/>
      <c r="AI14" s="558"/>
      <c r="AJ14" s="558"/>
      <c r="AK14" s="559"/>
      <c r="AL14" s="16"/>
    </row>
    <row r="15" spans="2:53" ht="15.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6"/>
    </row>
    <row r="16" spans="2:53" ht="30" customHeight="1" thickBot="1" x14ac:dyDescent="0.25">
      <c r="B16" s="14"/>
      <c r="C16" s="472" t="s">
        <v>11</v>
      </c>
      <c r="D16" s="473"/>
      <c r="E16" s="473"/>
      <c r="F16" s="473"/>
      <c r="G16" s="473"/>
      <c r="H16" s="474"/>
      <c r="I16" s="475" t="s">
        <v>1167</v>
      </c>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7"/>
      <c r="AL16" s="16"/>
    </row>
    <row r="17" spans="2:38" ht="18.600000000000001"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6"/>
    </row>
    <row r="18" spans="2:38" ht="33.6" customHeight="1" thickBot="1" x14ac:dyDescent="0.25">
      <c r="B18" s="14"/>
      <c r="C18" s="472" t="s">
        <v>490</v>
      </c>
      <c r="D18" s="473"/>
      <c r="E18" s="473"/>
      <c r="F18" s="473"/>
      <c r="G18" s="473"/>
      <c r="H18" s="474"/>
      <c r="I18" s="475" t="s">
        <v>72</v>
      </c>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7"/>
      <c r="AL18" s="16"/>
    </row>
    <row r="19" spans="2:38" ht="15.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6"/>
    </row>
    <row r="20" spans="2:38" ht="14.45" customHeight="1" x14ac:dyDescent="0.2">
      <c r="B20" s="14"/>
      <c r="C20" s="572" t="s">
        <v>13</v>
      </c>
      <c r="D20" s="573"/>
      <c r="E20" s="573"/>
      <c r="F20" s="573"/>
      <c r="G20" s="573"/>
      <c r="H20" s="574"/>
      <c r="I20" s="578" t="s">
        <v>776</v>
      </c>
      <c r="J20" s="579"/>
      <c r="K20" s="579"/>
      <c r="L20" s="580"/>
      <c r="M20" s="569" t="s">
        <v>14</v>
      </c>
      <c r="N20" s="570"/>
      <c r="O20" s="570"/>
      <c r="P20" s="570"/>
      <c r="Q20" s="570"/>
      <c r="R20" s="570"/>
      <c r="S20" s="570"/>
      <c r="T20" s="570"/>
      <c r="U20" s="570"/>
      <c r="V20" s="570"/>
      <c r="W20" s="570"/>
      <c r="X20" s="570"/>
      <c r="Y20" s="570"/>
      <c r="Z20" s="570"/>
      <c r="AA20" s="570"/>
      <c r="AB20" s="570"/>
      <c r="AC20" s="570"/>
      <c r="AD20" s="570"/>
      <c r="AE20" s="571"/>
      <c r="AF20" s="569" t="s">
        <v>15</v>
      </c>
      <c r="AG20" s="570"/>
      <c r="AH20" s="570"/>
      <c r="AI20" s="570"/>
      <c r="AJ20" s="570"/>
      <c r="AK20" s="571"/>
      <c r="AL20" s="16"/>
    </row>
    <row r="21" spans="2:38" ht="21" customHeight="1" thickBot="1" x14ac:dyDescent="0.25">
      <c r="B21" s="14"/>
      <c r="C21" s="575"/>
      <c r="D21" s="576"/>
      <c r="E21" s="576"/>
      <c r="F21" s="576"/>
      <c r="G21" s="576"/>
      <c r="H21" s="577"/>
      <c r="I21" s="581"/>
      <c r="J21" s="582"/>
      <c r="K21" s="582"/>
      <c r="L21" s="583"/>
      <c r="M21" s="584" t="s">
        <v>352</v>
      </c>
      <c r="N21" s="585"/>
      <c r="O21" s="585"/>
      <c r="P21" s="585"/>
      <c r="Q21" s="585"/>
      <c r="R21" s="585"/>
      <c r="S21" s="585"/>
      <c r="T21" s="585"/>
      <c r="U21" s="585"/>
      <c r="V21" s="585"/>
      <c r="W21" s="585"/>
      <c r="X21" s="585"/>
      <c r="Y21" s="585"/>
      <c r="Z21" s="585"/>
      <c r="AA21" s="585"/>
      <c r="AB21" s="585"/>
      <c r="AC21" s="585"/>
      <c r="AD21" s="585"/>
      <c r="AE21" s="586"/>
      <c r="AF21" s="587" t="s">
        <v>17</v>
      </c>
      <c r="AG21" s="585"/>
      <c r="AH21" s="585"/>
      <c r="AI21" s="585"/>
      <c r="AJ21" s="585"/>
      <c r="AK21" s="586"/>
      <c r="AL21" s="16"/>
    </row>
    <row r="22" spans="2:38" ht="19.14999999999999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6"/>
    </row>
    <row r="23" spans="2:38" ht="31.5" customHeight="1" x14ac:dyDescent="0.2">
      <c r="B23" s="14"/>
      <c r="C23" s="569" t="s">
        <v>18</v>
      </c>
      <c r="D23" s="570"/>
      <c r="E23" s="570"/>
      <c r="F23" s="570"/>
      <c r="G23" s="570"/>
      <c r="H23" s="570"/>
      <c r="I23" s="571"/>
      <c r="J23" s="569" t="s">
        <v>19</v>
      </c>
      <c r="K23" s="570"/>
      <c r="L23" s="570"/>
      <c r="M23" s="570"/>
      <c r="N23" s="570"/>
      <c r="O23" s="570"/>
      <c r="P23" s="570"/>
      <c r="Q23" s="570"/>
      <c r="R23" s="570"/>
      <c r="S23" s="570"/>
      <c r="T23" s="570"/>
      <c r="U23" s="570"/>
      <c r="V23" s="570"/>
      <c r="W23" s="570"/>
      <c r="X23" s="570"/>
      <c r="Y23" s="570"/>
      <c r="Z23" s="570"/>
      <c r="AA23" s="570"/>
      <c r="AB23" s="571"/>
      <c r="AC23" s="569" t="s">
        <v>20</v>
      </c>
      <c r="AD23" s="570"/>
      <c r="AE23" s="570"/>
      <c r="AF23" s="570"/>
      <c r="AG23" s="570"/>
      <c r="AH23" s="570"/>
      <c r="AI23" s="570"/>
      <c r="AJ23" s="570"/>
      <c r="AK23" s="571"/>
      <c r="AL23" s="16"/>
    </row>
    <row r="24" spans="2:38" ht="26.45" customHeight="1" thickBot="1" x14ac:dyDescent="0.25">
      <c r="B24" s="14"/>
      <c r="C24" s="726" t="s">
        <v>1168</v>
      </c>
      <c r="D24" s="727"/>
      <c r="E24" s="727"/>
      <c r="F24" s="727"/>
      <c r="G24" s="727"/>
      <c r="H24" s="727"/>
      <c r="I24" s="728"/>
      <c r="J24" s="726" t="s">
        <v>87</v>
      </c>
      <c r="K24" s="727"/>
      <c r="L24" s="727"/>
      <c r="M24" s="727"/>
      <c r="N24" s="727"/>
      <c r="O24" s="727"/>
      <c r="P24" s="727"/>
      <c r="Q24" s="727"/>
      <c r="R24" s="727"/>
      <c r="S24" s="727"/>
      <c r="T24" s="727"/>
      <c r="U24" s="727"/>
      <c r="V24" s="727"/>
      <c r="W24" s="727"/>
      <c r="X24" s="727"/>
      <c r="Y24" s="727"/>
      <c r="Z24" s="727"/>
      <c r="AA24" s="727"/>
      <c r="AB24" s="728"/>
      <c r="AC24" s="729" t="s">
        <v>1169</v>
      </c>
      <c r="AD24" s="730"/>
      <c r="AE24" s="730"/>
      <c r="AF24" s="730"/>
      <c r="AG24" s="730"/>
      <c r="AH24" s="730"/>
      <c r="AI24" s="730"/>
      <c r="AJ24" s="730"/>
      <c r="AK24" s="731"/>
      <c r="AL24" s="16"/>
    </row>
    <row r="25" spans="2:38" ht="19.89999999999999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6"/>
    </row>
    <row r="26" spans="2:38" ht="31.15" customHeight="1" thickBot="1" x14ac:dyDescent="0.25">
      <c r="B26" s="14"/>
      <c r="C26" s="472" t="s">
        <v>21</v>
      </c>
      <c r="D26" s="473"/>
      <c r="E26" s="473"/>
      <c r="F26" s="473"/>
      <c r="G26" s="473"/>
      <c r="H26" s="474"/>
      <c r="I26" s="732" t="s">
        <v>1170</v>
      </c>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4"/>
      <c r="AL26" s="16"/>
    </row>
    <row r="27" spans="2:38" ht="21"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6"/>
    </row>
    <row r="28" spans="2:38" ht="34.15" customHeight="1" thickBot="1" x14ac:dyDescent="0.25">
      <c r="B28" s="14"/>
      <c r="C28" s="472" t="s">
        <v>23</v>
      </c>
      <c r="D28" s="473"/>
      <c r="E28" s="473"/>
      <c r="F28" s="473"/>
      <c r="G28" s="473"/>
      <c r="H28" s="474"/>
      <c r="I28" s="478">
        <v>1</v>
      </c>
      <c r="J28" s="475"/>
      <c r="K28" s="735" t="s">
        <v>24</v>
      </c>
      <c r="L28" s="736"/>
      <c r="M28" s="736"/>
      <c r="N28" s="736"/>
      <c r="O28" s="736"/>
      <c r="P28" s="736"/>
      <c r="Q28" s="736"/>
      <c r="R28" s="736"/>
      <c r="S28" s="736"/>
      <c r="T28" s="736"/>
      <c r="U28" s="736"/>
      <c r="V28" s="736"/>
      <c r="W28" s="736"/>
      <c r="X28" s="736"/>
      <c r="Y28" s="736"/>
      <c r="Z28" s="737"/>
      <c r="AA28" s="738" t="s">
        <v>25</v>
      </c>
      <c r="AB28" s="560"/>
      <c r="AC28" s="560"/>
      <c r="AD28" s="403"/>
      <c r="AE28" s="18" t="s">
        <v>26</v>
      </c>
      <c r="AF28" s="62" t="s">
        <v>520</v>
      </c>
      <c r="AG28" s="562" t="s">
        <v>27</v>
      </c>
      <c r="AH28" s="561"/>
      <c r="AI28" s="404"/>
      <c r="AJ28" s="213"/>
      <c r="AK28" s="19"/>
      <c r="AL28" s="16"/>
    </row>
    <row r="29" spans="2:38" ht="19.14999999999999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6"/>
    </row>
    <row r="30" spans="2:38" ht="18" customHeight="1" x14ac:dyDescent="0.2">
      <c r="B30" s="14"/>
      <c r="C30" s="481" t="s">
        <v>323</v>
      </c>
      <c r="D30" s="482"/>
      <c r="E30" s="482"/>
      <c r="F30" s="482"/>
      <c r="G30" s="482"/>
      <c r="H30" s="482"/>
      <c r="I30" s="482"/>
      <c r="J30" s="483"/>
      <c r="K30" s="740" t="s">
        <v>322</v>
      </c>
      <c r="L30" s="741"/>
      <c r="M30" s="741"/>
      <c r="N30" s="741"/>
      <c r="O30" s="741"/>
      <c r="P30" s="741"/>
      <c r="Q30" s="741"/>
      <c r="R30" s="741"/>
      <c r="S30" s="741"/>
      <c r="T30" s="741"/>
      <c r="U30" s="741"/>
      <c r="V30" s="741"/>
      <c r="W30" s="742"/>
      <c r="X30" s="743" t="s">
        <v>321</v>
      </c>
      <c r="Y30" s="744"/>
      <c r="Z30" s="744"/>
      <c r="AA30" s="744"/>
      <c r="AB30" s="744"/>
      <c r="AC30" s="744"/>
      <c r="AD30" s="744"/>
      <c r="AE30" s="745"/>
      <c r="AF30" s="746" t="s">
        <v>320</v>
      </c>
      <c r="AG30" s="747"/>
      <c r="AH30" s="747"/>
      <c r="AI30" s="747"/>
      <c r="AJ30" s="747"/>
      <c r="AK30" s="747"/>
      <c r="AL30" s="16"/>
    </row>
    <row r="31" spans="2:38" x14ac:dyDescent="0.2">
      <c r="B31" s="14"/>
      <c r="C31" s="484"/>
      <c r="D31" s="485"/>
      <c r="E31" s="485"/>
      <c r="F31" s="485"/>
      <c r="G31" s="485"/>
      <c r="H31" s="485"/>
      <c r="I31" s="485"/>
      <c r="J31" s="485"/>
      <c r="K31" s="538" t="s">
        <v>319</v>
      </c>
      <c r="L31" s="538"/>
      <c r="M31" s="538"/>
      <c r="N31" s="538"/>
      <c r="O31" s="538"/>
      <c r="P31" s="538"/>
      <c r="Q31" s="538" t="s">
        <v>318</v>
      </c>
      <c r="R31" s="538"/>
      <c r="S31" s="538"/>
      <c r="T31" s="538"/>
      <c r="U31" s="538"/>
      <c r="V31" s="538"/>
      <c r="W31" s="538"/>
      <c r="X31" s="538" t="s">
        <v>319</v>
      </c>
      <c r="Y31" s="538"/>
      <c r="Z31" s="538"/>
      <c r="AA31" s="538"/>
      <c r="AB31" s="538"/>
      <c r="AC31" s="538" t="s">
        <v>318</v>
      </c>
      <c r="AD31" s="538"/>
      <c r="AE31" s="538"/>
      <c r="AF31" s="538" t="s">
        <v>319</v>
      </c>
      <c r="AG31" s="538"/>
      <c r="AH31" s="538" t="s">
        <v>318</v>
      </c>
      <c r="AI31" s="538"/>
      <c r="AJ31" s="538"/>
      <c r="AK31" s="538"/>
      <c r="AL31" s="16"/>
    </row>
    <row r="32" spans="2:38" ht="15" thickBot="1" x14ac:dyDescent="0.25">
      <c r="B32" s="14"/>
      <c r="C32" s="487"/>
      <c r="D32" s="488"/>
      <c r="E32" s="488"/>
      <c r="F32" s="488"/>
      <c r="G32" s="488"/>
      <c r="H32" s="488"/>
      <c r="I32" s="488"/>
      <c r="J32" s="488"/>
      <c r="K32" s="739">
        <v>0</v>
      </c>
      <c r="L32" s="538"/>
      <c r="M32" s="538"/>
      <c r="N32" s="538"/>
      <c r="O32" s="538"/>
      <c r="P32" s="538"/>
      <c r="Q32" s="739">
        <v>0.89</v>
      </c>
      <c r="R32" s="538"/>
      <c r="S32" s="538"/>
      <c r="T32" s="538"/>
      <c r="U32" s="538"/>
      <c r="V32" s="538"/>
      <c r="W32" s="538"/>
      <c r="X32" s="739">
        <v>0.9</v>
      </c>
      <c r="Y32" s="538"/>
      <c r="Z32" s="538"/>
      <c r="AA32" s="538"/>
      <c r="AB32" s="538"/>
      <c r="AC32" s="739">
        <v>0.99</v>
      </c>
      <c r="AD32" s="538"/>
      <c r="AE32" s="538"/>
      <c r="AF32" s="739">
        <v>1</v>
      </c>
      <c r="AG32" s="538"/>
      <c r="AH32" s="739">
        <v>1</v>
      </c>
      <c r="AI32" s="538"/>
      <c r="AJ32" s="538"/>
      <c r="AK32" s="538"/>
      <c r="AL32" s="16"/>
    </row>
    <row r="33" spans="2:50" ht="22.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6"/>
    </row>
    <row r="34" spans="2:50"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7"/>
      <c r="AB34" s="757"/>
      <c r="AC34" s="757"/>
      <c r="AD34" s="757"/>
      <c r="AE34" s="757"/>
      <c r="AF34" s="757"/>
      <c r="AG34" s="757"/>
      <c r="AH34" s="757"/>
      <c r="AI34" s="757"/>
      <c r="AJ34" s="757"/>
      <c r="AK34" s="758"/>
      <c r="AL34" s="16"/>
    </row>
    <row r="35" spans="2:50" s="21" customFormat="1" ht="7.9" customHeight="1"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0"/>
      <c r="AB35" s="760"/>
      <c r="AC35" s="760"/>
      <c r="AD35" s="760"/>
      <c r="AE35" s="760"/>
      <c r="AF35" s="760"/>
      <c r="AG35" s="760"/>
      <c r="AH35" s="760"/>
      <c r="AI35" s="760"/>
      <c r="AJ35" s="760"/>
      <c r="AK35" s="761"/>
      <c r="AL35" s="16"/>
    </row>
    <row r="36" spans="2:50" s="21" customFormat="1" x14ac:dyDescent="0.2">
      <c r="B36" s="20"/>
      <c r="C36" s="756" t="s">
        <v>30</v>
      </c>
      <c r="D36" s="757"/>
      <c r="E36" s="757"/>
      <c r="F36" s="757"/>
      <c r="G36" s="758"/>
      <c r="H36" s="762" t="s">
        <v>1171</v>
      </c>
      <c r="I36" s="762" t="s">
        <v>1172</v>
      </c>
      <c r="J36" s="764" t="s">
        <v>33</v>
      </c>
      <c r="K36" s="766" t="s">
        <v>34</v>
      </c>
      <c r="L36" s="757"/>
      <c r="M36" s="757"/>
      <c r="N36" s="757"/>
      <c r="O36" s="757"/>
      <c r="P36" s="757"/>
      <c r="Q36" s="757"/>
      <c r="R36" s="757"/>
      <c r="S36" s="757"/>
      <c r="T36" s="757"/>
      <c r="U36" s="757"/>
      <c r="V36" s="757"/>
      <c r="W36" s="757"/>
      <c r="X36" s="757"/>
      <c r="Y36" s="757"/>
      <c r="Z36" s="757"/>
      <c r="AA36" s="757"/>
      <c r="AB36" s="757"/>
      <c r="AC36" s="757"/>
      <c r="AD36" s="757"/>
      <c r="AE36" s="757"/>
      <c r="AF36" s="757"/>
      <c r="AG36" s="757"/>
      <c r="AH36" s="757"/>
      <c r="AI36" s="757"/>
      <c r="AJ36" s="757"/>
      <c r="AK36" s="758"/>
      <c r="AL36" s="16"/>
    </row>
    <row r="37" spans="2:50" s="21" customFormat="1" ht="16.899999999999999" customHeight="1" thickBot="1" x14ac:dyDescent="0.25">
      <c r="B37" s="20"/>
      <c r="C37" s="759"/>
      <c r="D37" s="760"/>
      <c r="E37" s="760"/>
      <c r="F37" s="760"/>
      <c r="G37" s="761"/>
      <c r="H37" s="763"/>
      <c r="I37" s="763"/>
      <c r="J37" s="765"/>
      <c r="K37" s="767"/>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1"/>
      <c r="AL37" s="16"/>
    </row>
    <row r="38" spans="2:50" s="21" customFormat="1" ht="102" customHeight="1" x14ac:dyDescent="0.2">
      <c r="B38" s="20"/>
      <c r="C38" s="641" t="s">
        <v>1173</v>
      </c>
      <c r="D38" s="642"/>
      <c r="E38" s="642"/>
      <c r="F38" s="642"/>
      <c r="G38" s="643"/>
      <c r="H38" s="70">
        <v>8</v>
      </c>
      <c r="I38" s="70">
        <v>8</v>
      </c>
      <c r="J38" s="58">
        <v>1</v>
      </c>
      <c r="K38" s="777" t="s">
        <v>1174</v>
      </c>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9"/>
      <c r="AL38" s="16"/>
    </row>
    <row r="39" spans="2:50" s="21" customFormat="1" ht="95.45" customHeight="1" x14ac:dyDescent="0.2">
      <c r="B39" s="20"/>
      <c r="C39" s="780" t="s">
        <v>1175</v>
      </c>
      <c r="D39" s="781"/>
      <c r="E39" s="781"/>
      <c r="F39" s="781"/>
      <c r="G39" s="782"/>
      <c r="H39" s="347">
        <v>6</v>
      </c>
      <c r="I39" s="72">
        <v>6</v>
      </c>
      <c r="J39" s="58">
        <v>1</v>
      </c>
      <c r="K39" s="777" t="s">
        <v>1176</v>
      </c>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9"/>
      <c r="AL39" s="748"/>
      <c r="AM39" s="749"/>
      <c r="AN39" s="749"/>
      <c r="AO39" s="749"/>
      <c r="AP39" s="749"/>
      <c r="AQ39" s="749"/>
      <c r="AR39" s="749"/>
      <c r="AS39" s="749"/>
      <c r="AT39" s="749"/>
      <c r="AU39" s="749"/>
      <c r="AV39" s="749"/>
      <c r="AW39" s="749"/>
      <c r="AX39" s="749"/>
    </row>
    <row r="40" spans="2:50" s="21" customFormat="1" ht="15" customHeight="1" x14ac:dyDescent="0.2">
      <c r="B40" s="20"/>
      <c r="C40" s="750" t="s">
        <v>406</v>
      </c>
      <c r="D40" s="751"/>
      <c r="E40" s="751"/>
      <c r="F40" s="751"/>
      <c r="G40" s="752"/>
      <c r="I40" s="347"/>
      <c r="J40" s="356"/>
      <c r="K40" s="753"/>
      <c r="L40" s="754"/>
      <c r="M40" s="754"/>
      <c r="N40" s="754"/>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5"/>
      <c r="AL40" s="16"/>
    </row>
    <row r="41" spans="2:50" s="21" customFormat="1" ht="15" customHeight="1" thickBot="1" x14ac:dyDescent="0.25">
      <c r="B41" s="20"/>
      <c r="C41" s="641" t="s">
        <v>405</v>
      </c>
      <c r="D41" s="642"/>
      <c r="E41" s="642"/>
      <c r="F41" s="642"/>
      <c r="G41" s="643"/>
      <c r="H41" s="70"/>
      <c r="I41" s="70"/>
      <c r="J41" s="58"/>
      <c r="K41" s="783"/>
      <c r="L41" s="784"/>
      <c r="M41" s="784"/>
      <c r="N41" s="784"/>
      <c r="O41" s="784"/>
      <c r="P41" s="784"/>
      <c r="Q41" s="784"/>
      <c r="R41" s="784"/>
      <c r="S41" s="784"/>
      <c r="T41" s="784"/>
      <c r="U41" s="784"/>
      <c r="V41" s="784"/>
      <c r="W41" s="784"/>
      <c r="X41" s="784"/>
      <c r="Y41" s="784"/>
      <c r="Z41" s="784"/>
      <c r="AA41" s="784"/>
      <c r="AB41" s="784"/>
      <c r="AC41" s="784"/>
      <c r="AD41" s="784"/>
      <c r="AE41" s="784"/>
      <c r="AF41" s="784"/>
      <c r="AG41" s="784"/>
      <c r="AH41" s="784"/>
      <c r="AI41" s="784"/>
      <c r="AJ41" s="784"/>
      <c r="AK41" s="785"/>
      <c r="AL41" s="16"/>
    </row>
    <row r="42" spans="2:50" s="21" customFormat="1" ht="15.75" customHeight="1" thickBot="1" x14ac:dyDescent="0.3">
      <c r="B42" s="20"/>
      <c r="C42" s="786" t="s">
        <v>35</v>
      </c>
      <c r="D42" s="787"/>
      <c r="E42" s="787"/>
      <c r="F42" s="787"/>
      <c r="G42" s="788"/>
      <c r="H42" s="69"/>
      <c r="I42" s="69"/>
      <c r="J42" s="140"/>
      <c r="K42" s="789"/>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1"/>
      <c r="AL42" s="16"/>
    </row>
    <row r="43" spans="2:50"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6"/>
    </row>
    <row r="44" spans="2:50" s="21" customFormat="1" ht="15.6" customHeight="1"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6"/>
    </row>
    <row r="45" spans="2:50" s="21" customFormat="1" ht="14.25" customHeigh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7"/>
      <c r="AL45" s="16"/>
    </row>
    <row r="46" spans="2:50" ht="5.45" customHeight="1" thickBot="1" x14ac:dyDescent="0.25">
      <c r="B46" s="14"/>
      <c r="C46" s="792"/>
      <c r="D46" s="793"/>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4"/>
      <c r="AL46" s="16"/>
    </row>
    <row r="47" spans="2:50" ht="14.25" customHeight="1" x14ac:dyDescent="0.2">
      <c r="B47" s="14"/>
      <c r="C47" s="768" t="s">
        <v>498</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9"/>
      <c r="AJ47" s="769"/>
      <c r="AK47" s="770"/>
      <c r="AL47" s="16"/>
    </row>
    <row r="48" spans="2:50"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3"/>
      <c r="AL48" s="16"/>
    </row>
    <row r="49" spans="2:38" ht="7.15" customHeight="1"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3"/>
      <c r="AL49" s="16"/>
    </row>
    <row r="50" spans="2:38" ht="10.9" customHeight="1"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3"/>
      <c r="AL50" s="16"/>
    </row>
    <row r="51" spans="2:3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3"/>
      <c r="AL51" s="16"/>
    </row>
    <row r="52" spans="2:38" ht="9.6" customHeight="1"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3"/>
      <c r="AL52" s="16"/>
    </row>
    <row r="53" spans="2:38" ht="7.9" customHeight="1"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3"/>
      <c r="AL53" s="16"/>
    </row>
    <row r="54" spans="2:38" ht="9.6" customHeight="1"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3"/>
      <c r="AL54" s="16"/>
    </row>
    <row r="55" spans="2:38" ht="4.9000000000000004" customHeight="1"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3"/>
      <c r="AL55" s="16"/>
    </row>
    <row r="56" spans="2:38" ht="7.15" customHeight="1"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2"/>
      <c r="AB56" s="772"/>
      <c r="AC56" s="772"/>
      <c r="AD56" s="772"/>
      <c r="AE56" s="772"/>
      <c r="AF56" s="772"/>
      <c r="AG56" s="772"/>
      <c r="AH56" s="772"/>
      <c r="AI56" s="772"/>
      <c r="AJ56" s="772"/>
      <c r="AK56" s="773"/>
      <c r="AL56" s="16"/>
    </row>
    <row r="57" spans="2:38" ht="5.45" customHeight="1"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2"/>
      <c r="AB57" s="772"/>
      <c r="AC57" s="772"/>
      <c r="AD57" s="772"/>
      <c r="AE57" s="772"/>
      <c r="AF57" s="772"/>
      <c r="AG57" s="772"/>
      <c r="AH57" s="772"/>
      <c r="AI57" s="772"/>
      <c r="AJ57" s="772"/>
      <c r="AK57" s="773"/>
      <c r="AL57" s="16"/>
    </row>
    <row r="58" spans="2:38" ht="11.45" customHeight="1"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2"/>
      <c r="AB58" s="772"/>
      <c r="AC58" s="772"/>
      <c r="AD58" s="772"/>
      <c r="AE58" s="772"/>
      <c r="AF58" s="772"/>
      <c r="AG58" s="772"/>
      <c r="AH58" s="772"/>
      <c r="AI58" s="772"/>
      <c r="AJ58" s="772"/>
      <c r="AK58" s="773"/>
      <c r="AL58" s="16"/>
    </row>
    <row r="59" spans="2:38" ht="5.45" customHeight="1"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D59" s="775"/>
      <c r="AE59" s="775"/>
      <c r="AF59" s="775"/>
      <c r="AG59" s="775"/>
      <c r="AH59" s="775"/>
      <c r="AI59" s="775"/>
      <c r="AJ59" s="775"/>
      <c r="AK59" s="776"/>
      <c r="AL59" s="16"/>
    </row>
    <row r="60" spans="2:38" ht="14.45" customHeight="1" x14ac:dyDescent="0.2">
      <c r="B60" s="22"/>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23"/>
    </row>
    <row r="61" spans="2:38" ht="18" customHeight="1"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25"/>
    </row>
    <row r="62" spans="2:38" ht="14.25" customHeight="1" x14ac:dyDescent="0.2">
      <c r="B62" s="26"/>
      <c r="C62" s="668" t="s">
        <v>30</v>
      </c>
      <c r="D62" s="669"/>
      <c r="E62" s="669"/>
      <c r="F62" s="669"/>
      <c r="G62" s="670"/>
      <c r="H62" s="668" t="s">
        <v>37</v>
      </c>
      <c r="I62" s="670"/>
      <c r="J62" s="668" t="s">
        <v>38</v>
      </c>
      <c r="K62" s="669"/>
      <c r="L62" s="669"/>
      <c r="M62" s="669"/>
      <c r="N62" s="668" t="s">
        <v>39</v>
      </c>
      <c r="O62" s="669"/>
      <c r="P62" s="669"/>
      <c r="Q62" s="669"/>
      <c r="R62" s="669"/>
      <c r="S62" s="669"/>
      <c r="T62" s="669"/>
      <c r="U62" s="669"/>
      <c r="V62" s="669"/>
      <c r="W62" s="669"/>
      <c r="X62" s="669"/>
      <c r="Y62" s="670"/>
      <c r="Z62" s="668" t="s">
        <v>40</v>
      </c>
      <c r="AA62" s="669"/>
      <c r="AB62" s="669"/>
      <c r="AC62" s="669"/>
      <c r="AD62" s="669"/>
      <c r="AE62" s="669"/>
      <c r="AF62" s="669"/>
      <c r="AG62" s="669"/>
      <c r="AH62" s="669"/>
      <c r="AI62" s="669"/>
      <c r="AJ62" s="669"/>
      <c r="AK62" s="670"/>
      <c r="AL62" s="27"/>
    </row>
    <row r="63" spans="2:38" ht="13.15" customHeight="1" thickBot="1" x14ac:dyDescent="0.25">
      <c r="B63" s="28"/>
      <c r="C63" s="671"/>
      <c r="D63" s="672"/>
      <c r="E63" s="672"/>
      <c r="F63" s="672"/>
      <c r="G63" s="673"/>
      <c r="H63" s="671"/>
      <c r="I63" s="673"/>
      <c r="J63" s="671"/>
      <c r="K63" s="672"/>
      <c r="L63" s="672"/>
      <c r="M63" s="672"/>
      <c r="N63" s="671"/>
      <c r="O63" s="672"/>
      <c r="P63" s="672"/>
      <c r="Q63" s="672"/>
      <c r="R63" s="672"/>
      <c r="S63" s="672"/>
      <c r="T63" s="672"/>
      <c r="U63" s="672"/>
      <c r="V63" s="672"/>
      <c r="W63" s="672"/>
      <c r="X63" s="672"/>
      <c r="Y63" s="673"/>
      <c r="Z63" s="671"/>
      <c r="AA63" s="672"/>
      <c r="AB63" s="672"/>
      <c r="AC63" s="672"/>
      <c r="AD63" s="672"/>
      <c r="AE63" s="672"/>
      <c r="AF63" s="672"/>
      <c r="AG63" s="672"/>
      <c r="AH63" s="672"/>
      <c r="AI63" s="672"/>
      <c r="AJ63" s="672"/>
      <c r="AK63" s="673"/>
      <c r="AL63" s="27"/>
    </row>
    <row r="64" spans="2:38" ht="15" hidden="1" customHeight="1" thickBot="1" x14ac:dyDescent="0.25">
      <c r="B64" s="28"/>
      <c r="C64" s="717"/>
      <c r="D64" s="718"/>
      <c r="E64" s="718"/>
      <c r="F64" s="718"/>
      <c r="G64" s="719"/>
      <c r="H64" s="717"/>
      <c r="I64" s="719"/>
      <c r="J64" s="717"/>
      <c r="K64" s="718"/>
      <c r="L64" s="718"/>
      <c r="M64" s="718"/>
      <c r="N64" s="717"/>
      <c r="O64" s="718"/>
      <c r="P64" s="718"/>
      <c r="Q64" s="718"/>
      <c r="R64" s="718"/>
      <c r="S64" s="718"/>
      <c r="T64" s="718"/>
      <c r="U64" s="718"/>
      <c r="V64" s="718"/>
      <c r="W64" s="718"/>
      <c r="X64" s="718"/>
      <c r="Y64" s="719"/>
      <c r="Z64" s="717"/>
      <c r="AA64" s="718"/>
      <c r="AB64" s="718"/>
      <c r="AC64" s="718"/>
      <c r="AD64" s="718"/>
      <c r="AE64" s="718"/>
      <c r="AF64" s="718"/>
      <c r="AG64" s="718"/>
      <c r="AH64" s="718"/>
      <c r="AI64" s="718"/>
      <c r="AJ64" s="718"/>
      <c r="AK64" s="719"/>
      <c r="AL64" s="27"/>
    </row>
    <row r="65" spans="2:38" ht="15" customHeight="1" x14ac:dyDescent="0.2">
      <c r="B65" s="26"/>
      <c r="C65" s="635" t="s">
        <v>1177</v>
      </c>
      <c r="D65" s="636"/>
      <c r="E65" s="636"/>
      <c r="F65" s="636"/>
      <c r="G65" s="637"/>
      <c r="H65" s="795"/>
      <c r="I65" s="795"/>
      <c r="J65" s="796"/>
      <c r="K65" s="797"/>
      <c r="L65" s="797"/>
      <c r="M65" s="798"/>
      <c r="N65" s="799"/>
      <c r="O65" s="799"/>
      <c r="P65" s="799"/>
      <c r="Q65" s="799"/>
      <c r="R65" s="799"/>
      <c r="S65" s="799"/>
      <c r="T65" s="799"/>
      <c r="U65" s="799"/>
      <c r="V65" s="799"/>
      <c r="W65" s="799"/>
      <c r="X65" s="799"/>
      <c r="Y65" s="799"/>
      <c r="Z65" s="438"/>
      <c r="AA65" s="439"/>
      <c r="AB65" s="439"/>
      <c r="AC65" s="439"/>
      <c r="AD65" s="439"/>
      <c r="AE65" s="439"/>
      <c r="AF65" s="439"/>
      <c r="AG65" s="439"/>
      <c r="AH65" s="439"/>
      <c r="AI65" s="439"/>
      <c r="AJ65" s="439"/>
      <c r="AK65" s="441"/>
      <c r="AL65" s="29"/>
    </row>
    <row r="66" spans="2:38" ht="21.75" customHeight="1" x14ac:dyDescent="0.2">
      <c r="B66" s="26"/>
      <c r="C66" s="635" t="s">
        <v>1175</v>
      </c>
      <c r="D66" s="636"/>
      <c r="E66" s="636"/>
      <c r="F66" s="636"/>
      <c r="G66" s="637"/>
      <c r="H66" s="795"/>
      <c r="I66" s="795"/>
      <c r="J66" s="697"/>
      <c r="K66" s="697"/>
      <c r="L66" s="697"/>
      <c r="M66" s="697"/>
      <c r="N66" s="697"/>
      <c r="O66" s="697"/>
      <c r="P66" s="697"/>
      <c r="Q66" s="697"/>
      <c r="R66" s="697"/>
      <c r="S66" s="697"/>
      <c r="T66" s="697"/>
      <c r="U66" s="697"/>
      <c r="V66" s="697"/>
      <c r="W66" s="697"/>
      <c r="X66" s="697"/>
      <c r="Y66" s="697"/>
      <c r="Z66" s="802"/>
      <c r="AA66" s="802"/>
      <c r="AB66" s="802"/>
      <c r="AC66" s="802"/>
      <c r="AD66" s="802"/>
      <c r="AE66" s="802"/>
      <c r="AF66" s="802"/>
      <c r="AG66" s="802"/>
      <c r="AH66" s="802"/>
      <c r="AI66" s="802"/>
      <c r="AJ66" s="802"/>
      <c r="AK66" s="802"/>
      <c r="AL66" s="29"/>
    </row>
    <row r="67" spans="2:38" ht="15.75" customHeight="1" x14ac:dyDescent="0.2">
      <c r="B67" s="26"/>
      <c r="C67" s="635" t="s">
        <v>406</v>
      </c>
      <c r="D67" s="636"/>
      <c r="E67" s="636"/>
      <c r="F67" s="636"/>
      <c r="G67" s="637"/>
      <c r="H67" s="795"/>
      <c r="I67" s="795"/>
      <c r="J67" s="800"/>
      <c r="K67" s="801"/>
      <c r="L67" s="801"/>
      <c r="M67" s="801"/>
      <c r="N67" s="697"/>
      <c r="O67" s="697"/>
      <c r="P67" s="697"/>
      <c r="Q67" s="697"/>
      <c r="R67" s="697"/>
      <c r="S67" s="697"/>
      <c r="T67" s="697"/>
      <c r="U67" s="697"/>
      <c r="V67" s="697"/>
      <c r="W67" s="697"/>
      <c r="X67" s="697"/>
      <c r="Y67" s="697"/>
      <c r="Z67" s="802"/>
      <c r="AA67" s="802"/>
      <c r="AB67" s="802"/>
      <c r="AC67" s="802"/>
      <c r="AD67" s="802"/>
      <c r="AE67" s="802"/>
      <c r="AF67" s="802"/>
      <c r="AG67" s="802"/>
      <c r="AH67" s="802"/>
      <c r="AI67" s="802"/>
      <c r="AJ67" s="802"/>
      <c r="AK67" s="802"/>
      <c r="AL67" s="29"/>
    </row>
    <row r="68" spans="2:38" ht="15" thickBot="1" x14ac:dyDescent="0.25">
      <c r="B68" s="37"/>
      <c r="C68" s="803" t="s">
        <v>405</v>
      </c>
      <c r="D68" s="804"/>
      <c r="E68" s="804"/>
      <c r="F68" s="804"/>
      <c r="G68" s="805"/>
      <c r="H68" s="806"/>
      <c r="I68" s="806"/>
      <c r="J68" s="691"/>
      <c r="K68" s="691"/>
      <c r="L68" s="691"/>
      <c r="M68" s="691"/>
      <c r="N68" s="692"/>
      <c r="O68" s="693"/>
      <c r="P68" s="693"/>
      <c r="Q68" s="693"/>
      <c r="R68" s="693"/>
      <c r="S68" s="693"/>
      <c r="T68" s="693"/>
      <c r="U68" s="693"/>
      <c r="V68" s="693"/>
      <c r="W68" s="693"/>
      <c r="X68" s="693"/>
      <c r="Y68" s="694"/>
      <c r="Z68" s="807"/>
      <c r="AA68" s="808"/>
      <c r="AB68" s="808"/>
      <c r="AC68" s="808"/>
      <c r="AD68" s="808"/>
      <c r="AE68" s="808"/>
      <c r="AF68" s="808"/>
      <c r="AG68" s="808"/>
      <c r="AH68" s="808"/>
      <c r="AI68" s="808"/>
      <c r="AJ68" s="808"/>
      <c r="AK68" s="809"/>
      <c r="AL68" s="380"/>
    </row>
    <row r="69" spans="2:38" x14ac:dyDescent="0.2">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row>
    <row r="107" ht="6" customHeight="1" x14ac:dyDescent="0.2"/>
  </sheetData>
  <mergeCells count="100">
    <mergeCell ref="C68:G68"/>
    <mergeCell ref="H68:I68"/>
    <mergeCell ref="J68:M68"/>
    <mergeCell ref="N68:Y68"/>
    <mergeCell ref="Z68:AK68"/>
    <mergeCell ref="C66:G66"/>
    <mergeCell ref="H66:I66"/>
    <mergeCell ref="J66:M66"/>
    <mergeCell ref="N66:Y66"/>
    <mergeCell ref="Z66:AK66"/>
    <mergeCell ref="C67:G67"/>
    <mergeCell ref="H67:I67"/>
    <mergeCell ref="J67:M67"/>
    <mergeCell ref="N67:Y67"/>
    <mergeCell ref="Z67:AK67"/>
    <mergeCell ref="C62:G64"/>
    <mergeCell ref="H62:I64"/>
    <mergeCell ref="J62:M64"/>
    <mergeCell ref="N62:Y64"/>
    <mergeCell ref="Z62:AK64"/>
    <mergeCell ref="C65:G65"/>
    <mergeCell ref="H65:I65"/>
    <mergeCell ref="J65:M65"/>
    <mergeCell ref="N65:Y65"/>
    <mergeCell ref="Z65:AK65"/>
    <mergeCell ref="C47:AK59"/>
    <mergeCell ref="C38:G38"/>
    <mergeCell ref="K38:AK38"/>
    <mergeCell ref="C39:G39"/>
    <mergeCell ref="K39:AK39"/>
    <mergeCell ref="C41:G41"/>
    <mergeCell ref="K41:AK41"/>
    <mergeCell ref="C42:G42"/>
    <mergeCell ref="K42:AK42"/>
    <mergeCell ref="C45:AK46"/>
    <mergeCell ref="AL39:AX39"/>
    <mergeCell ref="C40:G40"/>
    <mergeCell ref="K40:AK40"/>
    <mergeCell ref="C34:AK35"/>
    <mergeCell ref="C36:G37"/>
    <mergeCell ref="H36:H37"/>
    <mergeCell ref="I36:I37"/>
    <mergeCell ref="J36:J37"/>
    <mergeCell ref="K36:AK37"/>
    <mergeCell ref="AH32:AK32"/>
    <mergeCell ref="C30:J32"/>
    <mergeCell ref="K30:W30"/>
    <mergeCell ref="X30:AE30"/>
    <mergeCell ref="AF30:AK30"/>
    <mergeCell ref="K31:P31"/>
    <mergeCell ref="Q31:W31"/>
    <mergeCell ref="X31:AB31"/>
    <mergeCell ref="AC31:AE31"/>
    <mergeCell ref="AF31:AG31"/>
    <mergeCell ref="AH31:AK31"/>
    <mergeCell ref="K32:P32"/>
    <mergeCell ref="Q32:W32"/>
    <mergeCell ref="X32:AB32"/>
    <mergeCell ref="AC32:AE32"/>
    <mergeCell ref="AF32:AG32"/>
    <mergeCell ref="C26:H26"/>
    <mergeCell ref="I26:AK26"/>
    <mergeCell ref="C28:H28"/>
    <mergeCell ref="I28:J28"/>
    <mergeCell ref="K28:Z28"/>
    <mergeCell ref="AA28:AC28"/>
    <mergeCell ref="AG28:AH28"/>
    <mergeCell ref="C23:I23"/>
    <mergeCell ref="J23:AB23"/>
    <mergeCell ref="AC23:AK23"/>
    <mergeCell ref="C24:I24"/>
    <mergeCell ref="J24:AB24"/>
    <mergeCell ref="AC24:AK24"/>
    <mergeCell ref="C18:H18"/>
    <mergeCell ref="I18:AK18"/>
    <mergeCell ref="C20:H21"/>
    <mergeCell ref="I20:L21"/>
    <mergeCell ref="M20:AE20"/>
    <mergeCell ref="AF20:AK20"/>
    <mergeCell ref="M21:AE21"/>
    <mergeCell ref="AF21:AK21"/>
    <mergeCell ref="C13:H14"/>
    <mergeCell ref="I13:AE14"/>
    <mergeCell ref="AF13:AK13"/>
    <mergeCell ref="AF14:AK14"/>
    <mergeCell ref="C16:H16"/>
    <mergeCell ref="I16:AK16"/>
    <mergeCell ref="C10:H11"/>
    <mergeCell ref="I10:AC11"/>
    <mergeCell ref="AD10:AG10"/>
    <mergeCell ref="AH10:AK10"/>
    <mergeCell ref="AD11:AG11"/>
    <mergeCell ref="AH11:AK11"/>
    <mergeCell ref="C7:H8"/>
    <mergeCell ref="I7:AK8"/>
    <mergeCell ref="B2:G4"/>
    <mergeCell ref="H2:AL2"/>
    <mergeCell ref="H3:AA3"/>
    <mergeCell ref="AB3:AL3"/>
    <mergeCell ref="H4:AL4"/>
  </mergeCells>
  <pageMargins left="0.70866141732283472" right="0.70866141732283472" top="0.74803149606299213" bottom="1.1023622047244095" header="0.31496062992125984" footer="0.31496062992125984"/>
  <pageSetup scale="5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zoomScale="80" zoomScaleNormal="80" workbookViewId="0">
      <selection activeCell="K36" sqref="K36:AA37"/>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8.140625" style="1" customWidth="1"/>
    <col min="11" max="12" width="3.42578125" style="1" customWidth="1"/>
    <col min="13" max="14" width="2.7109375" style="1" customWidth="1"/>
    <col min="15" max="17" width="4.85546875" style="1" customWidth="1"/>
    <col min="18" max="18" width="3.7109375" style="1"/>
    <col min="19" max="20" width="8"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customHeight="1"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customHeight="1"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719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736</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737</v>
      </c>
      <c r="S11" s="617"/>
      <c r="T11" s="617"/>
      <c r="U11" s="618"/>
      <c r="V11" s="587" t="s">
        <v>721</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738</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375</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739</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7" customHeight="1" thickBot="1" x14ac:dyDescent="0.25">
      <c r="B18" s="14"/>
      <c r="C18" s="472" t="s">
        <v>12</v>
      </c>
      <c r="D18" s="473"/>
      <c r="E18" s="473"/>
      <c r="F18" s="473"/>
      <c r="G18" s="473"/>
      <c r="H18" s="474"/>
      <c r="I18" s="475" t="s">
        <v>740</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725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690</v>
      </c>
      <c r="N21" s="585"/>
      <c r="O21" s="585"/>
      <c r="P21" s="585"/>
      <c r="Q21" s="585"/>
      <c r="R21" s="585"/>
      <c r="S21" s="586"/>
      <c r="T21" s="584" t="s">
        <v>741</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54.75" customHeight="1" thickBot="1" x14ac:dyDescent="0.25">
      <c r="B24" s="14"/>
      <c r="C24" s="451" t="s">
        <v>742</v>
      </c>
      <c r="D24" s="452"/>
      <c r="E24" s="452"/>
      <c r="F24" s="452"/>
      <c r="G24" s="452"/>
      <c r="H24" s="452"/>
      <c r="I24" s="453"/>
      <c r="J24" s="451" t="s">
        <v>743</v>
      </c>
      <c r="K24" s="452"/>
      <c r="L24" s="452"/>
      <c r="M24" s="452"/>
      <c r="N24" s="452"/>
      <c r="O24" s="452"/>
      <c r="P24" s="453"/>
      <c r="Q24" s="563" t="s">
        <v>728</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744</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1252" t="s">
        <v>745</v>
      </c>
      <c r="J28" s="475"/>
      <c r="K28" s="566" t="s">
        <v>24</v>
      </c>
      <c r="L28" s="567"/>
      <c r="M28" s="567"/>
      <c r="N28" s="568"/>
      <c r="O28" s="562" t="s">
        <v>25</v>
      </c>
      <c r="P28" s="560"/>
      <c r="Q28" s="561"/>
      <c r="R28" s="62"/>
      <c r="S28" s="562" t="s">
        <v>26</v>
      </c>
      <c r="T28" s="560"/>
      <c r="U28" s="62" t="s">
        <v>28</v>
      </c>
      <c r="V28" s="542" t="s">
        <v>27</v>
      </c>
      <c r="W28" s="1818"/>
      <c r="X28" s="1818"/>
      <c r="Y28" s="1818"/>
      <c r="Z28" s="1819"/>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thickBot="1" x14ac:dyDescent="0.25">
      <c r="B32" s="14"/>
      <c r="C32" s="487"/>
      <c r="D32" s="488"/>
      <c r="E32" s="488"/>
      <c r="F32" s="488"/>
      <c r="G32" s="488"/>
      <c r="H32" s="488"/>
      <c r="I32" s="488"/>
      <c r="J32" s="489"/>
      <c r="K32" s="1825">
        <v>1.6</v>
      </c>
      <c r="L32" s="1826"/>
      <c r="M32" s="1826"/>
      <c r="N32" s="1826"/>
      <c r="O32" s="1824">
        <v>2</v>
      </c>
      <c r="P32" s="1824"/>
      <c r="Q32" s="1824"/>
      <c r="R32" s="1824"/>
      <c r="S32" s="1824">
        <v>1.1000000000000001</v>
      </c>
      <c r="T32" s="1824"/>
      <c r="U32" s="1824">
        <v>1.5</v>
      </c>
      <c r="V32" s="1824"/>
      <c r="W32" s="1824"/>
      <c r="X32" s="1824">
        <v>0.2</v>
      </c>
      <c r="Y32" s="1824"/>
      <c r="Z32" s="1824">
        <v>0.1</v>
      </c>
      <c r="AA32" s="1824"/>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5" customHeight="1" x14ac:dyDescent="0.2">
      <c r="B36" s="20"/>
      <c r="C36" s="756" t="s">
        <v>30</v>
      </c>
      <c r="D36" s="757"/>
      <c r="E36" s="757"/>
      <c r="F36" s="757"/>
      <c r="G36" s="758"/>
      <c r="H36" s="1811" t="s">
        <v>746</v>
      </c>
      <c r="I36" s="1811" t="s">
        <v>747</v>
      </c>
      <c r="J36" s="764" t="s">
        <v>33</v>
      </c>
      <c r="K36" s="1588" t="s">
        <v>34</v>
      </c>
      <c r="L36" s="1589"/>
      <c r="M36" s="1589"/>
      <c r="N36" s="1589"/>
      <c r="O36" s="1589"/>
      <c r="P36" s="1589"/>
      <c r="Q36" s="1589"/>
      <c r="R36" s="1589"/>
      <c r="S36" s="1589"/>
      <c r="T36" s="1589"/>
      <c r="U36" s="1589"/>
      <c r="V36" s="1589"/>
      <c r="W36" s="1589"/>
      <c r="X36" s="1589"/>
      <c r="Y36" s="1589"/>
      <c r="Z36" s="1589"/>
      <c r="AA36" s="1590"/>
      <c r="AB36" s="16"/>
    </row>
    <row r="37" spans="2:28" s="21" customFormat="1" ht="50.25" customHeight="1" thickBot="1" x14ac:dyDescent="0.25">
      <c r="B37" s="20"/>
      <c r="C37" s="759"/>
      <c r="D37" s="760"/>
      <c r="E37" s="760"/>
      <c r="F37" s="760"/>
      <c r="G37" s="761"/>
      <c r="H37" s="1812"/>
      <c r="I37" s="1812"/>
      <c r="J37" s="765"/>
      <c r="K37" s="1591"/>
      <c r="L37" s="1592"/>
      <c r="M37" s="1592"/>
      <c r="N37" s="1592"/>
      <c r="O37" s="1592"/>
      <c r="P37" s="1592"/>
      <c r="Q37" s="1592"/>
      <c r="R37" s="1592"/>
      <c r="S37" s="1592"/>
      <c r="T37" s="1592"/>
      <c r="U37" s="1592"/>
      <c r="V37" s="1592"/>
      <c r="W37" s="1592"/>
      <c r="X37" s="1592"/>
      <c r="Y37" s="1592"/>
      <c r="Z37" s="1592"/>
      <c r="AA37" s="1593"/>
      <c r="AB37" s="16"/>
    </row>
    <row r="38" spans="2:28" s="21" customFormat="1" ht="36.75" customHeight="1" x14ac:dyDescent="0.2">
      <c r="B38" s="20"/>
      <c r="C38" s="641" t="s">
        <v>748</v>
      </c>
      <c r="D38" s="642"/>
      <c r="E38" s="642"/>
      <c r="F38" s="642"/>
      <c r="G38" s="643"/>
      <c r="H38" s="72">
        <v>131</v>
      </c>
      <c r="I38" s="72">
        <v>968</v>
      </c>
      <c r="J38" s="273">
        <f>H38/I38</f>
        <v>0.13533057851239669</v>
      </c>
      <c r="K38" s="1016" t="s">
        <v>749</v>
      </c>
      <c r="L38" s="1017"/>
      <c r="M38" s="1017"/>
      <c r="N38" s="1017"/>
      <c r="O38" s="1017"/>
      <c r="P38" s="1017"/>
      <c r="Q38" s="1017"/>
      <c r="R38" s="1017"/>
      <c r="S38" s="1017"/>
      <c r="T38" s="1017"/>
      <c r="U38" s="1017"/>
      <c r="V38" s="1017"/>
      <c r="W38" s="1017"/>
      <c r="X38" s="1017"/>
      <c r="Y38" s="1017"/>
      <c r="Z38" s="1017"/>
      <c r="AA38" s="1018"/>
      <c r="AB38" s="16"/>
    </row>
    <row r="39" spans="2:28" s="21" customFormat="1" ht="15" thickBot="1" x14ac:dyDescent="0.25">
      <c r="B39" s="20"/>
      <c r="C39" s="641" t="s">
        <v>750</v>
      </c>
      <c r="D39" s="642"/>
      <c r="E39" s="642"/>
      <c r="F39" s="642"/>
      <c r="G39" s="643"/>
      <c r="H39" s="70"/>
      <c r="I39" s="70"/>
      <c r="J39" s="58"/>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69"/>
      <c r="I40" s="69"/>
      <c r="J40" s="140"/>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365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57" customHeight="1" x14ac:dyDescent="0.2">
      <c r="B63" s="26"/>
      <c r="C63" s="641" t="s">
        <v>748</v>
      </c>
      <c r="D63" s="642"/>
      <c r="E63" s="642"/>
      <c r="F63" s="642"/>
      <c r="G63" s="643"/>
      <c r="H63" s="711" t="s">
        <v>751</v>
      </c>
      <c r="I63" s="711"/>
      <c r="J63" s="1820">
        <v>0.11855203619909502</v>
      </c>
      <c r="K63" s="1820"/>
      <c r="L63" s="1820"/>
      <c r="M63" s="1820"/>
      <c r="N63" s="1807" t="s">
        <v>734</v>
      </c>
      <c r="O63" s="1808"/>
      <c r="P63" s="1808"/>
      <c r="Q63" s="1808"/>
      <c r="R63" s="1808"/>
      <c r="S63" s="1808"/>
      <c r="T63" s="1808"/>
      <c r="U63" s="1809"/>
      <c r="V63" s="1821" t="s">
        <v>734</v>
      </c>
      <c r="W63" s="1822"/>
      <c r="X63" s="1822"/>
      <c r="Y63" s="1822"/>
      <c r="Z63" s="1822"/>
      <c r="AA63" s="1823"/>
      <c r="AB63" s="29"/>
    </row>
    <row r="64" spans="2:28" ht="14.25" customHeight="1" x14ac:dyDescent="0.2">
      <c r="B64" s="26"/>
      <c r="C64" s="641" t="s">
        <v>750</v>
      </c>
      <c r="D64" s="642"/>
      <c r="E64" s="642"/>
      <c r="F64" s="642"/>
      <c r="G64" s="643"/>
      <c r="H64" s="591"/>
      <c r="I64" s="591"/>
      <c r="J64" s="591"/>
      <c r="K64" s="591"/>
      <c r="L64" s="591"/>
      <c r="M64" s="591"/>
      <c r="N64" s="918"/>
      <c r="O64" s="919"/>
      <c r="P64" s="919"/>
      <c r="Q64" s="919"/>
      <c r="R64" s="919"/>
      <c r="S64" s="919"/>
      <c r="T64" s="919"/>
      <c r="U64" s="920"/>
      <c r="V64" s="918"/>
      <c r="W64" s="919"/>
      <c r="X64" s="919"/>
      <c r="Y64" s="919"/>
      <c r="Z64" s="919"/>
      <c r="AA64" s="921"/>
      <c r="AB64" s="29"/>
    </row>
    <row r="65" spans="2:28" x14ac:dyDescent="0.2">
      <c r="B65" s="37"/>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36"/>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www.umv.gov.co&amp;CGAM-IND-002
&amp;P de &amp;N</oddFooter>
  </headerFooter>
  <rowBreaks count="1" manualBreakCount="1">
    <brk id="42" max="16383"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8"/>
  <sheetViews>
    <sheetView zoomScale="80" zoomScaleNormal="80" workbookViewId="0">
      <selection activeCell="K39" sqref="K39:AA39"/>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customHeight="1"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customHeight="1"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719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752</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201</v>
      </c>
      <c r="S11" s="617"/>
      <c r="T11" s="617"/>
      <c r="U11" s="618"/>
      <c r="V11" s="587" t="s">
        <v>721</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753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375</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754</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79.5" customHeight="1" thickBot="1" x14ac:dyDescent="0.25">
      <c r="B18" s="14"/>
      <c r="C18" s="472" t="s">
        <v>12</v>
      </c>
      <c r="D18" s="473"/>
      <c r="E18" s="473"/>
      <c r="F18" s="473"/>
      <c r="G18" s="473"/>
      <c r="H18" s="474"/>
      <c r="I18" s="475" t="s">
        <v>755</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725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810" t="s">
        <v>62</v>
      </c>
      <c r="N21" s="811"/>
      <c r="O21" s="811"/>
      <c r="P21" s="811"/>
      <c r="Q21" s="811"/>
      <c r="R21" s="811"/>
      <c r="S21" s="812"/>
      <c r="T21" s="810" t="s">
        <v>756</v>
      </c>
      <c r="U21" s="811"/>
      <c r="V21" s="811"/>
      <c r="W21" s="811"/>
      <c r="X21" s="811"/>
      <c r="Y21" s="811"/>
      <c r="Z21" s="811"/>
      <c r="AA21" s="812"/>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54.75" customHeight="1" thickBot="1" x14ac:dyDescent="0.25">
      <c r="B24" s="14"/>
      <c r="C24" s="451" t="s">
        <v>742</v>
      </c>
      <c r="D24" s="452"/>
      <c r="E24" s="452"/>
      <c r="F24" s="452"/>
      <c r="G24" s="452"/>
      <c r="H24" s="452"/>
      <c r="I24" s="453"/>
      <c r="J24" s="451" t="s">
        <v>743</v>
      </c>
      <c r="K24" s="452"/>
      <c r="L24" s="452"/>
      <c r="M24" s="452"/>
      <c r="N24" s="452"/>
      <c r="O24" s="452"/>
      <c r="P24" s="453"/>
      <c r="Q24" s="563" t="s">
        <v>728</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757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1252" t="s">
        <v>758</v>
      </c>
      <c r="J28" s="475"/>
      <c r="K28" s="566" t="s">
        <v>24</v>
      </c>
      <c r="L28" s="567"/>
      <c r="M28" s="567"/>
      <c r="N28" s="568"/>
      <c r="O28" s="562" t="s">
        <v>25</v>
      </c>
      <c r="P28" s="560"/>
      <c r="Q28" s="561"/>
      <c r="R28" s="62"/>
      <c r="S28" s="562" t="s">
        <v>26</v>
      </c>
      <c r="T28" s="560"/>
      <c r="U28" s="62" t="s">
        <v>28</v>
      </c>
      <c r="V28" s="542" t="s">
        <v>27</v>
      </c>
      <c r="W28" s="1818"/>
      <c r="X28" s="1818"/>
      <c r="Y28" s="1818"/>
      <c r="Z28" s="1819"/>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75" customHeight="1" x14ac:dyDescent="0.25">
      <c r="B30" s="14"/>
      <c r="C30" s="481" t="s">
        <v>323</v>
      </c>
      <c r="D30" s="482"/>
      <c r="E30" s="482"/>
      <c r="F30" s="482"/>
      <c r="G30" s="482"/>
      <c r="H30" s="482"/>
      <c r="I30" s="482"/>
      <c r="J30" s="483"/>
      <c r="K30" s="1598" t="s">
        <v>322</v>
      </c>
      <c r="L30" s="1599"/>
      <c r="M30" s="1599"/>
      <c r="N30" s="1599"/>
      <c r="O30" s="1599"/>
      <c r="P30" s="1599"/>
      <c r="Q30" s="1599"/>
      <c r="R30" s="1600"/>
      <c r="S30" s="1601" t="s">
        <v>321</v>
      </c>
      <c r="T30" s="1602"/>
      <c r="U30" s="1602"/>
      <c r="V30" s="1602"/>
      <c r="W30" s="1603"/>
      <c r="X30" s="1604" t="s">
        <v>320</v>
      </c>
      <c r="Y30" s="1605"/>
      <c r="Z30" s="1605"/>
      <c r="AA30" s="1606"/>
      <c r="AB30" s="16"/>
    </row>
    <row r="31" spans="2:28" x14ac:dyDescent="0.2">
      <c r="B31" s="14"/>
      <c r="C31" s="484"/>
      <c r="D31" s="485"/>
      <c r="E31" s="485"/>
      <c r="F31" s="485"/>
      <c r="G31" s="485"/>
      <c r="H31" s="485"/>
      <c r="I31" s="485"/>
      <c r="J31" s="486"/>
      <c r="K31" s="1607" t="s">
        <v>319</v>
      </c>
      <c r="L31" s="1608"/>
      <c r="M31" s="1608"/>
      <c r="N31" s="1609"/>
      <c r="O31" s="1610" t="s">
        <v>318</v>
      </c>
      <c r="P31" s="1608"/>
      <c r="Q31" s="1608"/>
      <c r="R31" s="1609"/>
      <c r="S31" s="1610" t="s">
        <v>319</v>
      </c>
      <c r="T31" s="1609"/>
      <c r="U31" s="1610" t="s">
        <v>318</v>
      </c>
      <c r="V31" s="1608"/>
      <c r="W31" s="1609"/>
      <c r="X31" s="1610" t="s">
        <v>319</v>
      </c>
      <c r="Y31" s="1609"/>
      <c r="Z31" s="1610" t="s">
        <v>318</v>
      </c>
      <c r="AA31" s="1611"/>
      <c r="AB31" s="16"/>
    </row>
    <row r="32" spans="2:28" ht="15" thickBot="1" x14ac:dyDescent="0.25">
      <c r="B32" s="14"/>
      <c r="C32" s="487"/>
      <c r="D32" s="488"/>
      <c r="E32" s="488"/>
      <c r="F32" s="488"/>
      <c r="G32" s="488"/>
      <c r="H32" s="488"/>
      <c r="I32" s="488"/>
      <c r="J32" s="489"/>
      <c r="K32" s="1839">
        <v>26</v>
      </c>
      <c r="L32" s="1840"/>
      <c r="M32" s="1840"/>
      <c r="N32" s="1841"/>
      <c r="O32" s="1837">
        <v>35</v>
      </c>
      <c r="P32" s="1840"/>
      <c r="Q32" s="1840"/>
      <c r="R32" s="1841"/>
      <c r="S32" s="1837">
        <v>21</v>
      </c>
      <c r="T32" s="1841"/>
      <c r="U32" s="1837">
        <v>25</v>
      </c>
      <c r="V32" s="1840"/>
      <c r="W32" s="1841"/>
      <c r="X32" s="1837">
        <v>1</v>
      </c>
      <c r="Y32" s="1841"/>
      <c r="Z32" s="1837">
        <v>20</v>
      </c>
      <c r="AA32" s="1838"/>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5" customHeight="1" x14ac:dyDescent="0.2">
      <c r="B36" s="20"/>
      <c r="C36" s="756" t="s">
        <v>30</v>
      </c>
      <c r="D36" s="757"/>
      <c r="E36" s="757"/>
      <c r="F36" s="757"/>
      <c r="G36" s="758"/>
      <c r="H36" s="1835" t="s">
        <v>759</v>
      </c>
      <c r="I36" s="1835" t="s">
        <v>760</v>
      </c>
      <c r="J36" s="764" t="s">
        <v>33</v>
      </c>
      <c r="K36" s="1588" t="s">
        <v>34</v>
      </c>
      <c r="L36" s="1589"/>
      <c r="M36" s="1589"/>
      <c r="N36" s="1589"/>
      <c r="O36" s="1589"/>
      <c r="P36" s="1589"/>
      <c r="Q36" s="1589"/>
      <c r="R36" s="1589"/>
      <c r="S36" s="1589"/>
      <c r="T36" s="1589"/>
      <c r="U36" s="1589"/>
      <c r="V36" s="1589"/>
      <c r="W36" s="1589"/>
      <c r="X36" s="1589"/>
      <c r="Y36" s="1589"/>
      <c r="Z36" s="1589"/>
      <c r="AA36" s="1590"/>
      <c r="AB36" s="16"/>
    </row>
    <row r="37" spans="2:28" s="21" customFormat="1" ht="51" customHeight="1" thickBot="1" x14ac:dyDescent="0.25">
      <c r="B37" s="20"/>
      <c r="C37" s="759"/>
      <c r="D37" s="760"/>
      <c r="E37" s="760"/>
      <c r="F37" s="760"/>
      <c r="G37" s="761"/>
      <c r="H37" s="1836"/>
      <c r="I37" s="1836"/>
      <c r="J37" s="765"/>
      <c r="K37" s="1591"/>
      <c r="L37" s="1592"/>
      <c r="M37" s="1592"/>
      <c r="N37" s="1592"/>
      <c r="O37" s="1592"/>
      <c r="P37" s="1592"/>
      <c r="Q37" s="1592"/>
      <c r="R37" s="1592"/>
      <c r="S37" s="1592"/>
      <c r="T37" s="1592"/>
      <c r="U37" s="1592"/>
      <c r="V37" s="1592"/>
      <c r="W37" s="1592"/>
      <c r="X37" s="1592"/>
      <c r="Y37" s="1592"/>
      <c r="Z37" s="1592"/>
      <c r="AA37" s="1593"/>
      <c r="AB37" s="16"/>
    </row>
    <row r="38" spans="2:28" s="21" customFormat="1" ht="47.25" customHeight="1" x14ac:dyDescent="0.2">
      <c r="B38" s="20"/>
      <c r="C38" s="641" t="s">
        <v>65</v>
      </c>
      <c r="D38" s="642"/>
      <c r="E38" s="642"/>
      <c r="F38" s="642"/>
      <c r="G38" s="642"/>
      <c r="H38" s="72">
        <v>11453</v>
      </c>
      <c r="I38" s="72">
        <v>1050</v>
      </c>
      <c r="J38" s="275">
        <f>H38/I38</f>
        <v>10.907619047619047</v>
      </c>
      <c r="K38" s="1016" t="s">
        <v>761</v>
      </c>
      <c r="L38" s="1017"/>
      <c r="M38" s="1017"/>
      <c r="N38" s="1017"/>
      <c r="O38" s="1017"/>
      <c r="P38" s="1017"/>
      <c r="Q38" s="1017"/>
      <c r="R38" s="1017"/>
      <c r="S38" s="1017"/>
      <c r="T38" s="1017"/>
      <c r="U38" s="1017"/>
      <c r="V38" s="1017"/>
      <c r="W38" s="1017"/>
      <c r="X38" s="1017"/>
      <c r="Y38" s="1017"/>
      <c r="Z38" s="1017"/>
      <c r="AA38" s="1018"/>
      <c r="AB38" s="16"/>
    </row>
    <row r="39" spans="2:28" s="21" customFormat="1" ht="83.25" customHeight="1" x14ac:dyDescent="0.2">
      <c r="B39" s="20"/>
      <c r="C39" s="1405" t="s">
        <v>66</v>
      </c>
      <c r="D39" s="1357"/>
      <c r="E39" s="1357"/>
      <c r="F39" s="1357"/>
      <c r="G39" s="1357"/>
      <c r="H39" s="70">
        <v>24346</v>
      </c>
      <c r="I39" s="70">
        <v>968</v>
      </c>
      <c r="J39" s="275">
        <f>H39/I39</f>
        <v>25.150826446280991</v>
      </c>
      <c r="K39" s="1016" t="s">
        <v>762</v>
      </c>
      <c r="L39" s="1017"/>
      <c r="M39" s="1017"/>
      <c r="N39" s="1017"/>
      <c r="O39" s="1017"/>
      <c r="P39" s="1017"/>
      <c r="Q39" s="1017"/>
      <c r="R39" s="1017"/>
      <c r="S39" s="1017"/>
      <c r="T39" s="1017"/>
      <c r="U39" s="1017"/>
      <c r="V39" s="1017"/>
      <c r="W39" s="1017"/>
      <c r="X39" s="1017"/>
      <c r="Y39" s="1017"/>
      <c r="Z39" s="1017"/>
      <c r="AA39" s="1018"/>
      <c r="AB39" s="16"/>
    </row>
    <row r="40" spans="2:28" s="21" customFormat="1" ht="14.25" customHeight="1" x14ac:dyDescent="0.2">
      <c r="B40" s="20"/>
      <c r="C40" s="1405" t="s">
        <v>67</v>
      </c>
      <c r="D40" s="1357"/>
      <c r="E40" s="1357"/>
      <c r="F40" s="1357"/>
      <c r="G40" s="1357"/>
      <c r="H40" s="72"/>
      <c r="I40" s="72"/>
      <c r="J40" s="58" t="e">
        <f>+H40/I40</f>
        <v>#DIV/0!</v>
      </c>
      <c r="K40" s="1016"/>
      <c r="L40" s="1017"/>
      <c r="M40" s="1017"/>
      <c r="N40" s="1017"/>
      <c r="O40" s="1017"/>
      <c r="P40" s="1017"/>
      <c r="Q40" s="1017"/>
      <c r="R40" s="1017"/>
      <c r="S40" s="1017"/>
      <c r="T40" s="1017"/>
      <c r="U40" s="1017"/>
      <c r="V40" s="1017"/>
      <c r="W40" s="1017"/>
      <c r="X40" s="1017"/>
      <c r="Y40" s="1017"/>
      <c r="Z40" s="1017"/>
      <c r="AA40" s="1018"/>
      <c r="AB40" s="16"/>
    </row>
    <row r="41" spans="2:28" s="21" customFormat="1" ht="15" customHeight="1" thickBot="1" x14ac:dyDescent="0.25">
      <c r="B41" s="20"/>
      <c r="C41" s="853" t="s">
        <v>68</v>
      </c>
      <c r="D41" s="854"/>
      <c r="E41" s="854"/>
      <c r="F41" s="854"/>
      <c r="G41" s="854"/>
      <c r="H41" s="70"/>
      <c r="I41" s="70"/>
      <c r="J41" s="58" t="e">
        <f t="shared" ref="J41" si="0">+H41/I41</f>
        <v>#DIV/0!</v>
      </c>
      <c r="K41" s="783"/>
      <c r="L41" s="784"/>
      <c r="M41" s="784"/>
      <c r="N41" s="784"/>
      <c r="O41" s="784"/>
      <c r="P41" s="784"/>
      <c r="Q41" s="784"/>
      <c r="R41" s="784"/>
      <c r="S41" s="784"/>
      <c r="T41" s="784"/>
      <c r="U41" s="784"/>
      <c r="V41" s="784"/>
      <c r="W41" s="784"/>
      <c r="X41" s="784"/>
      <c r="Y41" s="784"/>
      <c r="Z41" s="784"/>
      <c r="AA41" s="785"/>
      <c r="AB41" s="16"/>
    </row>
    <row r="42" spans="2:28" s="21" customFormat="1" ht="15.75" customHeight="1" thickBot="1" x14ac:dyDescent="0.3">
      <c r="B42" s="20"/>
      <c r="C42" s="786" t="s">
        <v>35</v>
      </c>
      <c r="D42" s="787"/>
      <c r="E42" s="787"/>
      <c r="F42" s="787"/>
      <c r="G42" s="788"/>
      <c r="H42" s="69"/>
      <c r="I42" s="69"/>
      <c r="J42" s="140"/>
      <c r="K42" s="789"/>
      <c r="L42" s="790"/>
      <c r="M42" s="790"/>
      <c r="N42" s="790"/>
      <c r="O42" s="790"/>
      <c r="P42" s="790"/>
      <c r="Q42" s="790"/>
      <c r="R42" s="790"/>
      <c r="S42" s="790"/>
      <c r="T42" s="790"/>
      <c r="U42" s="790"/>
      <c r="V42" s="790"/>
      <c r="W42" s="790"/>
      <c r="X42" s="790"/>
      <c r="Y42" s="790"/>
      <c r="Z42" s="790"/>
      <c r="AA42" s="791"/>
      <c r="AB42" s="16"/>
    </row>
    <row r="43" spans="2:28" s="21" customFormat="1" ht="5.25" customHeight="1" x14ac:dyDescent="0.2">
      <c r="B43" s="20"/>
      <c r="C43" s="15"/>
      <c r="D43" s="15"/>
      <c r="E43" s="15"/>
      <c r="F43" s="15"/>
      <c r="G43" s="15"/>
      <c r="H43" s="54"/>
      <c r="I43" s="54"/>
      <c r="J43" s="53"/>
      <c r="K43" s="15"/>
      <c r="L43" s="15"/>
      <c r="M43" s="15"/>
      <c r="N43" s="15"/>
      <c r="O43" s="15"/>
      <c r="P43" s="15"/>
      <c r="Q43" s="15"/>
      <c r="R43" s="15"/>
      <c r="S43" s="15"/>
      <c r="T43" s="15"/>
      <c r="U43" s="15"/>
      <c r="V43" s="15"/>
      <c r="W43" s="15"/>
      <c r="X43" s="15"/>
      <c r="Y43" s="15"/>
      <c r="Z43" s="15"/>
      <c r="AA43" s="15"/>
      <c r="AB43" s="16"/>
    </row>
    <row r="44" spans="2:28" s="21" customFormat="1" ht="15" thickBot="1" x14ac:dyDescent="0.25">
      <c r="B44" s="20"/>
      <c r="C44" s="15"/>
      <c r="D44" s="15"/>
      <c r="E44" s="15"/>
      <c r="F44" s="15"/>
      <c r="G44" s="15"/>
      <c r="H44" s="54"/>
      <c r="I44" s="54"/>
      <c r="J44" s="53"/>
      <c r="K44" s="15"/>
      <c r="L44" s="15"/>
      <c r="M44" s="15"/>
      <c r="N44" s="15"/>
      <c r="O44" s="15"/>
      <c r="P44" s="15"/>
      <c r="Q44" s="15"/>
      <c r="R44" s="15"/>
      <c r="S44" s="15"/>
      <c r="T44" s="15"/>
      <c r="U44" s="15"/>
      <c r="V44" s="15"/>
      <c r="W44" s="15"/>
      <c r="X44" s="15"/>
      <c r="Y44" s="15"/>
      <c r="Z44" s="15"/>
      <c r="AA44" s="15"/>
      <c r="AB44" s="16"/>
    </row>
    <row r="45" spans="2:28" s="21" customFormat="1" x14ac:dyDescent="0.2">
      <c r="B45" s="20"/>
      <c r="C45" s="625" t="s">
        <v>36</v>
      </c>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7"/>
      <c r="AB45" s="16"/>
    </row>
    <row r="46" spans="2:28" ht="15" thickBot="1" x14ac:dyDescent="0.25">
      <c r="B46" s="14"/>
      <c r="C46" s="932"/>
      <c r="D46" s="933"/>
      <c r="E46" s="933"/>
      <c r="F46" s="933"/>
      <c r="G46" s="933"/>
      <c r="H46" s="933"/>
      <c r="I46" s="933"/>
      <c r="J46" s="933"/>
      <c r="K46" s="933"/>
      <c r="L46" s="933"/>
      <c r="M46" s="933"/>
      <c r="N46" s="933"/>
      <c r="O46" s="933"/>
      <c r="P46" s="933"/>
      <c r="Q46" s="933"/>
      <c r="R46" s="933"/>
      <c r="S46" s="933"/>
      <c r="T46" s="933"/>
      <c r="U46" s="933"/>
      <c r="V46" s="933"/>
      <c r="W46" s="933"/>
      <c r="X46" s="933"/>
      <c r="Y46" s="933"/>
      <c r="Z46" s="933"/>
      <c r="AA46" s="934"/>
      <c r="AB46" s="16"/>
    </row>
    <row r="47" spans="2:28" x14ac:dyDescent="0.2">
      <c r="B47" s="14"/>
      <c r="C47" s="768" t="s">
        <v>365</v>
      </c>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70"/>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x14ac:dyDescent="0.2">
      <c r="B57" s="14"/>
      <c r="C57" s="771"/>
      <c r="D57" s="772"/>
      <c r="E57" s="772"/>
      <c r="F57" s="772"/>
      <c r="G57" s="772"/>
      <c r="H57" s="772"/>
      <c r="I57" s="772"/>
      <c r="J57" s="772"/>
      <c r="K57" s="772"/>
      <c r="L57" s="772"/>
      <c r="M57" s="772"/>
      <c r="N57" s="772"/>
      <c r="O57" s="772"/>
      <c r="P57" s="772"/>
      <c r="Q57" s="772"/>
      <c r="R57" s="772"/>
      <c r="S57" s="772"/>
      <c r="T57" s="772"/>
      <c r="U57" s="772"/>
      <c r="V57" s="772"/>
      <c r="W57" s="772"/>
      <c r="X57" s="772"/>
      <c r="Y57" s="772"/>
      <c r="Z57" s="772"/>
      <c r="AA57" s="773"/>
      <c r="AB57" s="16"/>
    </row>
    <row r="58" spans="2:28" x14ac:dyDescent="0.2">
      <c r="B58" s="14"/>
      <c r="C58" s="771"/>
      <c r="D58" s="772"/>
      <c r="E58" s="772"/>
      <c r="F58" s="772"/>
      <c r="G58" s="772"/>
      <c r="H58" s="772"/>
      <c r="I58" s="772"/>
      <c r="J58" s="772"/>
      <c r="K58" s="772"/>
      <c r="L58" s="772"/>
      <c r="M58" s="772"/>
      <c r="N58" s="772"/>
      <c r="O58" s="772"/>
      <c r="P58" s="772"/>
      <c r="Q58" s="772"/>
      <c r="R58" s="772"/>
      <c r="S58" s="772"/>
      <c r="T58" s="772"/>
      <c r="U58" s="772"/>
      <c r="V58" s="772"/>
      <c r="W58" s="772"/>
      <c r="X58" s="772"/>
      <c r="Y58" s="772"/>
      <c r="Z58" s="772"/>
      <c r="AA58" s="773"/>
      <c r="AB58" s="16"/>
    </row>
    <row r="59" spans="2:28" ht="15" thickBot="1" x14ac:dyDescent="0.25">
      <c r="B59" s="14"/>
      <c r="C59" s="774"/>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6"/>
      <c r="AB59" s="16"/>
    </row>
    <row r="60" spans="2:28" x14ac:dyDescent="0.2">
      <c r="B60" s="22"/>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23"/>
    </row>
    <row r="61" spans="2:28" ht="15" thickBot="1" x14ac:dyDescent="0.25">
      <c r="B61" s="24"/>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25"/>
    </row>
    <row r="62" spans="2:28" ht="15.75" x14ac:dyDescent="0.2">
      <c r="B62" s="26"/>
      <c r="C62" s="953" t="s">
        <v>30</v>
      </c>
      <c r="D62" s="954"/>
      <c r="E62" s="954"/>
      <c r="F62" s="954"/>
      <c r="G62" s="954"/>
      <c r="H62" s="954" t="s">
        <v>37</v>
      </c>
      <c r="I62" s="954"/>
      <c r="J62" s="954" t="s">
        <v>38</v>
      </c>
      <c r="K62" s="954"/>
      <c r="L62" s="954"/>
      <c r="M62" s="954"/>
      <c r="N62" s="954" t="s">
        <v>39</v>
      </c>
      <c r="O62" s="954"/>
      <c r="P62" s="954"/>
      <c r="Q62" s="954"/>
      <c r="R62" s="954"/>
      <c r="S62" s="954"/>
      <c r="T62" s="954"/>
      <c r="U62" s="954"/>
      <c r="V62" s="959" t="s">
        <v>40</v>
      </c>
      <c r="W62" s="959"/>
      <c r="X62" s="959"/>
      <c r="Y62" s="959"/>
      <c r="Z62" s="959"/>
      <c r="AA62" s="960"/>
      <c r="AB62" s="27"/>
    </row>
    <row r="63" spans="2:28" ht="15.75" x14ac:dyDescent="0.2">
      <c r="B63" s="28"/>
      <c r="C63" s="955"/>
      <c r="D63" s="956"/>
      <c r="E63" s="956"/>
      <c r="F63" s="956"/>
      <c r="G63" s="956"/>
      <c r="H63" s="956"/>
      <c r="I63" s="956"/>
      <c r="J63" s="956"/>
      <c r="K63" s="956"/>
      <c r="L63" s="956"/>
      <c r="M63" s="956"/>
      <c r="N63" s="956"/>
      <c r="O63" s="956"/>
      <c r="P63" s="956"/>
      <c r="Q63" s="956"/>
      <c r="R63" s="956"/>
      <c r="S63" s="956"/>
      <c r="T63" s="956"/>
      <c r="U63" s="956"/>
      <c r="V63" s="961"/>
      <c r="W63" s="961"/>
      <c r="X63" s="961"/>
      <c r="Y63" s="961"/>
      <c r="Z63" s="961"/>
      <c r="AA63" s="962"/>
      <c r="AB63" s="27"/>
    </row>
    <row r="64" spans="2:28" ht="16.5" thickBot="1" x14ac:dyDescent="0.25">
      <c r="B64" s="28"/>
      <c r="C64" s="957"/>
      <c r="D64" s="958"/>
      <c r="E64" s="958"/>
      <c r="F64" s="958"/>
      <c r="G64" s="958"/>
      <c r="H64" s="958"/>
      <c r="I64" s="958"/>
      <c r="J64" s="958"/>
      <c r="K64" s="958"/>
      <c r="L64" s="958"/>
      <c r="M64" s="958"/>
      <c r="N64" s="958"/>
      <c r="O64" s="958"/>
      <c r="P64" s="958"/>
      <c r="Q64" s="958"/>
      <c r="R64" s="958"/>
      <c r="S64" s="958"/>
      <c r="T64" s="958"/>
      <c r="U64" s="958"/>
      <c r="V64" s="963"/>
      <c r="W64" s="963"/>
      <c r="X64" s="963"/>
      <c r="Y64" s="963"/>
      <c r="Z64" s="963"/>
      <c r="AA64" s="964"/>
      <c r="AB64" s="27"/>
    </row>
    <row r="65" spans="2:28" ht="84" customHeight="1" x14ac:dyDescent="0.2">
      <c r="B65" s="26"/>
      <c r="C65" s="641" t="s">
        <v>65</v>
      </c>
      <c r="D65" s="642"/>
      <c r="E65" s="642"/>
      <c r="F65" s="642"/>
      <c r="G65" s="642"/>
      <c r="H65" s="848" t="s">
        <v>506</v>
      </c>
      <c r="I65" s="848"/>
      <c r="J65" s="1832">
        <v>10.91</v>
      </c>
      <c r="K65" s="1833"/>
      <c r="L65" s="1833"/>
      <c r="M65" s="1834"/>
      <c r="N65" s="1803" t="s">
        <v>734</v>
      </c>
      <c r="O65" s="1804"/>
      <c r="P65" s="1804"/>
      <c r="Q65" s="1804"/>
      <c r="R65" s="1804"/>
      <c r="S65" s="1804"/>
      <c r="T65" s="1804"/>
      <c r="U65" s="1805"/>
      <c r="V65" s="1803" t="s">
        <v>735</v>
      </c>
      <c r="W65" s="1804"/>
      <c r="X65" s="1804"/>
      <c r="Y65" s="1804"/>
      <c r="Z65" s="1804"/>
      <c r="AA65" s="1806"/>
      <c r="AB65" s="29"/>
    </row>
    <row r="66" spans="2:28" ht="78" customHeight="1" x14ac:dyDescent="0.2">
      <c r="B66" s="26"/>
      <c r="C66" s="1405" t="s">
        <v>66</v>
      </c>
      <c r="D66" s="1357"/>
      <c r="E66" s="1357"/>
      <c r="F66" s="1357"/>
      <c r="G66" s="1357"/>
      <c r="H66" s="848" t="s">
        <v>506</v>
      </c>
      <c r="I66" s="848"/>
      <c r="J66" s="1828">
        <v>20.09</v>
      </c>
      <c r="K66" s="1829"/>
      <c r="L66" s="1829"/>
      <c r="M66" s="1830"/>
      <c r="N66" s="1803" t="s">
        <v>734</v>
      </c>
      <c r="O66" s="1804"/>
      <c r="P66" s="1804"/>
      <c r="Q66" s="1804"/>
      <c r="R66" s="1804"/>
      <c r="S66" s="1804"/>
      <c r="T66" s="1804"/>
      <c r="U66" s="1805"/>
      <c r="V66" s="1803" t="s">
        <v>735</v>
      </c>
      <c r="W66" s="1804"/>
      <c r="X66" s="1804"/>
      <c r="Y66" s="1804"/>
      <c r="Z66" s="1804"/>
      <c r="AA66" s="1806"/>
      <c r="AB66" s="29"/>
    </row>
    <row r="67" spans="2:28" ht="14.25" customHeight="1" x14ac:dyDescent="0.2">
      <c r="B67" s="26"/>
      <c r="C67" s="1405" t="s">
        <v>67</v>
      </c>
      <c r="D67" s="1357"/>
      <c r="E67" s="1357"/>
      <c r="F67" s="1357"/>
      <c r="G67" s="1357"/>
      <c r="H67" s="591"/>
      <c r="I67" s="591"/>
      <c r="J67" s="591"/>
      <c r="K67" s="591"/>
      <c r="L67" s="591"/>
      <c r="M67" s="591"/>
      <c r="N67" s="591"/>
      <c r="O67" s="591"/>
      <c r="P67" s="591"/>
      <c r="Q67" s="591"/>
      <c r="R67" s="591"/>
      <c r="S67" s="591"/>
      <c r="T67" s="591"/>
      <c r="U67" s="591"/>
      <c r="V67" s="591"/>
      <c r="W67" s="591"/>
      <c r="X67" s="591"/>
      <c r="Y67" s="591"/>
      <c r="Z67" s="591"/>
      <c r="AA67" s="1831"/>
      <c r="AB67" s="29"/>
    </row>
    <row r="68" spans="2:28" ht="14.25" customHeight="1" thickBot="1" x14ac:dyDescent="0.25">
      <c r="B68" s="26"/>
      <c r="C68" s="853" t="s">
        <v>68</v>
      </c>
      <c r="D68" s="854"/>
      <c r="E68" s="854"/>
      <c r="F68" s="854"/>
      <c r="G68" s="854"/>
      <c r="H68" s="593"/>
      <c r="I68" s="593"/>
      <c r="J68" s="593"/>
      <c r="K68" s="593"/>
      <c r="L68" s="593"/>
      <c r="M68" s="593"/>
      <c r="N68" s="593"/>
      <c r="O68" s="593"/>
      <c r="P68" s="593"/>
      <c r="Q68" s="593"/>
      <c r="R68" s="593"/>
      <c r="S68" s="593"/>
      <c r="T68" s="593"/>
      <c r="U68" s="593"/>
      <c r="V68" s="593"/>
      <c r="W68" s="593"/>
      <c r="X68" s="593"/>
      <c r="Y68" s="593"/>
      <c r="Z68" s="593"/>
      <c r="AA68" s="1827"/>
      <c r="AB68" s="29"/>
    </row>
    <row r="69" spans="2:28"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36"/>
    </row>
    <row r="108" ht="6" customHeight="1" x14ac:dyDescent="0.2"/>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47:AA59"/>
    <mergeCell ref="C38:G38"/>
    <mergeCell ref="K38:AA38"/>
    <mergeCell ref="C39:G39"/>
    <mergeCell ref="K39:AA39"/>
    <mergeCell ref="C40:G40"/>
    <mergeCell ref="K40:AA40"/>
    <mergeCell ref="C41:G41"/>
    <mergeCell ref="K41:AA41"/>
    <mergeCell ref="C42:G42"/>
    <mergeCell ref="K42:AA42"/>
    <mergeCell ref="C45:AA46"/>
    <mergeCell ref="C65:G65"/>
    <mergeCell ref="H65:I65"/>
    <mergeCell ref="J65:M65"/>
    <mergeCell ref="N65:U65"/>
    <mergeCell ref="V65:AA65"/>
    <mergeCell ref="C62:G64"/>
    <mergeCell ref="H62:I64"/>
    <mergeCell ref="J62:M64"/>
    <mergeCell ref="N62:U64"/>
    <mergeCell ref="V62:AA64"/>
    <mergeCell ref="C67:G67"/>
    <mergeCell ref="H67:I67"/>
    <mergeCell ref="J67:M67"/>
    <mergeCell ref="N67:U67"/>
    <mergeCell ref="V67:AA67"/>
    <mergeCell ref="C66:G66"/>
    <mergeCell ref="H66:I66"/>
    <mergeCell ref="J66:M66"/>
    <mergeCell ref="N66:U66"/>
    <mergeCell ref="V66:AA66"/>
    <mergeCell ref="C68:G68"/>
    <mergeCell ref="H68:I68"/>
    <mergeCell ref="J68:M68"/>
    <mergeCell ref="N68:U68"/>
    <mergeCell ref="V68:AA68"/>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42" max="16383"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4"/>
  <sheetViews>
    <sheetView topLeftCell="A7" zoomScale="90" zoomScaleNormal="90" workbookViewId="0">
      <selection activeCell="AL18" sqref="AL1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719</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763</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764</v>
      </c>
      <c r="S11" s="617"/>
      <c r="T11" s="617"/>
      <c r="U11" s="618"/>
      <c r="V11" s="587" t="s">
        <v>721</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765</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540</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766</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120" customHeight="1" thickBot="1" x14ac:dyDescent="0.25">
      <c r="B18" s="14"/>
      <c r="C18" s="472" t="s">
        <v>12</v>
      </c>
      <c r="D18" s="473"/>
      <c r="E18" s="473"/>
      <c r="F18" s="473"/>
      <c r="G18" s="473"/>
      <c r="H18" s="474"/>
      <c r="I18" s="475" t="s">
        <v>767</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725</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690</v>
      </c>
      <c r="N21" s="585"/>
      <c r="O21" s="585"/>
      <c r="P21" s="585"/>
      <c r="Q21" s="585"/>
      <c r="R21" s="585"/>
      <c r="S21" s="586"/>
      <c r="T21" s="584" t="s">
        <v>373</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54.75" customHeight="1" thickBot="1" x14ac:dyDescent="0.25">
      <c r="B24" s="14"/>
      <c r="C24" s="451" t="s">
        <v>768</v>
      </c>
      <c r="D24" s="452"/>
      <c r="E24" s="452"/>
      <c r="F24" s="452"/>
      <c r="G24" s="452"/>
      <c r="H24" s="452"/>
      <c r="I24" s="453"/>
      <c r="J24" s="451" t="s">
        <v>769</v>
      </c>
      <c r="K24" s="452"/>
      <c r="L24" s="452"/>
      <c r="M24" s="452"/>
      <c r="N24" s="452"/>
      <c r="O24" s="452"/>
      <c r="P24" s="453"/>
      <c r="Q24" s="563" t="s">
        <v>728</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770</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0.75</v>
      </c>
      <c r="J28" s="475"/>
      <c r="K28" s="566" t="s">
        <v>24</v>
      </c>
      <c r="L28" s="567"/>
      <c r="M28" s="567"/>
      <c r="N28" s="568"/>
      <c r="O28" s="562" t="s">
        <v>25</v>
      </c>
      <c r="P28" s="560"/>
      <c r="Q28" s="561"/>
      <c r="R28" s="62"/>
      <c r="S28" s="562" t="s">
        <v>26</v>
      </c>
      <c r="T28" s="560"/>
      <c r="U28" s="62" t="s">
        <v>28</v>
      </c>
      <c r="V28" s="542" t="s">
        <v>27</v>
      </c>
      <c r="W28" s="1818"/>
      <c r="X28" s="1818"/>
      <c r="Y28" s="1818"/>
      <c r="Z28" s="1819"/>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x14ac:dyDescent="0.25">
      <c r="B30" s="14"/>
      <c r="C30" s="481" t="s">
        <v>323</v>
      </c>
      <c r="D30" s="482"/>
      <c r="E30" s="482"/>
      <c r="F30" s="482"/>
      <c r="G30" s="482"/>
      <c r="H30" s="482"/>
      <c r="I30" s="482"/>
      <c r="J30" s="483"/>
      <c r="K30" s="1598" t="s">
        <v>322</v>
      </c>
      <c r="L30" s="1599"/>
      <c r="M30" s="1599"/>
      <c r="N30" s="1599"/>
      <c r="O30" s="1599"/>
      <c r="P30" s="1599"/>
      <c r="Q30" s="1599"/>
      <c r="R30" s="1600"/>
      <c r="S30" s="1601" t="s">
        <v>321</v>
      </c>
      <c r="T30" s="1602"/>
      <c r="U30" s="1602"/>
      <c r="V30" s="1602"/>
      <c r="W30" s="1603"/>
      <c r="X30" s="1604" t="s">
        <v>320</v>
      </c>
      <c r="Y30" s="1605"/>
      <c r="Z30" s="1605"/>
      <c r="AA30" s="1606"/>
      <c r="AB30" s="16"/>
    </row>
    <row r="31" spans="2:28" x14ac:dyDescent="0.2">
      <c r="B31" s="14"/>
      <c r="C31" s="484"/>
      <c r="D31" s="485"/>
      <c r="E31" s="485"/>
      <c r="F31" s="485"/>
      <c r="G31" s="485"/>
      <c r="H31" s="485"/>
      <c r="I31" s="485"/>
      <c r="J31" s="486"/>
      <c r="K31" s="1607" t="s">
        <v>319</v>
      </c>
      <c r="L31" s="1608"/>
      <c r="M31" s="1608"/>
      <c r="N31" s="1609"/>
      <c r="O31" s="1610" t="s">
        <v>318</v>
      </c>
      <c r="P31" s="1608"/>
      <c r="Q31" s="1608"/>
      <c r="R31" s="1609"/>
      <c r="S31" s="1610" t="s">
        <v>319</v>
      </c>
      <c r="T31" s="1609"/>
      <c r="U31" s="1610" t="s">
        <v>318</v>
      </c>
      <c r="V31" s="1608"/>
      <c r="W31" s="1609"/>
      <c r="X31" s="1610" t="s">
        <v>319</v>
      </c>
      <c r="Y31" s="1609"/>
      <c r="Z31" s="1610" t="s">
        <v>318</v>
      </c>
      <c r="AA31" s="1611"/>
      <c r="AB31" s="16"/>
    </row>
    <row r="32" spans="2:28" ht="15" thickBot="1" x14ac:dyDescent="0.25">
      <c r="B32" s="14"/>
      <c r="C32" s="487"/>
      <c r="D32" s="488"/>
      <c r="E32" s="488"/>
      <c r="F32" s="488"/>
      <c r="G32" s="488"/>
      <c r="H32" s="488"/>
      <c r="I32" s="488"/>
      <c r="J32" s="489"/>
      <c r="K32" s="1815">
        <v>0</v>
      </c>
      <c r="L32" s="1816"/>
      <c r="M32" s="1816"/>
      <c r="N32" s="1817"/>
      <c r="O32" s="1813">
        <v>0.64</v>
      </c>
      <c r="P32" s="1816"/>
      <c r="Q32" s="1816"/>
      <c r="R32" s="1817"/>
      <c r="S32" s="1813">
        <v>0.65</v>
      </c>
      <c r="T32" s="1817"/>
      <c r="U32" s="1813">
        <v>0.74</v>
      </c>
      <c r="V32" s="1816"/>
      <c r="W32" s="1817"/>
      <c r="X32" s="1813">
        <v>0.75</v>
      </c>
      <c r="Y32" s="1817"/>
      <c r="Z32" s="1813">
        <v>1</v>
      </c>
      <c r="AA32" s="1814"/>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x14ac:dyDescent="0.2">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5" thickBot="1" x14ac:dyDescent="0.25">
      <c r="B35" s="20"/>
      <c r="C35" s="759"/>
      <c r="D35" s="760"/>
      <c r="E35" s="760"/>
      <c r="F35" s="760"/>
      <c r="G35" s="760"/>
      <c r="H35" s="760"/>
      <c r="I35" s="760"/>
      <c r="J35" s="760"/>
      <c r="K35" s="760"/>
      <c r="L35" s="760"/>
      <c r="M35" s="760"/>
      <c r="N35" s="760"/>
      <c r="O35" s="760"/>
      <c r="P35" s="760"/>
      <c r="Q35" s="760"/>
      <c r="R35" s="760"/>
      <c r="S35" s="760"/>
      <c r="T35" s="760"/>
      <c r="U35" s="760"/>
      <c r="V35" s="760"/>
      <c r="W35" s="760"/>
      <c r="X35" s="760"/>
      <c r="Y35" s="760"/>
      <c r="Z35" s="760"/>
      <c r="AA35" s="761"/>
      <c r="AB35" s="16"/>
    </row>
    <row r="36" spans="2:28" s="21" customFormat="1" ht="15" customHeight="1" x14ac:dyDescent="0.2">
      <c r="B36" s="20"/>
      <c r="C36" s="756" t="s">
        <v>30</v>
      </c>
      <c r="D36" s="757"/>
      <c r="E36" s="757"/>
      <c r="F36" s="757"/>
      <c r="G36" s="758"/>
      <c r="H36" s="1835" t="s">
        <v>771</v>
      </c>
      <c r="I36" s="1835" t="s">
        <v>772</v>
      </c>
      <c r="J36" s="764" t="s">
        <v>33</v>
      </c>
      <c r="K36" s="1588" t="s">
        <v>34</v>
      </c>
      <c r="L36" s="1589"/>
      <c r="M36" s="1589"/>
      <c r="N36" s="1589"/>
      <c r="O36" s="1589"/>
      <c r="P36" s="1589"/>
      <c r="Q36" s="1589"/>
      <c r="R36" s="1589"/>
      <c r="S36" s="1589"/>
      <c r="T36" s="1589"/>
      <c r="U36" s="1589"/>
      <c r="V36" s="1589"/>
      <c r="W36" s="1589"/>
      <c r="X36" s="1589"/>
      <c r="Y36" s="1589"/>
      <c r="Z36" s="1589"/>
      <c r="AA36" s="1590"/>
      <c r="AB36" s="16"/>
    </row>
    <row r="37" spans="2:28" s="21" customFormat="1" ht="57.75" customHeight="1" thickBot="1" x14ac:dyDescent="0.25">
      <c r="B37" s="20"/>
      <c r="C37" s="759"/>
      <c r="D37" s="760"/>
      <c r="E37" s="760"/>
      <c r="F37" s="760"/>
      <c r="G37" s="761"/>
      <c r="H37" s="1836"/>
      <c r="I37" s="1836"/>
      <c r="J37" s="765"/>
      <c r="K37" s="1591"/>
      <c r="L37" s="1592"/>
      <c r="M37" s="1592"/>
      <c r="N37" s="1592"/>
      <c r="O37" s="1592"/>
      <c r="P37" s="1592"/>
      <c r="Q37" s="1592"/>
      <c r="R37" s="1592"/>
      <c r="S37" s="1592"/>
      <c r="T37" s="1592"/>
      <c r="U37" s="1592"/>
      <c r="V37" s="1592"/>
      <c r="W37" s="1592"/>
      <c r="X37" s="1592"/>
      <c r="Y37" s="1592"/>
      <c r="Z37" s="1592"/>
      <c r="AA37" s="1593"/>
      <c r="AB37" s="16"/>
    </row>
    <row r="38" spans="2:28" s="21" customFormat="1" ht="60.75" customHeight="1" x14ac:dyDescent="0.2">
      <c r="B38" s="20"/>
      <c r="C38" s="641" t="s">
        <v>748</v>
      </c>
      <c r="D38" s="642"/>
      <c r="E38" s="642"/>
      <c r="F38" s="642"/>
      <c r="G38" s="643"/>
      <c r="H38" s="72">
        <v>380</v>
      </c>
      <c r="I38" s="72">
        <v>395</v>
      </c>
      <c r="J38" s="58">
        <f>H38/I38</f>
        <v>0.96202531645569622</v>
      </c>
      <c r="K38" s="1016" t="s">
        <v>773</v>
      </c>
      <c r="L38" s="1017"/>
      <c r="M38" s="1017"/>
      <c r="N38" s="1017"/>
      <c r="O38" s="1017"/>
      <c r="P38" s="1017"/>
      <c r="Q38" s="1017"/>
      <c r="R38" s="1017"/>
      <c r="S38" s="1017"/>
      <c r="T38" s="1017"/>
      <c r="U38" s="1017"/>
      <c r="V38" s="1017"/>
      <c r="W38" s="1017"/>
      <c r="X38" s="1017"/>
      <c r="Y38" s="1017"/>
      <c r="Z38" s="1017"/>
      <c r="AA38" s="1018"/>
      <c r="AB38" s="16"/>
    </row>
    <row r="39" spans="2:28" s="21" customFormat="1" ht="15" thickBot="1" x14ac:dyDescent="0.25">
      <c r="B39" s="20"/>
      <c r="C39" s="641" t="s">
        <v>750</v>
      </c>
      <c r="D39" s="642"/>
      <c r="E39" s="642"/>
      <c r="F39" s="642"/>
      <c r="G39" s="643"/>
      <c r="H39" s="70"/>
      <c r="I39" s="70"/>
      <c r="J39" s="58"/>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69"/>
      <c r="I40" s="69"/>
      <c r="J40" s="140"/>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365</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953" t="s">
        <v>30</v>
      </c>
      <c r="D60" s="954"/>
      <c r="E60" s="954"/>
      <c r="F60" s="954"/>
      <c r="G60" s="954"/>
      <c r="H60" s="954" t="s">
        <v>37</v>
      </c>
      <c r="I60" s="954"/>
      <c r="J60" s="954" t="s">
        <v>38</v>
      </c>
      <c r="K60" s="954"/>
      <c r="L60" s="954"/>
      <c r="M60" s="954"/>
      <c r="N60" s="954" t="s">
        <v>39</v>
      </c>
      <c r="O60" s="954"/>
      <c r="P60" s="954"/>
      <c r="Q60" s="954"/>
      <c r="R60" s="954"/>
      <c r="S60" s="954"/>
      <c r="T60" s="954"/>
      <c r="U60" s="954"/>
      <c r="V60" s="959" t="s">
        <v>40</v>
      </c>
      <c r="W60" s="959"/>
      <c r="X60" s="959"/>
      <c r="Y60" s="959"/>
      <c r="Z60" s="959"/>
      <c r="AA60" s="960"/>
      <c r="AB60" s="27"/>
    </row>
    <row r="61" spans="2:28" ht="15.75" x14ac:dyDescent="0.2">
      <c r="B61" s="28"/>
      <c r="C61" s="955"/>
      <c r="D61" s="956"/>
      <c r="E61" s="956"/>
      <c r="F61" s="956"/>
      <c r="G61" s="956"/>
      <c r="H61" s="956"/>
      <c r="I61" s="956"/>
      <c r="J61" s="956"/>
      <c r="K61" s="956"/>
      <c r="L61" s="956"/>
      <c r="M61" s="956"/>
      <c r="N61" s="956"/>
      <c r="O61" s="956"/>
      <c r="P61" s="956"/>
      <c r="Q61" s="956"/>
      <c r="R61" s="956"/>
      <c r="S61" s="956"/>
      <c r="T61" s="956"/>
      <c r="U61" s="956"/>
      <c r="V61" s="961"/>
      <c r="W61" s="961"/>
      <c r="X61" s="961"/>
      <c r="Y61" s="961"/>
      <c r="Z61" s="961"/>
      <c r="AA61" s="962"/>
      <c r="AB61" s="27"/>
    </row>
    <row r="62" spans="2:28" ht="16.5" thickBot="1" x14ac:dyDescent="0.25">
      <c r="B62" s="28"/>
      <c r="C62" s="957"/>
      <c r="D62" s="958"/>
      <c r="E62" s="958"/>
      <c r="F62" s="958"/>
      <c r="G62" s="958"/>
      <c r="H62" s="958"/>
      <c r="I62" s="958"/>
      <c r="J62" s="958"/>
      <c r="K62" s="958"/>
      <c r="L62" s="958"/>
      <c r="M62" s="958"/>
      <c r="N62" s="958"/>
      <c r="O62" s="958"/>
      <c r="P62" s="958"/>
      <c r="Q62" s="958"/>
      <c r="R62" s="958"/>
      <c r="S62" s="958"/>
      <c r="T62" s="958"/>
      <c r="U62" s="958"/>
      <c r="V62" s="963"/>
      <c r="W62" s="963"/>
      <c r="X62" s="963"/>
      <c r="Y62" s="963"/>
      <c r="Z62" s="963"/>
      <c r="AA62" s="964"/>
      <c r="AB62" s="27"/>
    </row>
    <row r="63" spans="2:28" ht="88.5" customHeight="1" x14ac:dyDescent="0.2">
      <c r="B63" s="26"/>
      <c r="C63" s="641" t="s">
        <v>748</v>
      </c>
      <c r="D63" s="642"/>
      <c r="E63" s="642"/>
      <c r="F63" s="642"/>
      <c r="G63" s="643"/>
      <c r="H63" s="711" t="s">
        <v>506</v>
      </c>
      <c r="I63" s="711"/>
      <c r="J63" s="712">
        <v>0.96</v>
      </c>
      <c r="K63" s="711"/>
      <c r="L63" s="711"/>
      <c r="M63" s="711"/>
      <c r="N63" s="1807" t="s">
        <v>734</v>
      </c>
      <c r="O63" s="1808"/>
      <c r="P63" s="1808"/>
      <c r="Q63" s="1808"/>
      <c r="R63" s="1808"/>
      <c r="S63" s="1808"/>
      <c r="T63" s="1808"/>
      <c r="U63" s="1809"/>
      <c r="V63" s="1807" t="s">
        <v>735</v>
      </c>
      <c r="W63" s="1808"/>
      <c r="X63" s="1808"/>
      <c r="Y63" s="1808"/>
      <c r="Z63" s="1808"/>
      <c r="AA63" s="1810"/>
      <c r="AB63" s="29"/>
    </row>
    <row r="64" spans="2:28" ht="14.25" customHeight="1" x14ac:dyDescent="0.2">
      <c r="B64" s="26"/>
      <c r="C64" s="641" t="s">
        <v>750</v>
      </c>
      <c r="D64" s="642"/>
      <c r="E64" s="642"/>
      <c r="F64" s="642"/>
      <c r="G64" s="643"/>
      <c r="H64" s="591"/>
      <c r="I64" s="591"/>
      <c r="J64" s="591"/>
      <c r="K64" s="591"/>
      <c r="L64" s="591"/>
      <c r="M64" s="591"/>
      <c r="N64" s="591"/>
      <c r="O64" s="591"/>
      <c r="P64" s="591"/>
      <c r="Q64" s="591"/>
      <c r="R64" s="591"/>
      <c r="S64" s="591"/>
      <c r="T64" s="591"/>
      <c r="U64" s="591"/>
      <c r="V64" s="591"/>
      <c r="W64" s="591"/>
      <c r="X64" s="591"/>
      <c r="Y64" s="591"/>
      <c r="Z64" s="591"/>
      <c r="AA64" s="1831"/>
      <c r="AB64" s="29"/>
    </row>
    <row r="65" spans="2:28" x14ac:dyDescent="0.2">
      <c r="B65" s="37"/>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36"/>
    </row>
    <row r="104" ht="6" customHeight="1" x14ac:dyDescent="0.2"/>
  </sheetData>
  <mergeCells count="86">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5"/>
    <mergeCell ref="C36:G37"/>
    <mergeCell ref="H36:H37"/>
    <mergeCell ref="I36:I37"/>
    <mergeCell ref="J36:J37"/>
    <mergeCell ref="K36: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4:G64"/>
    <mergeCell ref="H64:I64"/>
    <mergeCell ref="J64:M64"/>
    <mergeCell ref="N64:U64"/>
    <mergeCell ref="V64:AA64"/>
    <mergeCell ref="C63:G63"/>
    <mergeCell ref="H63:I63"/>
    <mergeCell ref="J63:M63"/>
    <mergeCell ref="N63:U63"/>
    <mergeCell ref="V63:AA63"/>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www.umv.gov.co&amp;CGAM-IND-004
&amp;P de &amp;N</oddFooter>
  </headerFooter>
  <rowBreaks count="1" manualBreakCount="1">
    <brk id="40" max="16383"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3"/>
  <sheetViews>
    <sheetView view="pageBreakPreview" zoomScaleNormal="100" zoomScaleSheetLayoutView="100" zoomScalePageLayoutView="70" workbookViewId="0">
      <selection activeCell="C23" sqref="C23:I23"/>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5.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80.7109375" style="1" customWidth="1"/>
    <col min="32"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1024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1025</v>
      </c>
      <c r="J10" s="612"/>
      <c r="K10" s="612"/>
      <c r="L10" s="612"/>
      <c r="M10" s="612"/>
      <c r="N10" s="612"/>
      <c r="O10" s="612"/>
      <c r="P10" s="612"/>
      <c r="Q10" s="613"/>
      <c r="R10" s="608" t="s">
        <v>4</v>
      </c>
      <c r="S10" s="609"/>
      <c r="T10" s="609"/>
      <c r="U10" s="610"/>
      <c r="V10" s="569" t="s">
        <v>5</v>
      </c>
      <c r="W10" s="570"/>
      <c r="X10" s="570"/>
      <c r="Y10" s="570"/>
      <c r="Z10" s="570"/>
      <c r="AA10" s="571"/>
      <c r="AB10" s="10"/>
    </row>
    <row r="11" spans="2:28" ht="19.899999999999999" customHeight="1" thickBot="1" x14ac:dyDescent="0.25">
      <c r="B11" s="9"/>
      <c r="C11" s="548"/>
      <c r="D11" s="549"/>
      <c r="E11" s="549"/>
      <c r="F11" s="549"/>
      <c r="G11" s="549"/>
      <c r="H11" s="550"/>
      <c r="I11" s="614"/>
      <c r="J11" s="615"/>
      <c r="K11" s="615"/>
      <c r="L11" s="615"/>
      <c r="M11" s="615"/>
      <c r="N11" s="615"/>
      <c r="O11" s="615"/>
      <c r="P11" s="615"/>
      <c r="Q11" s="616"/>
      <c r="R11" s="478" t="s">
        <v>261</v>
      </c>
      <c r="S11" s="617"/>
      <c r="T11" s="617"/>
      <c r="U11" s="618"/>
      <c r="V11" s="587">
        <v>1</v>
      </c>
      <c r="W11" s="606"/>
      <c r="X11" s="606"/>
      <c r="Y11" s="606"/>
      <c r="Z11" s="606"/>
      <c r="AA11" s="607"/>
      <c r="AB11" s="10"/>
    </row>
    <row r="12" spans="2:28" ht="10.15"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8.75" customHeight="1" x14ac:dyDescent="0.2">
      <c r="B13" s="14"/>
      <c r="C13" s="545" t="s">
        <v>7</v>
      </c>
      <c r="D13" s="546"/>
      <c r="E13" s="546"/>
      <c r="F13" s="546"/>
      <c r="G13" s="546"/>
      <c r="H13" s="547"/>
      <c r="I13" s="551" t="s">
        <v>1026</v>
      </c>
      <c r="J13" s="552"/>
      <c r="K13" s="552"/>
      <c r="L13" s="552"/>
      <c r="M13" s="552"/>
      <c r="N13" s="552"/>
      <c r="O13" s="552"/>
      <c r="P13" s="552"/>
      <c r="Q13" s="552"/>
      <c r="R13" s="552"/>
      <c r="S13" s="553"/>
      <c r="T13" s="545" t="s">
        <v>9</v>
      </c>
      <c r="U13" s="546"/>
      <c r="V13" s="546"/>
      <c r="W13" s="546"/>
      <c r="X13" s="546"/>
      <c r="Y13" s="546"/>
      <c r="Z13" s="546"/>
      <c r="AA13" s="547"/>
      <c r="AB13" s="16"/>
    </row>
    <row r="14" spans="2:28" ht="28.15"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10.15"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6.15" customHeight="1" thickBot="1" x14ac:dyDescent="0.25">
      <c r="B16" s="14"/>
      <c r="C16" s="472" t="s">
        <v>11</v>
      </c>
      <c r="D16" s="473"/>
      <c r="E16" s="473"/>
      <c r="F16" s="473"/>
      <c r="G16" s="473"/>
      <c r="H16" s="474"/>
      <c r="I16" s="475" t="s">
        <v>1027</v>
      </c>
      <c r="J16" s="476"/>
      <c r="K16" s="476"/>
      <c r="L16" s="476"/>
      <c r="M16" s="476"/>
      <c r="N16" s="476"/>
      <c r="O16" s="476"/>
      <c r="P16" s="476"/>
      <c r="Q16" s="476"/>
      <c r="R16" s="476"/>
      <c r="S16" s="476"/>
      <c r="T16" s="476"/>
      <c r="U16" s="476"/>
      <c r="V16" s="476"/>
      <c r="W16" s="476"/>
      <c r="X16" s="476"/>
      <c r="Y16" s="476"/>
      <c r="Z16" s="476"/>
      <c r="AA16" s="477"/>
      <c r="AB16" s="16"/>
    </row>
    <row r="17" spans="2:31"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1" ht="64.150000000000006" customHeight="1" thickBot="1" x14ac:dyDescent="0.25">
      <c r="B18" s="14"/>
      <c r="C18" s="472" t="s">
        <v>490</v>
      </c>
      <c r="D18" s="473"/>
      <c r="E18" s="473"/>
      <c r="F18" s="473"/>
      <c r="G18" s="473"/>
      <c r="H18" s="474"/>
      <c r="I18" s="1574" t="s">
        <v>1028</v>
      </c>
      <c r="J18" s="1575"/>
      <c r="K18" s="1575"/>
      <c r="L18" s="1575"/>
      <c r="M18" s="1575"/>
      <c r="N18" s="1575"/>
      <c r="O18" s="1575"/>
      <c r="P18" s="1575"/>
      <c r="Q18" s="1575"/>
      <c r="R18" s="1575"/>
      <c r="S18" s="1575"/>
      <c r="T18" s="1575"/>
      <c r="U18" s="1575"/>
      <c r="V18" s="1575"/>
      <c r="W18" s="1575"/>
      <c r="X18" s="1575"/>
      <c r="Y18" s="1575"/>
      <c r="Z18" s="1575"/>
      <c r="AA18" s="1576"/>
      <c r="AB18" s="16"/>
    </row>
    <row r="19" spans="2:31"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1" ht="16.899999999999999" customHeight="1" x14ac:dyDescent="0.2">
      <c r="B20" s="14"/>
      <c r="C20" s="572" t="s">
        <v>13</v>
      </c>
      <c r="D20" s="573"/>
      <c r="E20" s="573"/>
      <c r="F20" s="573"/>
      <c r="G20" s="573"/>
      <c r="H20" s="574"/>
      <c r="I20" s="578" t="s">
        <v>1029</v>
      </c>
      <c r="J20" s="579"/>
      <c r="K20" s="579"/>
      <c r="L20" s="580"/>
      <c r="M20" s="569" t="s">
        <v>14</v>
      </c>
      <c r="N20" s="570"/>
      <c r="O20" s="570"/>
      <c r="P20" s="570"/>
      <c r="Q20" s="570"/>
      <c r="R20" s="570"/>
      <c r="S20" s="571"/>
      <c r="T20" s="569" t="s">
        <v>15</v>
      </c>
      <c r="U20" s="570"/>
      <c r="V20" s="570"/>
      <c r="W20" s="570"/>
      <c r="X20" s="570"/>
      <c r="Y20" s="570"/>
      <c r="Z20" s="570"/>
      <c r="AA20" s="571"/>
      <c r="AB20" s="16"/>
    </row>
    <row r="21" spans="2:31" ht="20.45"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69</v>
      </c>
      <c r="U21" s="585"/>
      <c r="V21" s="585"/>
      <c r="W21" s="585"/>
      <c r="X21" s="585"/>
      <c r="Y21" s="585"/>
      <c r="Z21" s="585"/>
      <c r="AA21" s="586"/>
      <c r="AB21" s="16"/>
    </row>
    <row r="22" spans="2:31" ht="8.4499999999999993"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1" ht="25.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c r="AE23" s="1" t="s">
        <v>1030</v>
      </c>
    </row>
    <row r="24" spans="2:31" ht="39.6" customHeight="1" thickBot="1" x14ac:dyDescent="0.25">
      <c r="B24" s="14"/>
      <c r="C24" s="451" t="s">
        <v>1031</v>
      </c>
      <c r="D24" s="452"/>
      <c r="E24" s="452"/>
      <c r="F24" s="452"/>
      <c r="G24" s="452"/>
      <c r="H24" s="452"/>
      <c r="I24" s="453"/>
      <c r="J24" s="451" t="s">
        <v>1032</v>
      </c>
      <c r="K24" s="452"/>
      <c r="L24" s="452"/>
      <c r="M24" s="452"/>
      <c r="N24" s="452"/>
      <c r="O24" s="452"/>
      <c r="P24" s="453"/>
      <c r="Q24" s="563" t="s">
        <v>1033</v>
      </c>
      <c r="R24" s="564"/>
      <c r="S24" s="564"/>
      <c r="T24" s="564"/>
      <c r="U24" s="564"/>
      <c r="V24" s="564"/>
      <c r="W24" s="564"/>
      <c r="X24" s="564"/>
      <c r="Y24" s="564"/>
      <c r="Z24" s="564"/>
      <c r="AA24" s="565"/>
      <c r="AB24" s="16"/>
    </row>
    <row r="25" spans="2:31" ht="11.45"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1" ht="22.9" customHeight="1" thickBot="1" x14ac:dyDescent="0.25">
      <c r="B26" s="14"/>
      <c r="C26" s="472" t="s">
        <v>21</v>
      </c>
      <c r="D26" s="473"/>
      <c r="E26" s="473"/>
      <c r="F26" s="473"/>
      <c r="G26" s="473"/>
      <c r="H26" s="474"/>
      <c r="I26" s="1853" t="s">
        <v>1034</v>
      </c>
      <c r="J26" s="1854"/>
      <c r="K26" s="1854"/>
      <c r="L26" s="1854"/>
      <c r="M26" s="1854"/>
      <c r="N26" s="1854"/>
      <c r="O26" s="1854"/>
      <c r="P26" s="1854"/>
      <c r="Q26" s="1854"/>
      <c r="R26" s="1854"/>
      <c r="S26" s="1854"/>
      <c r="T26" s="1854"/>
      <c r="U26" s="1854"/>
      <c r="V26" s="1854"/>
      <c r="W26" s="1854"/>
      <c r="X26" s="1854"/>
      <c r="Y26" s="1854"/>
      <c r="Z26" s="1854"/>
      <c r="AA26" s="1855"/>
      <c r="AB26" s="16"/>
      <c r="AE26" s="1856" t="s">
        <v>1035</v>
      </c>
    </row>
    <row r="27" spans="2:31"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E27" s="1856"/>
    </row>
    <row r="28" spans="2:31" ht="43.15" customHeight="1" thickBot="1" x14ac:dyDescent="0.25">
      <c r="B28" s="14"/>
      <c r="C28" s="472" t="s">
        <v>23</v>
      </c>
      <c r="D28" s="473"/>
      <c r="E28" s="473"/>
      <c r="F28" s="473"/>
      <c r="G28" s="473"/>
      <c r="H28" s="474"/>
      <c r="I28" s="478" t="s">
        <v>528</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c r="AE28" s="1" t="s">
        <v>1036</v>
      </c>
    </row>
    <row r="29" spans="2:31" ht="10.1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1"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31" ht="12"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31" ht="15" customHeight="1" thickBot="1" x14ac:dyDescent="0.25">
      <c r="B32" s="14"/>
      <c r="C32" s="487"/>
      <c r="D32" s="488"/>
      <c r="E32" s="488"/>
      <c r="F32" s="488"/>
      <c r="G32" s="488"/>
      <c r="H32" s="488"/>
      <c r="I32" s="488"/>
      <c r="J32" s="489"/>
      <c r="K32" s="631">
        <v>0.7</v>
      </c>
      <c r="L32" s="480"/>
      <c r="M32" s="480"/>
      <c r="N32" s="480"/>
      <c r="O32" s="539">
        <v>0.79</v>
      </c>
      <c r="P32" s="480"/>
      <c r="Q32" s="480"/>
      <c r="R32" s="480"/>
      <c r="S32" s="539">
        <v>0.8</v>
      </c>
      <c r="T32" s="480"/>
      <c r="U32" s="539">
        <v>0.89</v>
      </c>
      <c r="V32" s="480"/>
      <c r="W32" s="480"/>
      <c r="X32" s="539">
        <v>0.9</v>
      </c>
      <c r="Y32" s="480"/>
      <c r="Z32" s="539">
        <v>1</v>
      </c>
      <c r="AA32" s="540"/>
      <c r="AB32" s="16"/>
    </row>
    <row r="33" spans="2:28" ht="7.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2:28" s="21" customFormat="1" ht="45.6" customHeight="1" thickBot="1" x14ac:dyDescent="0.25">
      <c r="B35" s="20"/>
      <c r="C35" s="466" t="s">
        <v>30</v>
      </c>
      <c r="D35" s="467"/>
      <c r="E35" s="467"/>
      <c r="F35" s="467"/>
      <c r="G35" s="468"/>
      <c r="H35" s="35" t="s">
        <v>1037</v>
      </c>
      <c r="I35" s="35" t="s">
        <v>1038</v>
      </c>
      <c r="J35" s="35" t="s">
        <v>33</v>
      </c>
      <c r="K35" s="469" t="s">
        <v>34</v>
      </c>
      <c r="L35" s="470"/>
      <c r="M35" s="470"/>
      <c r="N35" s="470"/>
      <c r="O35" s="470"/>
      <c r="P35" s="470"/>
      <c r="Q35" s="470"/>
      <c r="R35" s="470"/>
      <c r="S35" s="470"/>
      <c r="T35" s="470"/>
      <c r="U35" s="470"/>
      <c r="V35" s="470"/>
      <c r="W35" s="470"/>
      <c r="X35" s="470"/>
      <c r="Y35" s="470"/>
      <c r="Z35" s="470"/>
      <c r="AA35" s="471"/>
      <c r="AB35" s="16"/>
    </row>
    <row r="36" spans="2:28" s="21" customFormat="1" ht="95.25" customHeight="1" x14ac:dyDescent="0.2">
      <c r="B36" s="20"/>
      <c r="C36" s="635" t="s">
        <v>1039</v>
      </c>
      <c r="D36" s="636"/>
      <c r="E36" s="636"/>
      <c r="F36" s="636"/>
      <c r="G36" s="637"/>
      <c r="H36" s="49">
        <v>341</v>
      </c>
      <c r="I36" s="49">
        <v>853</v>
      </c>
      <c r="J36" s="46">
        <v>0.4</v>
      </c>
      <c r="K36" s="457" t="s">
        <v>1040</v>
      </c>
      <c r="L36" s="458"/>
      <c r="M36" s="458"/>
      <c r="N36" s="458"/>
      <c r="O36" s="458"/>
      <c r="P36" s="458"/>
      <c r="Q36" s="458"/>
      <c r="R36" s="458"/>
      <c r="S36" s="458"/>
      <c r="T36" s="458"/>
      <c r="U36" s="458"/>
      <c r="V36" s="458"/>
      <c r="W36" s="458"/>
      <c r="X36" s="458"/>
      <c r="Y36" s="458"/>
      <c r="Z36" s="458"/>
      <c r="AA36" s="459"/>
      <c r="AB36" s="16"/>
    </row>
    <row r="37" spans="2:28" s="21" customFormat="1" x14ac:dyDescent="0.2">
      <c r="B37" s="20"/>
      <c r="C37" s="635"/>
      <c r="D37" s="636"/>
      <c r="E37" s="636"/>
      <c r="F37" s="636"/>
      <c r="G37" s="637"/>
      <c r="H37" s="48"/>
      <c r="I37" s="48"/>
      <c r="J37" s="46" t="e">
        <f t="shared" ref="J37:J41" si="0">+H37/I37</f>
        <v>#DIV/0!</v>
      </c>
      <c r="K37" s="460"/>
      <c r="L37" s="461"/>
      <c r="M37" s="461"/>
      <c r="N37" s="461"/>
      <c r="O37" s="461"/>
      <c r="P37" s="461"/>
      <c r="Q37" s="461"/>
      <c r="R37" s="461"/>
      <c r="S37" s="461"/>
      <c r="T37" s="461"/>
      <c r="U37" s="461"/>
      <c r="V37" s="461"/>
      <c r="W37" s="461"/>
      <c r="X37" s="461"/>
      <c r="Y37" s="461"/>
      <c r="Z37" s="461"/>
      <c r="AA37" s="462"/>
      <c r="AB37" s="16"/>
    </row>
    <row r="38" spans="2:28" s="21" customFormat="1" x14ac:dyDescent="0.2">
      <c r="B38" s="20"/>
      <c r="C38" s="635"/>
      <c r="D38" s="636"/>
      <c r="E38" s="636"/>
      <c r="F38" s="636"/>
      <c r="G38" s="637"/>
      <c r="H38" s="48"/>
      <c r="I38" s="48"/>
      <c r="J38" s="46" t="e">
        <f t="shared" si="0"/>
        <v>#DIV/0!</v>
      </c>
      <c r="K38" s="460"/>
      <c r="L38" s="461"/>
      <c r="M38" s="461"/>
      <c r="N38" s="461"/>
      <c r="O38" s="461"/>
      <c r="P38" s="461"/>
      <c r="Q38" s="461"/>
      <c r="R38" s="461"/>
      <c r="S38" s="461"/>
      <c r="T38" s="461"/>
      <c r="U38" s="461"/>
      <c r="V38" s="461"/>
      <c r="W38" s="461"/>
      <c r="X38" s="461"/>
      <c r="Y38" s="461"/>
      <c r="Z38" s="461"/>
      <c r="AA38" s="462"/>
      <c r="AB38" s="16"/>
    </row>
    <row r="39" spans="2:28" s="21" customFormat="1" x14ac:dyDescent="0.2">
      <c r="B39" s="20"/>
      <c r="C39" s="635"/>
      <c r="D39" s="636"/>
      <c r="E39" s="636"/>
      <c r="F39" s="636"/>
      <c r="G39" s="637"/>
      <c r="H39" s="48"/>
      <c r="I39" s="48"/>
      <c r="J39" s="46" t="e">
        <f t="shared" si="0"/>
        <v>#DIV/0!</v>
      </c>
      <c r="K39" s="460"/>
      <c r="L39" s="461"/>
      <c r="M39" s="461"/>
      <c r="N39" s="461"/>
      <c r="O39" s="461"/>
      <c r="P39" s="461"/>
      <c r="Q39" s="461"/>
      <c r="R39" s="461"/>
      <c r="S39" s="461"/>
      <c r="T39" s="461"/>
      <c r="U39" s="461"/>
      <c r="V39" s="461"/>
      <c r="W39" s="461"/>
      <c r="X39" s="461"/>
      <c r="Y39" s="461"/>
      <c r="Z39" s="461"/>
      <c r="AA39" s="462"/>
      <c r="AB39" s="16"/>
    </row>
    <row r="40" spans="2:28" s="21" customFormat="1" x14ac:dyDescent="0.2">
      <c r="B40" s="20"/>
      <c r="C40" s="635"/>
      <c r="D40" s="636"/>
      <c r="E40" s="636"/>
      <c r="F40" s="636"/>
      <c r="G40" s="637"/>
      <c r="H40" s="48"/>
      <c r="I40" s="48"/>
      <c r="J40" s="46" t="e">
        <f t="shared" si="0"/>
        <v>#DIV/0!</v>
      </c>
      <c r="K40" s="460"/>
      <c r="L40" s="461"/>
      <c r="M40" s="461"/>
      <c r="N40" s="461"/>
      <c r="O40" s="461"/>
      <c r="P40" s="461"/>
      <c r="Q40" s="461"/>
      <c r="R40" s="461"/>
      <c r="S40" s="461"/>
      <c r="T40" s="461"/>
      <c r="U40" s="461"/>
      <c r="V40" s="461"/>
      <c r="W40" s="461"/>
      <c r="X40" s="461"/>
      <c r="Y40" s="461"/>
      <c r="Z40" s="461"/>
      <c r="AA40" s="462"/>
      <c r="AB40" s="16"/>
    </row>
    <row r="41" spans="2:28" s="21" customFormat="1" ht="15" thickBot="1" x14ac:dyDescent="0.25">
      <c r="B41" s="20"/>
      <c r="C41" s="635"/>
      <c r="D41" s="636"/>
      <c r="E41" s="636"/>
      <c r="F41" s="636"/>
      <c r="G41" s="637"/>
      <c r="H41" s="47"/>
      <c r="I41" s="47"/>
      <c r="J41" s="46" t="e">
        <f t="shared" si="0"/>
        <v>#DIV/0!</v>
      </c>
      <c r="K41" s="514"/>
      <c r="L41" s="515"/>
      <c r="M41" s="515"/>
      <c r="N41" s="515"/>
      <c r="O41" s="515"/>
      <c r="P41" s="515"/>
      <c r="Q41" s="515"/>
      <c r="R41" s="515"/>
      <c r="S41" s="515"/>
      <c r="T41" s="515"/>
      <c r="U41" s="515"/>
      <c r="V41" s="515"/>
      <c r="W41" s="515"/>
      <c r="X41" s="515"/>
      <c r="Y41" s="515"/>
      <c r="Z41" s="515"/>
      <c r="AA41" s="516"/>
      <c r="AB41" s="16"/>
    </row>
    <row r="42" spans="2:28" s="21" customFormat="1" ht="15.75" customHeight="1" thickBot="1" x14ac:dyDescent="0.25">
      <c r="B42" s="20"/>
      <c r="C42" s="647" t="s">
        <v>35</v>
      </c>
      <c r="D42" s="648"/>
      <c r="E42" s="648"/>
      <c r="F42" s="648"/>
      <c r="G42" s="649"/>
      <c r="H42" s="280"/>
      <c r="I42" s="280"/>
      <c r="J42" s="364"/>
      <c r="K42" s="650"/>
      <c r="L42" s="651"/>
      <c r="M42" s="651"/>
      <c r="N42" s="651"/>
      <c r="O42" s="651"/>
      <c r="P42" s="651"/>
      <c r="Q42" s="651"/>
      <c r="R42" s="651"/>
      <c r="S42" s="651"/>
      <c r="T42" s="651"/>
      <c r="U42" s="651"/>
      <c r="V42" s="651"/>
      <c r="W42" s="651"/>
      <c r="X42" s="651"/>
      <c r="Y42" s="651"/>
      <c r="Z42" s="651"/>
      <c r="AA42" s="652"/>
      <c r="AB42" s="16"/>
    </row>
    <row r="43" spans="2:28" s="21" customFormat="1" ht="5.25" customHeight="1" x14ac:dyDescent="0.2">
      <c r="B43" s="20"/>
      <c r="C43" s="282"/>
      <c r="D43" s="282"/>
      <c r="E43" s="282"/>
      <c r="F43" s="282"/>
      <c r="G43" s="282"/>
      <c r="H43" s="283"/>
      <c r="I43" s="283"/>
      <c r="J43" s="284"/>
      <c r="K43" s="282"/>
      <c r="L43" s="282"/>
      <c r="M43" s="282"/>
      <c r="N43" s="282"/>
      <c r="O43" s="282"/>
      <c r="P43" s="282"/>
      <c r="Q43" s="282"/>
      <c r="R43" s="282"/>
      <c r="S43" s="282"/>
      <c r="T43" s="282"/>
      <c r="U43" s="282"/>
      <c r="V43" s="282"/>
      <c r="W43" s="282"/>
      <c r="X43" s="282"/>
      <c r="Y43" s="282"/>
      <c r="Z43" s="282"/>
      <c r="AA43" s="282"/>
      <c r="AB43" s="16"/>
    </row>
    <row r="44" spans="2:28" s="21" customFormat="1" ht="4.9000000000000004" customHeight="1" thickBot="1" x14ac:dyDescent="0.25">
      <c r="B44" s="20"/>
      <c r="C44" s="282"/>
      <c r="D44" s="282"/>
      <c r="E44" s="282"/>
      <c r="F44" s="282"/>
      <c r="G44" s="282"/>
      <c r="H44" s="283"/>
      <c r="I44" s="283"/>
      <c r="J44" s="284"/>
      <c r="K44" s="282"/>
      <c r="L44" s="282"/>
      <c r="M44" s="282"/>
      <c r="N44" s="282"/>
      <c r="O44" s="282"/>
      <c r="P44" s="282"/>
      <c r="Q44" s="282"/>
      <c r="R44" s="282"/>
      <c r="S44" s="282"/>
      <c r="T44" s="282"/>
      <c r="U44" s="282"/>
      <c r="V44" s="282"/>
      <c r="W44" s="282"/>
      <c r="X44" s="282"/>
      <c r="Y44" s="282"/>
      <c r="Z44" s="282"/>
      <c r="AA44" s="282"/>
      <c r="AB44" s="16"/>
    </row>
    <row r="45" spans="2:28" s="21" customFormat="1" x14ac:dyDescent="0.2">
      <c r="B45" s="20"/>
      <c r="C45" s="653" t="s">
        <v>36</v>
      </c>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5"/>
      <c r="AB45" s="16"/>
    </row>
    <row r="46" spans="2:28" ht="3.6" customHeight="1" thickBot="1" x14ac:dyDescent="0.25">
      <c r="B46" s="14"/>
      <c r="C46" s="656"/>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8"/>
      <c r="AB46" s="16"/>
    </row>
    <row r="47" spans="2:28" x14ac:dyDescent="0.2">
      <c r="B47" s="14"/>
      <c r="C47" s="659" t="s">
        <v>70</v>
      </c>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1"/>
      <c r="AB47" s="16"/>
    </row>
    <row r="48" spans="2:28"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x14ac:dyDescent="0.2">
      <c r="B50" s="14"/>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16"/>
    </row>
    <row r="51" spans="2:28" x14ac:dyDescent="0.2">
      <c r="B51" s="14"/>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16"/>
    </row>
    <row r="52" spans="2:28" ht="137.25" customHeight="1" x14ac:dyDescent="0.2">
      <c r="B52" s="14"/>
      <c r="C52" s="662"/>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4"/>
      <c r="AB52" s="16"/>
    </row>
    <row r="53" spans="2:28" ht="15" hidden="1" thickBot="1" x14ac:dyDescent="0.25">
      <c r="B53" s="14"/>
      <c r="C53" s="665"/>
      <c r="D53" s="666"/>
      <c r="E53" s="666"/>
      <c r="F53" s="666"/>
      <c r="G53" s="666"/>
      <c r="H53" s="666"/>
      <c r="I53" s="666"/>
      <c r="J53" s="666"/>
      <c r="K53" s="666"/>
      <c r="L53" s="666"/>
      <c r="M53" s="666"/>
      <c r="N53" s="666"/>
      <c r="O53" s="666"/>
      <c r="P53" s="666"/>
      <c r="Q53" s="666"/>
      <c r="R53" s="666"/>
      <c r="S53" s="666"/>
      <c r="T53" s="666"/>
      <c r="U53" s="666"/>
      <c r="V53" s="666"/>
      <c r="W53" s="666"/>
      <c r="X53" s="666"/>
      <c r="Y53" s="666"/>
      <c r="Z53" s="666"/>
      <c r="AA53" s="667"/>
      <c r="AB53" s="16"/>
    </row>
    <row r="54" spans="2:28" hidden="1" x14ac:dyDescent="0.2">
      <c r="B54" s="22"/>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3"/>
    </row>
    <row r="55" spans="2:28" ht="15" thickBot="1" x14ac:dyDescent="0.25">
      <c r="B55" s="24"/>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5"/>
    </row>
    <row r="56" spans="2:28" ht="15.75" x14ac:dyDescent="0.2">
      <c r="B56" s="26"/>
      <c r="C56" s="668" t="s">
        <v>30</v>
      </c>
      <c r="D56" s="669"/>
      <c r="E56" s="669"/>
      <c r="F56" s="669"/>
      <c r="G56" s="670"/>
      <c r="H56" s="668" t="s">
        <v>37</v>
      </c>
      <c r="I56" s="670"/>
      <c r="J56" s="668" t="s">
        <v>38</v>
      </c>
      <c r="K56" s="669"/>
      <c r="L56" s="669"/>
      <c r="M56" s="670"/>
      <c r="N56" s="668" t="s">
        <v>39</v>
      </c>
      <c r="O56" s="669"/>
      <c r="P56" s="669"/>
      <c r="Q56" s="669"/>
      <c r="R56" s="669"/>
      <c r="S56" s="669"/>
      <c r="T56" s="669"/>
      <c r="U56" s="670"/>
      <c r="V56" s="674" t="s">
        <v>40</v>
      </c>
      <c r="W56" s="674"/>
      <c r="X56" s="674"/>
      <c r="Y56" s="674"/>
      <c r="Z56" s="674"/>
      <c r="AA56" s="675"/>
      <c r="AB56" s="27"/>
    </row>
    <row r="57" spans="2:28" ht="10.15" customHeight="1" x14ac:dyDescent="0.2">
      <c r="B57" s="28"/>
      <c r="C57" s="671"/>
      <c r="D57" s="672"/>
      <c r="E57" s="672"/>
      <c r="F57" s="672"/>
      <c r="G57" s="673"/>
      <c r="H57" s="671"/>
      <c r="I57" s="673"/>
      <c r="J57" s="671"/>
      <c r="K57" s="672"/>
      <c r="L57" s="672"/>
      <c r="M57" s="673"/>
      <c r="N57" s="671"/>
      <c r="O57" s="672"/>
      <c r="P57" s="672"/>
      <c r="Q57" s="672"/>
      <c r="R57" s="672"/>
      <c r="S57" s="672"/>
      <c r="T57" s="672"/>
      <c r="U57" s="673"/>
      <c r="V57" s="676"/>
      <c r="W57" s="676"/>
      <c r="X57" s="676"/>
      <c r="Y57" s="676"/>
      <c r="Z57" s="676"/>
      <c r="AA57" s="677"/>
      <c r="AB57" s="27"/>
    </row>
    <row r="58" spans="2:28" ht="15.75" hidden="1" x14ac:dyDescent="0.2">
      <c r="B58" s="28"/>
      <c r="C58" s="671"/>
      <c r="D58" s="672"/>
      <c r="E58" s="672"/>
      <c r="F58" s="672"/>
      <c r="G58" s="673"/>
      <c r="H58" s="671"/>
      <c r="I58" s="673"/>
      <c r="J58" s="671"/>
      <c r="K58" s="672"/>
      <c r="L58" s="672"/>
      <c r="M58" s="673"/>
      <c r="N58" s="671"/>
      <c r="O58" s="672"/>
      <c r="P58" s="672"/>
      <c r="Q58" s="672"/>
      <c r="R58" s="672"/>
      <c r="S58" s="672"/>
      <c r="T58" s="672"/>
      <c r="U58" s="673"/>
      <c r="V58" s="676"/>
      <c r="W58" s="676"/>
      <c r="X58" s="676"/>
      <c r="Y58" s="676"/>
      <c r="Z58" s="676"/>
      <c r="AA58" s="677"/>
      <c r="AB58" s="27"/>
    </row>
    <row r="59" spans="2:28" ht="158.25" customHeight="1" x14ac:dyDescent="0.2">
      <c r="B59" s="26"/>
      <c r="C59" s="1848" t="s">
        <v>1041</v>
      </c>
      <c r="D59" s="1848"/>
      <c r="E59" s="1848"/>
      <c r="F59" s="1848"/>
      <c r="G59" s="1848"/>
      <c r="H59" s="1849" t="s">
        <v>1042</v>
      </c>
      <c r="I59" s="1850"/>
      <c r="J59" s="1851">
        <v>0.4</v>
      </c>
      <c r="K59" s="1849"/>
      <c r="L59" s="1849"/>
      <c r="M59" s="1849"/>
      <c r="N59" s="1848" t="s">
        <v>1043</v>
      </c>
      <c r="O59" s="1848"/>
      <c r="P59" s="1848"/>
      <c r="Q59" s="1848"/>
      <c r="R59" s="1848"/>
      <c r="S59" s="1848"/>
      <c r="T59" s="1848"/>
      <c r="U59" s="1848"/>
      <c r="V59" s="1852" t="s">
        <v>1043</v>
      </c>
      <c r="W59" s="1848"/>
      <c r="X59" s="1848"/>
      <c r="Y59" s="1848"/>
      <c r="Z59" s="1848"/>
      <c r="AA59" s="1848"/>
      <c r="AB59" s="29"/>
    </row>
    <row r="60" spans="2:28" x14ac:dyDescent="0.2">
      <c r="B60" s="26"/>
      <c r="C60" s="1842"/>
      <c r="D60" s="1843"/>
      <c r="E60" s="1843"/>
      <c r="F60" s="1843"/>
      <c r="G60" s="1843"/>
      <c r="H60" s="1843"/>
      <c r="I60" s="1843"/>
      <c r="J60" s="1843"/>
      <c r="K60" s="1843"/>
      <c r="L60" s="1843"/>
      <c r="M60" s="1843"/>
      <c r="N60" s="1844"/>
      <c r="O60" s="1845"/>
      <c r="P60" s="1845"/>
      <c r="Q60" s="1845"/>
      <c r="R60" s="1845"/>
      <c r="S60" s="1845"/>
      <c r="T60" s="1845"/>
      <c r="U60" s="1846"/>
      <c r="V60" s="1844"/>
      <c r="W60" s="1845"/>
      <c r="X60" s="1845"/>
      <c r="Y60" s="1845"/>
      <c r="Z60" s="1845"/>
      <c r="AA60" s="1847"/>
      <c r="AB60" s="29"/>
    </row>
    <row r="61" spans="2:28" x14ac:dyDescent="0.2">
      <c r="B61" s="26"/>
      <c r="C61" s="590"/>
      <c r="D61" s="591"/>
      <c r="E61" s="591"/>
      <c r="F61" s="591"/>
      <c r="G61" s="591"/>
      <c r="H61" s="591"/>
      <c r="I61" s="591"/>
      <c r="J61" s="591"/>
      <c r="K61" s="591"/>
      <c r="L61" s="591"/>
      <c r="M61" s="591"/>
      <c r="N61" s="918"/>
      <c r="O61" s="919"/>
      <c r="P61" s="919"/>
      <c r="Q61" s="919"/>
      <c r="R61" s="919"/>
      <c r="S61" s="919"/>
      <c r="T61" s="919"/>
      <c r="U61" s="920"/>
      <c r="V61" s="918"/>
      <c r="W61" s="919"/>
      <c r="X61" s="919"/>
      <c r="Y61" s="919"/>
      <c r="Z61" s="919"/>
      <c r="AA61" s="921"/>
      <c r="AB61" s="29"/>
    </row>
    <row r="62" spans="2:28" x14ac:dyDescent="0.2">
      <c r="B62" s="26"/>
      <c r="C62" s="590"/>
      <c r="D62" s="591"/>
      <c r="E62" s="591"/>
      <c r="F62" s="591"/>
      <c r="G62" s="591"/>
      <c r="H62" s="591"/>
      <c r="I62" s="591"/>
      <c r="J62" s="591"/>
      <c r="K62" s="591"/>
      <c r="L62" s="591"/>
      <c r="M62" s="591"/>
      <c r="N62" s="918"/>
      <c r="O62" s="919"/>
      <c r="P62" s="919"/>
      <c r="Q62" s="919"/>
      <c r="R62" s="919"/>
      <c r="S62" s="919"/>
      <c r="T62" s="919"/>
      <c r="U62" s="920"/>
      <c r="V62" s="918"/>
      <c r="W62" s="919"/>
      <c r="X62" s="919"/>
      <c r="Y62" s="919"/>
      <c r="Z62" s="919"/>
      <c r="AA62" s="921"/>
      <c r="AB62" s="29"/>
    </row>
    <row r="63" spans="2:28" ht="15.75" customHeight="1" thickBot="1" x14ac:dyDescent="0.25">
      <c r="B63" s="26"/>
      <c r="C63" s="592"/>
      <c r="D63" s="593"/>
      <c r="E63" s="593"/>
      <c r="F63" s="593"/>
      <c r="G63" s="593"/>
      <c r="H63" s="593"/>
      <c r="I63" s="593"/>
      <c r="J63" s="593"/>
      <c r="K63" s="593"/>
      <c r="L63" s="593"/>
      <c r="M63" s="593"/>
      <c r="N63" s="922"/>
      <c r="O63" s="923"/>
      <c r="P63" s="923"/>
      <c r="Q63" s="923"/>
      <c r="R63" s="923"/>
      <c r="S63" s="923"/>
      <c r="T63" s="923"/>
      <c r="U63" s="924"/>
      <c r="V63" s="922"/>
      <c r="W63" s="923"/>
      <c r="X63" s="923"/>
      <c r="Y63" s="923"/>
      <c r="Z63" s="923"/>
      <c r="AA63" s="925"/>
      <c r="AB63" s="29"/>
    </row>
    <row r="64" spans="2:28" x14ac:dyDescent="0.2">
      <c r="B64" s="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8"/>
    </row>
    <row r="103" ht="6" customHeight="1" x14ac:dyDescent="0.2"/>
  </sheetData>
  <mergeCells count="107">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3"/>
    <mergeCell ref="C38:G38"/>
    <mergeCell ref="K38:AA38"/>
    <mergeCell ref="C39:G39"/>
    <mergeCell ref="K39:AA39"/>
    <mergeCell ref="C40:G40"/>
    <mergeCell ref="K40:AA40"/>
    <mergeCell ref="C56:G58"/>
    <mergeCell ref="H56:I58"/>
    <mergeCell ref="J56:M58"/>
    <mergeCell ref="N56:U58"/>
    <mergeCell ref="V56: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U101"/>
  <sheetViews>
    <sheetView view="pageBreakPreview" zoomScaleNormal="100" zoomScaleSheetLayoutView="100" zoomScalePageLayoutView="70" workbookViewId="0">
      <selection activeCell="H64" sqref="H64"/>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8" width="16.85546875" style="375" customWidth="1"/>
    <col min="9" max="9" width="18"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5.8554687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0.15" customHeight="1"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1024</v>
      </c>
      <c r="J7" s="601"/>
      <c r="K7" s="601"/>
      <c r="L7" s="601"/>
      <c r="M7" s="601"/>
      <c r="N7" s="601"/>
      <c r="O7" s="601"/>
      <c r="P7" s="601"/>
      <c r="Q7" s="601"/>
      <c r="R7" s="601"/>
      <c r="S7" s="601"/>
      <c r="T7" s="601"/>
      <c r="U7" s="601"/>
      <c r="V7" s="601"/>
      <c r="W7" s="601"/>
      <c r="X7" s="601"/>
      <c r="Y7" s="601"/>
      <c r="Z7" s="601"/>
      <c r="AA7" s="602"/>
      <c r="AB7" s="10"/>
    </row>
    <row r="8" spans="2:28" ht="4.9000000000000004" customHeight="1"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1044</v>
      </c>
      <c r="J10" s="612"/>
      <c r="K10" s="612"/>
      <c r="L10" s="612"/>
      <c r="M10" s="612"/>
      <c r="N10" s="612"/>
      <c r="O10" s="612"/>
      <c r="P10" s="612"/>
      <c r="Q10" s="613"/>
      <c r="R10" s="608" t="s">
        <v>4</v>
      </c>
      <c r="S10" s="609"/>
      <c r="T10" s="609"/>
      <c r="U10" s="610"/>
      <c r="V10" s="569" t="s">
        <v>5</v>
      </c>
      <c r="W10" s="570"/>
      <c r="X10" s="570"/>
      <c r="Y10" s="570"/>
      <c r="Z10" s="570"/>
      <c r="AA10" s="571"/>
      <c r="AB10" s="10"/>
    </row>
    <row r="11" spans="2:28" ht="20.45" customHeight="1" thickBot="1" x14ac:dyDescent="0.25">
      <c r="B11" s="9"/>
      <c r="C11" s="548"/>
      <c r="D11" s="549"/>
      <c r="E11" s="549"/>
      <c r="F11" s="549"/>
      <c r="G11" s="549"/>
      <c r="H11" s="550"/>
      <c r="I11" s="614"/>
      <c r="J11" s="615"/>
      <c r="K11" s="615"/>
      <c r="L11" s="615"/>
      <c r="M11" s="615"/>
      <c r="N11" s="615"/>
      <c r="O11" s="615"/>
      <c r="P11" s="615"/>
      <c r="Q11" s="616"/>
      <c r="R11" s="478" t="s">
        <v>263</v>
      </c>
      <c r="S11" s="617"/>
      <c r="T11" s="617"/>
      <c r="U11" s="618"/>
      <c r="V11" s="587">
        <v>2</v>
      </c>
      <c r="W11" s="606"/>
      <c r="X11" s="606"/>
      <c r="Y11" s="606"/>
      <c r="Z11" s="606"/>
      <c r="AA11" s="607"/>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20.25" customHeight="1" x14ac:dyDescent="0.2">
      <c r="B13" s="14"/>
      <c r="C13" s="545" t="s">
        <v>7</v>
      </c>
      <c r="D13" s="546"/>
      <c r="E13" s="546"/>
      <c r="F13" s="546"/>
      <c r="G13" s="546"/>
      <c r="H13" s="547"/>
      <c r="I13" s="551" t="s">
        <v>1045</v>
      </c>
      <c r="J13" s="552"/>
      <c r="K13" s="552"/>
      <c r="L13" s="552"/>
      <c r="M13" s="552"/>
      <c r="N13" s="552"/>
      <c r="O13" s="552"/>
      <c r="P13" s="552"/>
      <c r="Q13" s="552"/>
      <c r="R13" s="552"/>
      <c r="S13" s="553"/>
      <c r="T13" s="545" t="s">
        <v>9</v>
      </c>
      <c r="U13" s="546"/>
      <c r="V13" s="546"/>
      <c r="W13" s="546"/>
      <c r="X13" s="546"/>
      <c r="Y13" s="546"/>
      <c r="Z13" s="546"/>
      <c r="AA13" s="547"/>
      <c r="AB13" s="16"/>
    </row>
    <row r="14" spans="2:28" ht="27.6"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8.4499999999999993"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9.6" customHeight="1" thickBot="1" x14ac:dyDescent="0.25">
      <c r="B16" s="14"/>
      <c r="C16" s="472" t="s">
        <v>11</v>
      </c>
      <c r="D16" s="473"/>
      <c r="E16" s="473"/>
      <c r="F16" s="473"/>
      <c r="G16" s="473"/>
      <c r="H16" s="474"/>
      <c r="I16" s="475" t="s">
        <v>1046</v>
      </c>
      <c r="J16" s="476"/>
      <c r="K16" s="476"/>
      <c r="L16" s="476"/>
      <c r="M16" s="476"/>
      <c r="N16" s="476"/>
      <c r="O16" s="476"/>
      <c r="P16" s="476"/>
      <c r="Q16" s="476"/>
      <c r="R16" s="476"/>
      <c r="S16" s="476"/>
      <c r="T16" s="476"/>
      <c r="U16" s="476"/>
      <c r="V16" s="476"/>
      <c r="W16" s="476"/>
      <c r="X16" s="476"/>
      <c r="Y16" s="476"/>
      <c r="Z16" s="476"/>
      <c r="AA16" s="477"/>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49.15" customHeight="1" thickBot="1" x14ac:dyDescent="0.25">
      <c r="B18" s="14"/>
      <c r="C18" s="472" t="s">
        <v>490</v>
      </c>
      <c r="D18" s="473"/>
      <c r="E18" s="473"/>
      <c r="F18" s="473"/>
      <c r="G18" s="473"/>
      <c r="H18" s="474"/>
      <c r="I18" s="1574" t="s">
        <v>1047</v>
      </c>
      <c r="J18" s="1575"/>
      <c r="K18" s="1575"/>
      <c r="L18" s="1575"/>
      <c r="M18" s="1575"/>
      <c r="N18" s="1575"/>
      <c r="O18" s="1575"/>
      <c r="P18" s="1575"/>
      <c r="Q18" s="1575"/>
      <c r="R18" s="1575"/>
      <c r="S18" s="1575"/>
      <c r="T18" s="1575"/>
      <c r="U18" s="1575"/>
      <c r="V18" s="1575"/>
      <c r="W18" s="1575"/>
      <c r="X18" s="1575"/>
      <c r="Y18" s="1575"/>
      <c r="Z18" s="1575"/>
      <c r="AA18" s="1576"/>
      <c r="AB18" s="16"/>
    </row>
    <row r="19" spans="2:28"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1029</v>
      </c>
      <c r="J20" s="579"/>
      <c r="K20" s="579"/>
      <c r="L20" s="580"/>
      <c r="M20" s="569" t="s">
        <v>14</v>
      </c>
      <c r="N20" s="570"/>
      <c r="O20" s="570"/>
      <c r="P20" s="570"/>
      <c r="Q20" s="570"/>
      <c r="R20" s="570"/>
      <c r="S20" s="571"/>
      <c r="T20" s="569" t="s">
        <v>15</v>
      </c>
      <c r="U20" s="570"/>
      <c r="V20" s="570"/>
      <c r="W20" s="570"/>
      <c r="X20" s="570"/>
      <c r="Y20" s="570"/>
      <c r="Z20" s="570"/>
      <c r="AA20" s="571"/>
      <c r="AB20" s="16"/>
    </row>
    <row r="21" spans="2:28" ht="19.899999999999999"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1048</v>
      </c>
      <c r="U21" s="585"/>
      <c r="V21" s="585"/>
      <c r="W21" s="585"/>
      <c r="X21" s="585"/>
      <c r="Y21" s="585"/>
      <c r="Z21" s="585"/>
      <c r="AA21" s="586"/>
      <c r="AB21" s="16"/>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6.4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2.15" customHeight="1" thickBot="1" x14ac:dyDescent="0.25">
      <c r="B24" s="14"/>
      <c r="C24" s="451" t="s">
        <v>1049</v>
      </c>
      <c r="D24" s="452"/>
      <c r="E24" s="452"/>
      <c r="F24" s="452"/>
      <c r="G24" s="452"/>
      <c r="H24" s="452"/>
      <c r="I24" s="453"/>
      <c r="J24" s="451" t="s">
        <v>1032</v>
      </c>
      <c r="K24" s="452"/>
      <c r="L24" s="452"/>
      <c r="M24" s="452"/>
      <c r="N24" s="452"/>
      <c r="O24" s="452"/>
      <c r="P24" s="453"/>
      <c r="Q24" s="563" t="s">
        <v>1033</v>
      </c>
      <c r="R24" s="564"/>
      <c r="S24" s="564"/>
      <c r="T24" s="564"/>
      <c r="U24" s="564"/>
      <c r="V24" s="564"/>
      <c r="W24" s="564"/>
      <c r="X24" s="564"/>
      <c r="Y24" s="564"/>
      <c r="Z24" s="564"/>
      <c r="AA24" s="565"/>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7.6" customHeight="1" thickBot="1" x14ac:dyDescent="0.25">
      <c r="B26" s="14"/>
      <c r="C26" s="472" t="s">
        <v>21</v>
      </c>
      <c r="D26" s="473"/>
      <c r="E26" s="473"/>
      <c r="F26" s="473"/>
      <c r="G26" s="473"/>
      <c r="H26" s="474"/>
      <c r="I26" s="1857" t="s">
        <v>262</v>
      </c>
      <c r="J26" s="476"/>
      <c r="K26" s="476"/>
      <c r="L26" s="476"/>
      <c r="M26" s="476"/>
      <c r="N26" s="476"/>
      <c r="O26" s="476"/>
      <c r="P26" s="476"/>
      <c r="Q26" s="476"/>
      <c r="R26" s="476"/>
      <c r="S26" s="476"/>
      <c r="T26" s="476"/>
      <c r="U26" s="476"/>
      <c r="V26" s="476"/>
      <c r="W26" s="476"/>
      <c r="X26" s="476"/>
      <c r="Y26" s="476"/>
      <c r="Z26" s="476"/>
      <c r="AA26" s="477"/>
      <c r="AB26" s="16"/>
    </row>
    <row r="27" spans="2:28" ht="7.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15" customHeight="1" thickBot="1" x14ac:dyDescent="0.25">
      <c r="B28" s="14"/>
      <c r="C28" s="472" t="s">
        <v>23</v>
      </c>
      <c r="D28" s="473"/>
      <c r="E28" s="473"/>
      <c r="F28" s="473"/>
      <c r="G28" s="473"/>
      <c r="H28" s="474"/>
      <c r="I28" s="1252">
        <v>1.37</v>
      </c>
      <c r="J28" s="475"/>
      <c r="K28" s="566" t="s">
        <v>24</v>
      </c>
      <c r="L28" s="567"/>
      <c r="M28" s="567"/>
      <c r="N28" s="568"/>
      <c r="O28" s="562" t="s">
        <v>25</v>
      </c>
      <c r="P28" s="560"/>
      <c r="Q28" s="560"/>
      <c r="R28" s="561"/>
      <c r="S28" s="365"/>
      <c r="T28" s="560" t="s">
        <v>26</v>
      </c>
      <c r="U28" s="560"/>
      <c r="V28" s="561"/>
      <c r="W28" s="50" t="s">
        <v>520</v>
      </c>
      <c r="X28" s="542" t="s">
        <v>27</v>
      </c>
      <c r="Y28" s="543"/>
      <c r="Z28" s="544"/>
      <c r="AA28" s="366"/>
      <c r="AB28" s="16"/>
    </row>
    <row r="29" spans="2:28" ht="8.4499999999999993"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t="s">
        <v>1050</v>
      </c>
      <c r="L32" s="480"/>
      <c r="M32" s="480"/>
      <c r="N32" s="480"/>
      <c r="O32" s="539" t="s">
        <v>1051</v>
      </c>
      <c r="P32" s="480"/>
      <c r="Q32" s="480"/>
      <c r="R32" s="480"/>
      <c r="S32" s="539" t="s">
        <v>1052</v>
      </c>
      <c r="T32" s="480"/>
      <c r="U32" s="539" t="s">
        <v>1053</v>
      </c>
      <c r="V32" s="480"/>
      <c r="W32" s="480"/>
      <c r="X32" s="539" t="s">
        <v>1054</v>
      </c>
      <c r="Y32" s="480"/>
      <c r="Z32" s="539" t="s">
        <v>1055</v>
      </c>
      <c r="AA32" s="540"/>
      <c r="AB32" s="16"/>
    </row>
    <row r="33" spans="2:47" ht="6.6"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47"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47" s="21" customFormat="1" ht="75" customHeight="1" thickBot="1" x14ac:dyDescent="0.25">
      <c r="B35" s="20"/>
      <c r="C35" s="466" t="s">
        <v>30</v>
      </c>
      <c r="D35" s="467"/>
      <c r="E35" s="467"/>
      <c r="F35" s="467"/>
      <c r="G35" s="468"/>
      <c r="H35" s="35" t="s">
        <v>1056</v>
      </c>
      <c r="I35" s="35" t="s">
        <v>1057</v>
      </c>
      <c r="J35" s="35" t="s">
        <v>33</v>
      </c>
      <c r="K35" s="469" t="s">
        <v>34</v>
      </c>
      <c r="L35" s="470"/>
      <c r="M35" s="470"/>
      <c r="N35" s="470"/>
      <c r="O35" s="470"/>
      <c r="P35" s="470"/>
      <c r="Q35" s="470"/>
      <c r="R35" s="470"/>
      <c r="S35" s="470"/>
      <c r="T35" s="470"/>
      <c r="U35" s="470"/>
      <c r="V35" s="470"/>
      <c r="W35" s="470"/>
      <c r="X35" s="470"/>
      <c r="Y35" s="470"/>
      <c r="Z35" s="470"/>
      <c r="AA35" s="471"/>
      <c r="AB35" s="16"/>
    </row>
    <row r="36" spans="2:47" s="21" customFormat="1" ht="97.5" customHeight="1" thickBot="1" x14ac:dyDescent="0.25">
      <c r="B36" s="20"/>
      <c r="C36" s="1858" t="s">
        <v>1139</v>
      </c>
      <c r="D36" s="1859"/>
      <c r="E36" s="1859"/>
      <c r="F36" s="1859"/>
      <c r="G36" s="1860"/>
      <c r="H36" s="381">
        <v>1058</v>
      </c>
      <c r="I36" s="381">
        <v>771</v>
      </c>
      <c r="J36" s="381">
        <v>1.37</v>
      </c>
      <c r="K36" s="1861" t="s">
        <v>1140</v>
      </c>
      <c r="L36" s="1862"/>
      <c r="M36" s="1862"/>
      <c r="N36" s="1862"/>
      <c r="O36" s="1862"/>
      <c r="P36" s="1862"/>
      <c r="Q36" s="1862"/>
      <c r="R36" s="1862"/>
      <c r="S36" s="1862"/>
      <c r="T36" s="1862"/>
      <c r="U36" s="1862"/>
      <c r="V36" s="1862"/>
      <c r="W36" s="1862"/>
      <c r="X36" s="1862"/>
      <c r="Y36" s="1862"/>
      <c r="Z36" s="1862"/>
      <c r="AA36" s="1863"/>
      <c r="AB36" s="15"/>
    </row>
    <row r="37" spans="2:47" s="21" customFormat="1" ht="115.5" customHeight="1" x14ac:dyDescent="0.2">
      <c r="B37" s="20"/>
      <c r="C37" s="635" t="s">
        <v>1058</v>
      </c>
      <c r="D37" s="636"/>
      <c r="E37" s="636"/>
      <c r="F37" s="636"/>
      <c r="G37" s="637"/>
      <c r="H37" s="49">
        <v>1047</v>
      </c>
      <c r="I37" s="49">
        <v>442</v>
      </c>
      <c r="J37" s="367">
        <f>+(H37/I37)</f>
        <v>2.3687782805429864</v>
      </c>
      <c r="K37" s="1861" t="s">
        <v>1059</v>
      </c>
      <c r="L37" s="1862"/>
      <c r="M37" s="1862"/>
      <c r="N37" s="1862"/>
      <c r="O37" s="1862"/>
      <c r="P37" s="1862"/>
      <c r="Q37" s="1862"/>
      <c r="R37" s="1862"/>
      <c r="S37" s="1862"/>
      <c r="T37" s="1862"/>
      <c r="U37" s="1862"/>
      <c r="V37" s="1862"/>
      <c r="W37" s="1862"/>
      <c r="X37" s="1862"/>
      <c r="Y37" s="1862"/>
      <c r="Z37" s="1862"/>
      <c r="AA37" s="1863"/>
      <c r="AB37" s="368"/>
      <c r="AC37" s="369"/>
      <c r="AD37" s="369"/>
      <c r="AE37" s="369"/>
      <c r="AF37" s="369"/>
      <c r="AG37" s="369"/>
      <c r="AH37" s="369"/>
      <c r="AI37" s="369"/>
      <c r="AJ37" s="369"/>
      <c r="AK37" s="369"/>
      <c r="AL37" s="369"/>
      <c r="AM37" s="369"/>
      <c r="AN37" s="369"/>
      <c r="AO37" s="369"/>
      <c r="AP37" s="369"/>
      <c r="AQ37" s="369"/>
      <c r="AR37" s="369"/>
      <c r="AS37" s="369"/>
      <c r="AT37" s="369"/>
      <c r="AU37" s="369"/>
    </row>
    <row r="38" spans="2:47" s="21" customFormat="1" x14ac:dyDescent="0.2">
      <c r="B38" s="20"/>
      <c r="C38" s="635"/>
      <c r="D38" s="636"/>
      <c r="E38" s="636"/>
      <c r="F38" s="636"/>
      <c r="G38" s="637"/>
      <c r="H38" s="48"/>
      <c r="I38" s="48"/>
      <c r="J38" s="46" t="e">
        <f t="shared" ref="J38:J41" si="0">+H38/I38</f>
        <v>#DIV/0!</v>
      </c>
      <c r="K38" s="460"/>
      <c r="L38" s="461"/>
      <c r="M38" s="461"/>
      <c r="N38" s="461"/>
      <c r="O38" s="461"/>
      <c r="P38" s="461"/>
      <c r="Q38" s="461"/>
      <c r="R38" s="461"/>
      <c r="S38" s="461"/>
      <c r="T38" s="461"/>
      <c r="U38" s="461"/>
      <c r="V38" s="461"/>
      <c r="W38" s="461"/>
      <c r="X38" s="461"/>
      <c r="Y38" s="461"/>
      <c r="Z38" s="461"/>
      <c r="AA38" s="462"/>
      <c r="AB38" s="16"/>
    </row>
    <row r="39" spans="2:47" s="21" customFormat="1" x14ac:dyDescent="0.2">
      <c r="B39" s="20"/>
      <c r="C39" s="635"/>
      <c r="D39" s="636"/>
      <c r="E39" s="636"/>
      <c r="F39" s="636"/>
      <c r="G39" s="637"/>
      <c r="H39" s="48"/>
      <c r="I39" s="48"/>
      <c r="J39" s="46" t="e">
        <f t="shared" si="0"/>
        <v>#DIV/0!</v>
      </c>
      <c r="K39" s="460"/>
      <c r="L39" s="461"/>
      <c r="M39" s="461"/>
      <c r="N39" s="461"/>
      <c r="O39" s="461"/>
      <c r="P39" s="461"/>
      <c r="Q39" s="461"/>
      <c r="R39" s="461"/>
      <c r="S39" s="461"/>
      <c r="T39" s="461"/>
      <c r="U39" s="461"/>
      <c r="V39" s="461"/>
      <c r="W39" s="461"/>
      <c r="X39" s="461"/>
      <c r="Y39" s="461"/>
      <c r="Z39" s="461"/>
      <c r="AA39" s="462"/>
      <c r="AB39" s="16"/>
    </row>
    <row r="40" spans="2:47" s="21" customFormat="1" x14ac:dyDescent="0.2">
      <c r="B40" s="20"/>
      <c r="C40" s="635"/>
      <c r="D40" s="636"/>
      <c r="E40" s="636"/>
      <c r="F40" s="636"/>
      <c r="G40" s="637"/>
      <c r="H40" s="48"/>
      <c r="I40" s="48"/>
      <c r="J40" s="46" t="e">
        <f t="shared" si="0"/>
        <v>#DIV/0!</v>
      </c>
      <c r="K40" s="460"/>
      <c r="L40" s="461"/>
      <c r="M40" s="461"/>
      <c r="N40" s="461"/>
      <c r="O40" s="461"/>
      <c r="P40" s="461"/>
      <c r="Q40" s="461"/>
      <c r="R40" s="461"/>
      <c r="S40" s="461"/>
      <c r="T40" s="461"/>
      <c r="U40" s="461"/>
      <c r="V40" s="461"/>
      <c r="W40" s="461"/>
      <c r="X40" s="461"/>
      <c r="Y40" s="461"/>
      <c r="Z40" s="461"/>
      <c r="AA40" s="462"/>
      <c r="AB40" s="16"/>
    </row>
    <row r="41" spans="2:47" s="21" customFormat="1" ht="15" thickBot="1" x14ac:dyDescent="0.25">
      <c r="B41" s="20"/>
      <c r="C41" s="635"/>
      <c r="D41" s="636"/>
      <c r="E41" s="636"/>
      <c r="F41" s="636"/>
      <c r="G41" s="637"/>
      <c r="H41" s="47"/>
      <c r="I41" s="47"/>
      <c r="J41" s="46" t="e">
        <f t="shared" si="0"/>
        <v>#DIV/0!</v>
      </c>
      <c r="K41" s="514"/>
      <c r="L41" s="515"/>
      <c r="M41" s="515"/>
      <c r="N41" s="515"/>
      <c r="O41" s="515"/>
      <c r="P41" s="515"/>
      <c r="Q41" s="515"/>
      <c r="R41" s="515"/>
      <c r="S41" s="515"/>
      <c r="T41" s="515"/>
      <c r="U41" s="515"/>
      <c r="V41" s="515"/>
      <c r="W41" s="515"/>
      <c r="X41" s="515"/>
      <c r="Y41" s="515"/>
      <c r="Z41" s="515"/>
      <c r="AA41" s="516"/>
      <c r="AB41" s="16"/>
    </row>
    <row r="42" spans="2:47" s="21" customFormat="1" ht="15.75" customHeight="1" thickBot="1" x14ac:dyDescent="0.25">
      <c r="B42" s="20"/>
      <c r="C42" s="647" t="s">
        <v>35</v>
      </c>
      <c r="D42" s="648"/>
      <c r="E42" s="648"/>
      <c r="F42" s="648"/>
      <c r="G42" s="649"/>
      <c r="H42" s="280"/>
      <c r="I42" s="280"/>
      <c r="J42" s="364"/>
      <c r="K42" s="650"/>
      <c r="L42" s="651"/>
      <c r="M42" s="651"/>
      <c r="N42" s="651"/>
      <c r="O42" s="651"/>
      <c r="P42" s="651"/>
      <c r="Q42" s="651"/>
      <c r="R42" s="651"/>
      <c r="S42" s="651"/>
      <c r="T42" s="651"/>
      <c r="U42" s="651"/>
      <c r="V42" s="651"/>
      <c r="W42" s="651"/>
      <c r="X42" s="651"/>
      <c r="Y42" s="651"/>
      <c r="Z42" s="651"/>
      <c r="AA42" s="652"/>
      <c r="AB42" s="16"/>
    </row>
    <row r="43" spans="2:47" s="21" customFormat="1" ht="5.25" customHeight="1" x14ac:dyDescent="0.2">
      <c r="B43" s="20"/>
      <c r="C43" s="282"/>
      <c r="D43" s="282"/>
      <c r="E43" s="282"/>
      <c r="F43" s="282"/>
      <c r="G43" s="282"/>
      <c r="H43" s="283"/>
      <c r="I43" s="283"/>
      <c r="J43" s="284"/>
      <c r="K43" s="282"/>
      <c r="L43" s="282"/>
      <c r="M43" s="282"/>
      <c r="N43" s="282"/>
      <c r="O43" s="282"/>
      <c r="P43" s="282"/>
      <c r="Q43" s="282"/>
      <c r="R43" s="282"/>
      <c r="S43" s="282"/>
      <c r="T43" s="282"/>
      <c r="U43" s="282"/>
      <c r="V43" s="282"/>
      <c r="W43" s="282"/>
      <c r="X43" s="282"/>
      <c r="Y43" s="282"/>
      <c r="Z43" s="282"/>
      <c r="AA43" s="282"/>
      <c r="AB43" s="16"/>
    </row>
    <row r="44" spans="2:47" s="21" customFormat="1" ht="15" thickBot="1" x14ac:dyDescent="0.25">
      <c r="B44" s="20"/>
      <c r="C44" s="282"/>
      <c r="D44" s="282"/>
      <c r="E44" s="282"/>
      <c r="F44" s="282"/>
      <c r="G44" s="282"/>
      <c r="H44" s="283"/>
      <c r="I44" s="283"/>
      <c r="J44" s="284"/>
      <c r="K44" s="282"/>
      <c r="L44" s="282"/>
      <c r="M44" s="282"/>
      <c r="N44" s="282"/>
      <c r="O44" s="282"/>
      <c r="P44" s="282"/>
      <c r="Q44" s="282"/>
      <c r="R44" s="282"/>
      <c r="S44" s="282"/>
      <c r="T44" s="282"/>
      <c r="U44" s="282"/>
      <c r="V44" s="282"/>
      <c r="W44" s="282"/>
      <c r="X44" s="282"/>
      <c r="Y44" s="282"/>
      <c r="Z44" s="282"/>
      <c r="AA44" s="282"/>
      <c r="AB44" s="16"/>
    </row>
    <row r="45" spans="2:47" s="21" customFormat="1" x14ac:dyDescent="0.2">
      <c r="B45" s="20"/>
      <c r="C45" s="653" t="s">
        <v>36</v>
      </c>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5"/>
      <c r="AB45" s="16"/>
    </row>
    <row r="46" spans="2:47" ht="15" thickBot="1" x14ac:dyDescent="0.25">
      <c r="B46" s="14"/>
      <c r="C46" s="656"/>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8"/>
      <c r="AB46" s="16"/>
    </row>
    <row r="47" spans="2:47" x14ac:dyDescent="0.2">
      <c r="B47" s="14"/>
      <c r="C47" s="659" t="s">
        <v>70</v>
      </c>
      <c r="D47" s="660"/>
      <c r="E47" s="660"/>
      <c r="F47" s="660"/>
      <c r="G47" s="660"/>
      <c r="H47" s="660"/>
      <c r="I47" s="660"/>
      <c r="J47" s="660"/>
      <c r="K47" s="660"/>
      <c r="L47" s="660"/>
      <c r="M47" s="660"/>
      <c r="N47" s="660"/>
      <c r="O47" s="660"/>
      <c r="P47" s="660"/>
      <c r="Q47" s="660"/>
      <c r="R47" s="660"/>
      <c r="S47" s="660"/>
      <c r="T47" s="660"/>
      <c r="U47" s="660"/>
      <c r="V47" s="660"/>
      <c r="W47" s="660"/>
      <c r="X47" s="660"/>
      <c r="Y47" s="660"/>
      <c r="Z47" s="660"/>
      <c r="AA47" s="661"/>
      <c r="AB47" s="16"/>
    </row>
    <row r="48" spans="2:47"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x14ac:dyDescent="0.2">
      <c r="B50" s="14"/>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16"/>
    </row>
    <row r="51" spans="2:28" x14ac:dyDescent="0.2">
      <c r="B51" s="14"/>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16"/>
    </row>
    <row r="52" spans="2:28" ht="123.75" customHeight="1" thickBot="1" x14ac:dyDescent="0.25">
      <c r="B52" s="14"/>
      <c r="C52" s="665"/>
      <c r="D52" s="666"/>
      <c r="E52" s="666"/>
      <c r="F52" s="666"/>
      <c r="G52" s="666"/>
      <c r="H52" s="666"/>
      <c r="I52" s="666"/>
      <c r="J52" s="666"/>
      <c r="K52" s="666"/>
      <c r="L52" s="666"/>
      <c r="M52" s="666"/>
      <c r="N52" s="666"/>
      <c r="O52" s="666"/>
      <c r="P52" s="666"/>
      <c r="Q52" s="666"/>
      <c r="R52" s="666"/>
      <c r="S52" s="666"/>
      <c r="T52" s="666"/>
      <c r="U52" s="666"/>
      <c r="V52" s="666"/>
      <c r="W52" s="666"/>
      <c r="X52" s="666"/>
      <c r="Y52" s="666"/>
      <c r="Z52" s="666"/>
      <c r="AA52" s="667"/>
      <c r="AB52" s="16"/>
    </row>
    <row r="53" spans="2:28" ht="6.6" customHeight="1" x14ac:dyDescent="0.2">
      <c r="B53" s="22"/>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23"/>
    </row>
    <row r="54" spans="2:28" ht="6.6" customHeight="1" thickBot="1" x14ac:dyDescent="0.25">
      <c r="B54" s="24"/>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5"/>
    </row>
    <row r="55" spans="2:28" ht="15.75" x14ac:dyDescent="0.2">
      <c r="B55" s="26"/>
      <c r="C55" s="668" t="s">
        <v>30</v>
      </c>
      <c r="D55" s="669"/>
      <c r="E55" s="669"/>
      <c r="F55" s="669"/>
      <c r="G55" s="670"/>
      <c r="H55" s="668" t="s">
        <v>37</v>
      </c>
      <c r="I55" s="670"/>
      <c r="J55" s="668" t="s">
        <v>38</v>
      </c>
      <c r="K55" s="669"/>
      <c r="L55" s="669"/>
      <c r="M55" s="670"/>
      <c r="N55" s="668" t="s">
        <v>39</v>
      </c>
      <c r="O55" s="669"/>
      <c r="P55" s="669"/>
      <c r="Q55" s="669"/>
      <c r="R55" s="669"/>
      <c r="S55" s="669"/>
      <c r="T55" s="669"/>
      <c r="U55" s="670"/>
      <c r="V55" s="674" t="s">
        <v>40</v>
      </c>
      <c r="W55" s="674"/>
      <c r="X55" s="674"/>
      <c r="Y55" s="674"/>
      <c r="Z55" s="674"/>
      <c r="AA55" s="675"/>
      <c r="AB55" s="27"/>
    </row>
    <row r="56" spans="2:28" ht="7.15" customHeight="1" thickBot="1" x14ac:dyDescent="0.25">
      <c r="B56" s="28"/>
      <c r="C56" s="671"/>
      <c r="D56" s="672"/>
      <c r="E56" s="672"/>
      <c r="F56" s="672"/>
      <c r="G56" s="673"/>
      <c r="H56" s="671"/>
      <c r="I56" s="673"/>
      <c r="J56" s="671"/>
      <c r="K56" s="672"/>
      <c r="L56" s="672"/>
      <c r="M56" s="673"/>
      <c r="N56" s="671"/>
      <c r="O56" s="672"/>
      <c r="P56" s="672"/>
      <c r="Q56" s="672"/>
      <c r="R56" s="672"/>
      <c r="S56" s="672"/>
      <c r="T56" s="672"/>
      <c r="U56" s="673"/>
      <c r="V56" s="676"/>
      <c r="W56" s="676"/>
      <c r="X56" s="676"/>
      <c r="Y56" s="676"/>
      <c r="Z56" s="676"/>
      <c r="AA56" s="677"/>
      <c r="AB56" s="27"/>
    </row>
    <row r="57" spans="2:28" ht="16.5" hidden="1" thickBot="1" x14ac:dyDescent="0.25">
      <c r="B57" s="28"/>
      <c r="C57" s="671"/>
      <c r="D57" s="672"/>
      <c r="E57" s="672"/>
      <c r="F57" s="672"/>
      <c r="G57" s="673"/>
      <c r="H57" s="671"/>
      <c r="I57" s="673"/>
      <c r="J57" s="671"/>
      <c r="K57" s="672"/>
      <c r="L57" s="672"/>
      <c r="M57" s="673"/>
      <c r="N57" s="717"/>
      <c r="O57" s="718"/>
      <c r="P57" s="718"/>
      <c r="Q57" s="718"/>
      <c r="R57" s="718"/>
      <c r="S57" s="718"/>
      <c r="T57" s="718"/>
      <c r="U57" s="719"/>
      <c r="V57" s="720"/>
      <c r="W57" s="720"/>
      <c r="X57" s="720"/>
      <c r="Y57" s="720"/>
      <c r="Z57" s="720"/>
      <c r="AA57" s="721"/>
      <c r="AB57" s="27"/>
    </row>
    <row r="58" spans="2:28" ht="92.25" customHeight="1" x14ac:dyDescent="0.2">
      <c r="B58" s="26"/>
      <c r="C58" s="1864" t="s">
        <v>1058</v>
      </c>
      <c r="D58" s="1865"/>
      <c r="E58" s="1865"/>
      <c r="F58" s="1865"/>
      <c r="G58" s="1865"/>
      <c r="H58" s="688">
        <v>1.37</v>
      </c>
      <c r="I58" s="688"/>
      <c r="J58" s="688">
        <v>2</v>
      </c>
      <c r="K58" s="688"/>
      <c r="L58" s="688"/>
      <c r="M58" s="688"/>
      <c r="N58" s="438" t="s">
        <v>1060</v>
      </c>
      <c r="O58" s="439"/>
      <c r="P58" s="439"/>
      <c r="Q58" s="439"/>
      <c r="R58" s="439"/>
      <c r="S58" s="439"/>
      <c r="T58" s="439"/>
      <c r="U58" s="440"/>
      <c r="V58" s="438" t="s">
        <v>1061</v>
      </c>
      <c r="W58" s="439"/>
      <c r="X58" s="439"/>
      <c r="Y58" s="439"/>
      <c r="Z58" s="439"/>
      <c r="AA58" s="441"/>
      <c r="AB58" s="29"/>
    </row>
    <row r="59" spans="2:28" x14ac:dyDescent="0.2">
      <c r="B59" s="26"/>
      <c r="C59" s="590"/>
      <c r="D59" s="591"/>
      <c r="E59" s="591"/>
      <c r="F59" s="591"/>
      <c r="G59" s="591"/>
      <c r="H59" s="591"/>
      <c r="I59" s="591"/>
      <c r="J59" s="591"/>
      <c r="K59" s="591"/>
      <c r="L59" s="591"/>
      <c r="M59" s="591"/>
      <c r="N59" s="918"/>
      <c r="O59" s="919"/>
      <c r="P59" s="919"/>
      <c r="Q59" s="919"/>
      <c r="R59" s="919"/>
      <c r="S59" s="919"/>
      <c r="T59" s="919"/>
      <c r="U59" s="920"/>
      <c r="V59" s="918"/>
      <c r="W59" s="919"/>
      <c r="X59" s="919"/>
      <c r="Y59" s="919"/>
      <c r="Z59" s="919"/>
      <c r="AA59" s="921"/>
      <c r="AB59" s="29"/>
    </row>
    <row r="60" spans="2:28" x14ac:dyDescent="0.2">
      <c r="B60" s="26"/>
      <c r="C60" s="590"/>
      <c r="D60" s="591"/>
      <c r="E60" s="591"/>
      <c r="F60" s="591"/>
      <c r="G60" s="591"/>
      <c r="H60" s="591"/>
      <c r="I60" s="591"/>
      <c r="J60" s="591"/>
      <c r="K60" s="591"/>
      <c r="L60" s="591"/>
      <c r="M60" s="591"/>
      <c r="N60" s="918"/>
      <c r="O60" s="919"/>
      <c r="P60" s="919"/>
      <c r="Q60" s="919"/>
      <c r="R60" s="919"/>
      <c r="S60" s="919"/>
      <c r="T60" s="919"/>
      <c r="U60" s="920"/>
      <c r="V60" s="918"/>
      <c r="W60" s="919"/>
      <c r="X60" s="919"/>
      <c r="Y60" s="919"/>
      <c r="Z60" s="919"/>
      <c r="AA60" s="921"/>
      <c r="AB60" s="29"/>
    </row>
    <row r="61" spans="2:28" ht="15.75" customHeight="1" thickBot="1" x14ac:dyDescent="0.25">
      <c r="B61" s="26"/>
      <c r="C61" s="592"/>
      <c r="D61" s="593"/>
      <c r="E61" s="593"/>
      <c r="F61" s="593"/>
      <c r="G61" s="593"/>
      <c r="H61" s="593"/>
      <c r="I61" s="593"/>
      <c r="J61" s="593"/>
      <c r="K61" s="593"/>
      <c r="L61" s="593"/>
      <c r="M61" s="593"/>
      <c r="N61" s="922"/>
      <c r="O61" s="923"/>
      <c r="P61" s="923"/>
      <c r="Q61" s="923"/>
      <c r="R61" s="923"/>
      <c r="S61" s="923"/>
      <c r="T61" s="923"/>
      <c r="U61" s="924"/>
      <c r="V61" s="922"/>
      <c r="W61" s="923"/>
      <c r="X61" s="923"/>
      <c r="Y61" s="923"/>
      <c r="Z61" s="923"/>
      <c r="AA61" s="925"/>
      <c r="AB61" s="29"/>
    </row>
    <row r="62" spans="2:28" x14ac:dyDescent="0.2">
      <c r="B62" s="37"/>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80"/>
    </row>
    <row r="101" ht="6" customHeight="1" x14ac:dyDescent="0.2"/>
  </sheetData>
  <mergeCells count="101">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5:G57"/>
    <mergeCell ref="H55:I57"/>
    <mergeCell ref="J55:M57"/>
    <mergeCell ref="N55:U57"/>
    <mergeCell ref="V55:AA57"/>
    <mergeCell ref="C58:G58"/>
    <mergeCell ref="H58:I58"/>
    <mergeCell ref="J58:M58"/>
    <mergeCell ref="N58:U58"/>
    <mergeCell ref="V58:AA58"/>
    <mergeCell ref="C41:G41"/>
    <mergeCell ref="K41:AA41"/>
    <mergeCell ref="C42:G42"/>
    <mergeCell ref="K42:AA42"/>
    <mergeCell ref="C45:AA46"/>
    <mergeCell ref="C47:AA5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01"/>
  <sheetViews>
    <sheetView view="pageBreakPreview" zoomScaleNormal="100" zoomScaleSheetLayoutView="100" zoomScalePageLayoutView="70" workbookViewId="0">
      <selection activeCell="I16" sqref="I16:AA16"/>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710937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5.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30" width="3.7109375" style="1"/>
    <col min="31" max="31" width="80.7109375" style="1" customWidth="1"/>
    <col min="32"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6" customHeight="1" x14ac:dyDescent="0.2">
      <c r="H5" s="3"/>
      <c r="I5" s="3"/>
      <c r="J5" s="3"/>
      <c r="K5" s="3"/>
      <c r="L5" s="3"/>
      <c r="M5" s="3"/>
      <c r="N5" s="3"/>
      <c r="O5" s="3"/>
      <c r="P5" s="3"/>
      <c r="Q5" s="3"/>
      <c r="R5" s="3"/>
      <c r="S5" s="3"/>
      <c r="T5" s="3"/>
      <c r="U5" s="3"/>
      <c r="V5" s="3"/>
      <c r="W5" s="3"/>
      <c r="X5" s="3"/>
      <c r="Y5" s="3"/>
      <c r="Z5" s="3"/>
      <c r="AA5" s="3"/>
      <c r="AB5" s="3"/>
    </row>
    <row r="6" spans="2:28" ht="7.15"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1024</v>
      </c>
      <c r="J7" s="601"/>
      <c r="K7" s="601"/>
      <c r="L7" s="601"/>
      <c r="M7" s="601"/>
      <c r="N7" s="601"/>
      <c r="O7" s="601"/>
      <c r="P7" s="601"/>
      <c r="Q7" s="601"/>
      <c r="R7" s="601"/>
      <c r="S7" s="601"/>
      <c r="T7" s="601"/>
      <c r="U7" s="601"/>
      <c r="V7" s="601"/>
      <c r="W7" s="601"/>
      <c r="X7" s="601"/>
      <c r="Y7" s="601"/>
      <c r="Z7" s="601"/>
      <c r="AA7" s="602"/>
      <c r="AB7" s="10"/>
    </row>
    <row r="8" spans="2:28" ht="7.15" customHeight="1"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6"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1062</v>
      </c>
      <c r="J10" s="612"/>
      <c r="K10" s="612"/>
      <c r="L10" s="612"/>
      <c r="M10" s="612"/>
      <c r="N10" s="612"/>
      <c r="O10" s="612"/>
      <c r="P10" s="612"/>
      <c r="Q10" s="613"/>
      <c r="R10" s="608" t="s">
        <v>4</v>
      </c>
      <c r="S10" s="609"/>
      <c r="T10" s="609"/>
      <c r="U10" s="610"/>
      <c r="V10" s="569" t="s">
        <v>5</v>
      </c>
      <c r="W10" s="570"/>
      <c r="X10" s="570"/>
      <c r="Y10" s="570"/>
      <c r="Z10" s="570"/>
      <c r="AA10" s="571"/>
      <c r="AB10" s="10"/>
    </row>
    <row r="11" spans="2:28" ht="20.45" customHeight="1" thickBot="1" x14ac:dyDescent="0.25">
      <c r="B11" s="9"/>
      <c r="C11" s="548"/>
      <c r="D11" s="549"/>
      <c r="E11" s="549"/>
      <c r="F11" s="549"/>
      <c r="G11" s="549"/>
      <c r="H11" s="550"/>
      <c r="I11" s="614"/>
      <c r="J11" s="615"/>
      <c r="K11" s="615"/>
      <c r="L11" s="615"/>
      <c r="M11" s="615"/>
      <c r="N11" s="615"/>
      <c r="O11" s="615"/>
      <c r="P11" s="615"/>
      <c r="Q11" s="616"/>
      <c r="R11" s="478" t="s">
        <v>1063</v>
      </c>
      <c r="S11" s="617"/>
      <c r="T11" s="617"/>
      <c r="U11" s="618"/>
      <c r="V11" s="587">
        <v>1</v>
      </c>
      <c r="W11" s="606"/>
      <c r="X11" s="606"/>
      <c r="Y11" s="606"/>
      <c r="Z11" s="606"/>
      <c r="AA11" s="607"/>
      <c r="AB11" s="10"/>
    </row>
    <row r="12" spans="2:28" ht="8.4499999999999993"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8.75" customHeight="1" x14ac:dyDescent="0.2">
      <c r="B13" s="14"/>
      <c r="C13" s="545" t="s">
        <v>7</v>
      </c>
      <c r="D13" s="546"/>
      <c r="E13" s="546"/>
      <c r="F13" s="546"/>
      <c r="G13" s="546"/>
      <c r="H13" s="547"/>
      <c r="I13" s="551" t="s">
        <v>1064</v>
      </c>
      <c r="J13" s="552"/>
      <c r="K13" s="552"/>
      <c r="L13" s="552"/>
      <c r="M13" s="552"/>
      <c r="N13" s="552"/>
      <c r="O13" s="552"/>
      <c r="P13" s="552"/>
      <c r="Q13" s="552"/>
      <c r="R13" s="552"/>
      <c r="S13" s="553"/>
      <c r="T13" s="545" t="s">
        <v>9</v>
      </c>
      <c r="U13" s="546"/>
      <c r="V13" s="546"/>
      <c r="W13" s="546"/>
      <c r="X13" s="546"/>
      <c r="Y13" s="546"/>
      <c r="Z13" s="546"/>
      <c r="AA13" s="547"/>
      <c r="AB13" s="16"/>
    </row>
    <row r="14" spans="2:28" ht="30.6"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7.9"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9.9" customHeight="1" thickBot="1" x14ac:dyDescent="0.25">
      <c r="B16" s="14"/>
      <c r="C16" s="472" t="s">
        <v>11</v>
      </c>
      <c r="D16" s="473"/>
      <c r="E16" s="473"/>
      <c r="F16" s="473"/>
      <c r="G16" s="473"/>
      <c r="H16" s="474"/>
      <c r="I16" s="475" t="s">
        <v>1065</v>
      </c>
      <c r="J16" s="476"/>
      <c r="K16" s="476"/>
      <c r="L16" s="476"/>
      <c r="M16" s="476"/>
      <c r="N16" s="476"/>
      <c r="O16" s="476"/>
      <c r="P16" s="476"/>
      <c r="Q16" s="476"/>
      <c r="R16" s="476"/>
      <c r="S16" s="476"/>
      <c r="T16" s="476"/>
      <c r="U16" s="476"/>
      <c r="V16" s="476"/>
      <c r="W16" s="476"/>
      <c r="X16" s="476"/>
      <c r="Y16" s="476"/>
      <c r="Z16" s="476"/>
      <c r="AA16" s="477"/>
      <c r="AB16" s="16"/>
    </row>
    <row r="17" spans="2:31" ht="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31" ht="58.9" customHeight="1" thickBot="1" x14ac:dyDescent="0.25">
      <c r="B18" s="14"/>
      <c r="C18" s="472" t="s">
        <v>490</v>
      </c>
      <c r="D18" s="473"/>
      <c r="E18" s="473"/>
      <c r="F18" s="473"/>
      <c r="G18" s="473"/>
      <c r="H18" s="474"/>
      <c r="I18" s="1574" t="s">
        <v>1066</v>
      </c>
      <c r="J18" s="1575"/>
      <c r="K18" s="1575"/>
      <c r="L18" s="1575"/>
      <c r="M18" s="1575"/>
      <c r="N18" s="1575"/>
      <c r="O18" s="1575"/>
      <c r="P18" s="1575"/>
      <c r="Q18" s="1575"/>
      <c r="R18" s="1575"/>
      <c r="S18" s="1575"/>
      <c r="T18" s="1575"/>
      <c r="U18" s="1575"/>
      <c r="V18" s="1575"/>
      <c r="W18" s="1575"/>
      <c r="X18" s="1575"/>
      <c r="Y18" s="1575"/>
      <c r="Z18" s="1575"/>
      <c r="AA18" s="1576"/>
      <c r="AB18" s="16"/>
    </row>
    <row r="19" spans="2:31" ht="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31" ht="16.899999999999999" customHeight="1" x14ac:dyDescent="0.2">
      <c r="B20" s="14"/>
      <c r="C20" s="572" t="s">
        <v>13</v>
      </c>
      <c r="D20" s="573"/>
      <c r="E20" s="573"/>
      <c r="F20" s="573"/>
      <c r="G20" s="573"/>
      <c r="H20" s="574"/>
      <c r="I20" s="578" t="s">
        <v>1067</v>
      </c>
      <c r="J20" s="579"/>
      <c r="K20" s="579"/>
      <c r="L20" s="580"/>
      <c r="M20" s="569" t="s">
        <v>14</v>
      </c>
      <c r="N20" s="570"/>
      <c r="O20" s="570"/>
      <c r="P20" s="570"/>
      <c r="Q20" s="570"/>
      <c r="R20" s="570"/>
      <c r="S20" s="571"/>
      <c r="T20" s="569" t="s">
        <v>15</v>
      </c>
      <c r="U20" s="570"/>
      <c r="V20" s="570"/>
      <c r="W20" s="570"/>
      <c r="X20" s="570"/>
      <c r="Y20" s="570"/>
      <c r="Z20" s="570"/>
      <c r="AA20" s="571"/>
      <c r="AB20" s="16"/>
    </row>
    <row r="21" spans="2:31" ht="24"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69</v>
      </c>
      <c r="U21" s="585"/>
      <c r="V21" s="585"/>
      <c r="W21" s="585"/>
      <c r="X21" s="585"/>
      <c r="Y21" s="585"/>
      <c r="Z21" s="585"/>
      <c r="AA21" s="586"/>
      <c r="AB21" s="16"/>
    </row>
    <row r="22" spans="2:31"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31" ht="27"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31" ht="24.6" customHeight="1" thickBot="1" x14ac:dyDescent="0.25">
      <c r="B24" s="14"/>
      <c r="C24" s="451" t="s">
        <v>1068</v>
      </c>
      <c r="D24" s="452"/>
      <c r="E24" s="452"/>
      <c r="F24" s="452"/>
      <c r="G24" s="452"/>
      <c r="H24" s="452"/>
      <c r="I24" s="453"/>
      <c r="J24" s="451" t="s">
        <v>1032</v>
      </c>
      <c r="K24" s="452"/>
      <c r="L24" s="452"/>
      <c r="M24" s="452"/>
      <c r="N24" s="452"/>
      <c r="O24" s="452"/>
      <c r="P24" s="453"/>
      <c r="Q24" s="563" t="s">
        <v>1033</v>
      </c>
      <c r="R24" s="564"/>
      <c r="S24" s="564"/>
      <c r="T24" s="564"/>
      <c r="U24" s="564"/>
      <c r="V24" s="564"/>
      <c r="W24" s="564"/>
      <c r="X24" s="564"/>
      <c r="Y24" s="564"/>
      <c r="Z24" s="564"/>
      <c r="AA24" s="565"/>
      <c r="AB24" s="16"/>
    </row>
    <row r="25" spans="2:31" ht="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31" ht="22.9" customHeight="1" thickBot="1" x14ac:dyDescent="0.25">
      <c r="B26" s="14"/>
      <c r="C26" s="472" t="s">
        <v>21</v>
      </c>
      <c r="D26" s="473"/>
      <c r="E26" s="473"/>
      <c r="F26" s="473"/>
      <c r="G26" s="473"/>
      <c r="H26" s="474"/>
      <c r="I26" s="1853" t="s">
        <v>1069</v>
      </c>
      <c r="J26" s="1854"/>
      <c r="K26" s="1854"/>
      <c r="L26" s="1854"/>
      <c r="M26" s="1854"/>
      <c r="N26" s="1854"/>
      <c r="O26" s="1854"/>
      <c r="P26" s="1854"/>
      <c r="Q26" s="1854"/>
      <c r="R26" s="1854"/>
      <c r="S26" s="1854"/>
      <c r="T26" s="1854"/>
      <c r="U26" s="1854"/>
      <c r="V26" s="1854"/>
      <c r="W26" s="1854"/>
      <c r="X26" s="1854"/>
      <c r="Y26" s="1854"/>
      <c r="Z26" s="1854"/>
      <c r="AA26" s="1855"/>
      <c r="AB26" s="16"/>
      <c r="AE26" s="1856"/>
    </row>
    <row r="27" spans="2:31"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c r="AE27" s="1856"/>
    </row>
    <row r="28" spans="2:31" ht="42" customHeight="1" thickBot="1" x14ac:dyDescent="0.25">
      <c r="B28" s="14"/>
      <c r="C28" s="472" t="s">
        <v>23</v>
      </c>
      <c r="D28" s="473"/>
      <c r="E28" s="473"/>
      <c r="F28" s="473"/>
      <c r="G28" s="473"/>
      <c r="H28" s="474"/>
      <c r="I28" s="478" t="s">
        <v>528</v>
      </c>
      <c r="J28" s="475"/>
      <c r="K28" s="566" t="s">
        <v>24</v>
      </c>
      <c r="L28" s="567"/>
      <c r="M28" s="567"/>
      <c r="N28" s="568"/>
      <c r="O28" s="562" t="s">
        <v>25</v>
      </c>
      <c r="P28" s="560"/>
      <c r="Q28" s="560"/>
      <c r="R28" s="561"/>
      <c r="S28" s="18"/>
      <c r="T28" s="560" t="s">
        <v>26</v>
      </c>
      <c r="U28" s="560"/>
      <c r="V28" s="561"/>
      <c r="W28" s="50"/>
      <c r="X28" s="542" t="s">
        <v>27</v>
      </c>
      <c r="Y28" s="543"/>
      <c r="Z28" s="544"/>
      <c r="AA28" s="19" t="s">
        <v>520</v>
      </c>
      <c r="AB28" s="16"/>
    </row>
    <row r="29" spans="2:31"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31"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31"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31" ht="15" customHeight="1" thickBot="1" x14ac:dyDescent="0.25">
      <c r="B32" s="14"/>
      <c r="C32" s="487"/>
      <c r="D32" s="488"/>
      <c r="E32" s="488"/>
      <c r="F32" s="488"/>
      <c r="G32" s="488"/>
      <c r="H32" s="488"/>
      <c r="I32" s="488"/>
      <c r="J32" s="489"/>
      <c r="K32" s="1868">
        <v>2.1000000000000001E-2</v>
      </c>
      <c r="L32" s="1734"/>
      <c r="M32" s="1734"/>
      <c r="N32" s="1734"/>
      <c r="O32" s="539">
        <v>0.05</v>
      </c>
      <c r="P32" s="480"/>
      <c r="Q32" s="480"/>
      <c r="R32" s="480"/>
      <c r="S32" s="1734">
        <v>1.0999999999999999E-2</v>
      </c>
      <c r="T32" s="1734"/>
      <c r="U32" s="539">
        <v>0.02</v>
      </c>
      <c r="V32" s="480"/>
      <c r="W32" s="480"/>
      <c r="X32" s="1734">
        <v>1E-3</v>
      </c>
      <c r="Y32" s="1734"/>
      <c r="Z32" s="539">
        <v>0.01</v>
      </c>
      <c r="AA32" s="540"/>
      <c r="AB32" s="16"/>
    </row>
    <row r="33" spans="2:31"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1" s="21" customFormat="1" ht="15" thickBot="1" x14ac:dyDescent="0.25">
      <c r="B34" s="20"/>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2:31" s="21" customFormat="1" ht="47.45" customHeight="1" thickBot="1" x14ac:dyDescent="0.25">
      <c r="B35" s="20"/>
      <c r="C35" s="466" t="s">
        <v>30</v>
      </c>
      <c r="D35" s="467"/>
      <c r="E35" s="467"/>
      <c r="F35" s="467"/>
      <c r="G35" s="468"/>
      <c r="H35" s="35" t="s">
        <v>1070</v>
      </c>
      <c r="I35" s="35" t="s">
        <v>1038</v>
      </c>
      <c r="J35" s="35" t="s">
        <v>33</v>
      </c>
      <c r="K35" s="469" t="s">
        <v>34</v>
      </c>
      <c r="L35" s="470"/>
      <c r="M35" s="470"/>
      <c r="N35" s="470"/>
      <c r="O35" s="470"/>
      <c r="P35" s="470"/>
      <c r="Q35" s="470"/>
      <c r="R35" s="470"/>
      <c r="S35" s="470"/>
      <c r="T35" s="470"/>
      <c r="U35" s="470"/>
      <c r="V35" s="470"/>
      <c r="W35" s="470"/>
      <c r="X35" s="470"/>
      <c r="Y35" s="470"/>
      <c r="Z35" s="470"/>
      <c r="AA35" s="471"/>
      <c r="AB35" s="16"/>
    </row>
    <row r="36" spans="2:31" s="21" customFormat="1" ht="128.25" customHeight="1" x14ac:dyDescent="0.2">
      <c r="B36" s="20"/>
      <c r="C36" s="635" t="s">
        <v>1071</v>
      </c>
      <c r="D36" s="636"/>
      <c r="E36" s="636"/>
      <c r="F36" s="636"/>
      <c r="G36" s="637"/>
      <c r="H36" s="49">
        <v>1</v>
      </c>
      <c r="I36" s="49">
        <v>638</v>
      </c>
      <c r="J36" s="370">
        <f>+H36/I36</f>
        <v>1.567398119122257E-3</v>
      </c>
      <c r="K36" s="457" t="s">
        <v>1072</v>
      </c>
      <c r="L36" s="458"/>
      <c r="M36" s="458"/>
      <c r="N36" s="458"/>
      <c r="O36" s="458"/>
      <c r="P36" s="458"/>
      <c r="Q36" s="458"/>
      <c r="R36" s="458"/>
      <c r="S36" s="458"/>
      <c r="T36" s="458"/>
      <c r="U36" s="458"/>
      <c r="V36" s="458"/>
      <c r="W36" s="458"/>
      <c r="X36" s="458"/>
      <c r="Y36" s="458"/>
      <c r="Z36" s="458"/>
      <c r="AA36" s="459"/>
      <c r="AB36" s="16"/>
      <c r="AE36" s="135"/>
    </row>
    <row r="37" spans="2:31" s="21" customFormat="1" x14ac:dyDescent="0.2">
      <c r="B37" s="20"/>
      <c r="C37" s="635"/>
      <c r="D37" s="636"/>
      <c r="E37" s="636"/>
      <c r="F37" s="636"/>
      <c r="G37" s="637"/>
      <c r="H37" s="48"/>
      <c r="I37" s="48"/>
      <c r="J37" s="46" t="e">
        <f t="shared" ref="J37:J39" si="0">+H37/I37</f>
        <v>#DIV/0!</v>
      </c>
      <c r="K37" s="460"/>
      <c r="L37" s="461"/>
      <c r="M37" s="461"/>
      <c r="N37" s="461"/>
      <c r="O37" s="461"/>
      <c r="P37" s="461"/>
      <c r="Q37" s="461"/>
      <c r="R37" s="461"/>
      <c r="S37" s="461"/>
      <c r="T37" s="461"/>
      <c r="U37" s="461"/>
      <c r="V37" s="461"/>
      <c r="W37" s="461"/>
      <c r="X37" s="461"/>
      <c r="Y37" s="461"/>
      <c r="Z37" s="461"/>
      <c r="AA37" s="462"/>
      <c r="AB37" s="16"/>
    </row>
    <row r="38" spans="2:31" s="21" customFormat="1" ht="10.9" customHeight="1" x14ac:dyDescent="0.2">
      <c r="B38" s="20"/>
      <c r="C38" s="635"/>
      <c r="D38" s="636"/>
      <c r="E38" s="636"/>
      <c r="F38" s="636"/>
      <c r="G38" s="637"/>
      <c r="H38" s="48"/>
      <c r="I38" s="48"/>
      <c r="J38" s="46" t="e">
        <f t="shared" si="0"/>
        <v>#DIV/0!</v>
      </c>
      <c r="K38" s="460"/>
      <c r="L38" s="461"/>
      <c r="M38" s="461"/>
      <c r="N38" s="461"/>
      <c r="O38" s="461"/>
      <c r="P38" s="461"/>
      <c r="Q38" s="461"/>
      <c r="R38" s="461"/>
      <c r="S38" s="461"/>
      <c r="T38" s="461"/>
      <c r="U38" s="461"/>
      <c r="V38" s="461"/>
      <c r="W38" s="461"/>
      <c r="X38" s="461"/>
      <c r="Y38" s="461"/>
      <c r="Z38" s="461"/>
      <c r="AA38" s="462"/>
      <c r="AB38" s="16"/>
    </row>
    <row r="39" spans="2:31" s="21" customFormat="1" ht="15" thickBot="1" x14ac:dyDescent="0.25">
      <c r="B39" s="20"/>
      <c r="C39" s="635"/>
      <c r="D39" s="636"/>
      <c r="E39" s="636"/>
      <c r="F39" s="636"/>
      <c r="G39" s="637"/>
      <c r="H39" s="47"/>
      <c r="I39" s="47"/>
      <c r="J39" s="46" t="e">
        <f t="shared" si="0"/>
        <v>#DIV/0!</v>
      </c>
      <c r="K39" s="514"/>
      <c r="L39" s="515"/>
      <c r="M39" s="515"/>
      <c r="N39" s="515"/>
      <c r="O39" s="515"/>
      <c r="P39" s="515"/>
      <c r="Q39" s="515"/>
      <c r="R39" s="515"/>
      <c r="S39" s="515"/>
      <c r="T39" s="515"/>
      <c r="U39" s="515"/>
      <c r="V39" s="515"/>
      <c r="W39" s="515"/>
      <c r="X39" s="515"/>
      <c r="Y39" s="515"/>
      <c r="Z39" s="515"/>
      <c r="AA39" s="516"/>
      <c r="AB39" s="16"/>
    </row>
    <row r="40" spans="2:31" s="21" customFormat="1" ht="15.75" customHeight="1" thickBot="1" x14ac:dyDescent="0.25">
      <c r="B40" s="20"/>
      <c r="C40" s="647" t="s">
        <v>35</v>
      </c>
      <c r="D40" s="648"/>
      <c r="E40" s="648"/>
      <c r="F40" s="648"/>
      <c r="G40" s="649"/>
      <c r="H40" s="280"/>
      <c r="I40" s="280"/>
      <c r="J40" s="364"/>
      <c r="K40" s="650"/>
      <c r="L40" s="651"/>
      <c r="M40" s="651"/>
      <c r="N40" s="651"/>
      <c r="O40" s="651"/>
      <c r="P40" s="651"/>
      <c r="Q40" s="651"/>
      <c r="R40" s="651"/>
      <c r="S40" s="651"/>
      <c r="T40" s="651"/>
      <c r="U40" s="651"/>
      <c r="V40" s="651"/>
      <c r="W40" s="651"/>
      <c r="X40" s="651"/>
      <c r="Y40" s="651"/>
      <c r="Z40" s="651"/>
      <c r="AA40" s="652"/>
      <c r="AB40" s="16"/>
    </row>
    <row r="41" spans="2:31" s="21" customFormat="1" ht="5.25" customHeight="1" x14ac:dyDescent="0.2">
      <c r="B41" s="20"/>
      <c r="C41" s="282"/>
      <c r="D41" s="282"/>
      <c r="E41" s="282"/>
      <c r="F41" s="282"/>
      <c r="G41" s="282"/>
      <c r="H41" s="283"/>
      <c r="I41" s="283"/>
      <c r="J41" s="284"/>
      <c r="K41" s="282"/>
      <c r="L41" s="282"/>
      <c r="M41" s="282"/>
      <c r="N41" s="282"/>
      <c r="O41" s="282"/>
      <c r="P41" s="282"/>
      <c r="Q41" s="282"/>
      <c r="R41" s="282"/>
      <c r="S41" s="282"/>
      <c r="T41" s="282"/>
      <c r="U41" s="282"/>
      <c r="V41" s="282"/>
      <c r="W41" s="282"/>
      <c r="X41" s="282"/>
      <c r="Y41" s="282"/>
      <c r="Z41" s="282"/>
      <c r="AA41" s="282"/>
      <c r="AB41" s="16"/>
    </row>
    <row r="42" spans="2:31" s="21" customFormat="1" ht="5.45" customHeight="1" thickBot="1" x14ac:dyDescent="0.25">
      <c r="B42" s="20"/>
      <c r="C42" s="282"/>
      <c r="D42" s="282"/>
      <c r="E42" s="282"/>
      <c r="F42" s="282"/>
      <c r="G42" s="282"/>
      <c r="H42" s="283"/>
      <c r="I42" s="283"/>
      <c r="J42" s="284"/>
      <c r="K42" s="282"/>
      <c r="L42" s="282"/>
      <c r="M42" s="282"/>
      <c r="N42" s="282"/>
      <c r="O42" s="282"/>
      <c r="P42" s="282"/>
      <c r="Q42" s="282"/>
      <c r="R42" s="282"/>
      <c r="S42" s="282"/>
      <c r="T42" s="282"/>
      <c r="U42" s="282"/>
      <c r="V42" s="282"/>
      <c r="W42" s="282"/>
      <c r="X42" s="282"/>
      <c r="Y42" s="282"/>
      <c r="Z42" s="282"/>
      <c r="AA42" s="282"/>
      <c r="AB42" s="16"/>
    </row>
    <row r="43" spans="2:31" s="21" customFormat="1" x14ac:dyDescent="0.2">
      <c r="B43" s="20"/>
      <c r="C43" s="653" t="s">
        <v>36</v>
      </c>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5"/>
      <c r="AB43" s="16"/>
    </row>
    <row r="44" spans="2:31" ht="3" customHeight="1" thickBot="1" x14ac:dyDescent="0.25">
      <c r="B44" s="14"/>
      <c r="C44" s="656"/>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8"/>
      <c r="AB44" s="16"/>
    </row>
    <row r="45" spans="2:31" x14ac:dyDescent="0.2">
      <c r="B45" s="14"/>
      <c r="C45" s="659" t="s">
        <v>70</v>
      </c>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1"/>
      <c r="AB45" s="16"/>
    </row>
    <row r="46" spans="2:31" x14ac:dyDescent="0.2">
      <c r="B46" s="14"/>
      <c r="C46" s="662"/>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4"/>
      <c r="AB46" s="16"/>
    </row>
    <row r="47" spans="2:31" x14ac:dyDescent="0.2">
      <c r="B47" s="14"/>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16"/>
    </row>
    <row r="48" spans="2:31"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ht="9.6" customHeight="1"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ht="108" customHeight="1" thickBot="1" x14ac:dyDescent="0.25">
      <c r="B50" s="14"/>
      <c r="C50" s="665"/>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7"/>
      <c r="AB50" s="16"/>
    </row>
    <row r="51" spans="2:28" ht="7.15" customHeight="1" x14ac:dyDescent="0.2">
      <c r="B51" s="22"/>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3"/>
    </row>
    <row r="52" spans="2:28" ht="6.6" customHeight="1" thickBot="1" x14ac:dyDescent="0.25">
      <c r="B52" s="24"/>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5"/>
    </row>
    <row r="53" spans="2:28" ht="15.75" x14ac:dyDescent="0.2">
      <c r="B53" s="26"/>
      <c r="C53" s="668" t="s">
        <v>30</v>
      </c>
      <c r="D53" s="669"/>
      <c r="E53" s="669"/>
      <c r="F53" s="669"/>
      <c r="G53" s="670"/>
      <c r="H53" s="668" t="s">
        <v>37</v>
      </c>
      <c r="I53" s="670"/>
      <c r="J53" s="668" t="s">
        <v>38</v>
      </c>
      <c r="K53" s="669"/>
      <c r="L53" s="669"/>
      <c r="M53" s="670"/>
      <c r="N53" s="668" t="s">
        <v>39</v>
      </c>
      <c r="O53" s="669"/>
      <c r="P53" s="669"/>
      <c r="Q53" s="669"/>
      <c r="R53" s="669"/>
      <c r="S53" s="669"/>
      <c r="T53" s="669"/>
      <c r="U53" s="670"/>
      <c r="V53" s="674" t="s">
        <v>40</v>
      </c>
      <c r="W53" s="674"/>
      <c r="X53" s="674"/>
      <c r="Y53" s="674"/>
      <c r="Z53" s="674"/>
      <c r="AA53" s="675"/>
      <c r="AB53" s="27"/>
    </row>
    <row r="54" spans="2:28" ht="9" customHeight="1" thickBot="1" x14ac:dyDescent="0.25">
      <c r="B54" s="28"/>
      <c r="C54" s="671"/>
      <c r="D54" s="672"/>
      <c r="E54" s="672"/>
      <c r="F54" s="672"/>
      <c r="G54" s="673"/>
      <c r="H54" s="671"/>
      <c r="I54" s="673"/>
      <c r="J54" s="671"/>
      <c r="K54" s="672"/>
      <c r="L54" s="672"/>
      <c r="M54" s="673"/>
      <c r="N54" s="671"/>
      <c r="O54" s="672"/>
      <c r="P54" s="672"/>
      <c r="Q54" s="672"/>
      <c r="R54" s="672"/>
      <c r="S54" s="672"/>
      <c r="T54" s="672"/>
      <c r="U54" s="673"/>
      <c r="V54" s="676"/>
      <c r="W54" s="676"/>
      <c r="X54" s="676"/>
      <c r="Y54" s="676"/>
      <c r="Z54" s="676"/>
      <c r="AA54" s="677"/>
      <c r="AB54" s="27"/>
    </row>
    <row r="55" spans="2:28" ht="16.5" hidden="1" thickBot="1" x14ac:dyDescent="0.25">
      <c r="B55" s="28"/>
      <c r="C55" s="671"/>
      <c r="D55" s="672"/>
      <c r="E55" s="672"/>
      <c r="F55" s="672"/>
      <c r="G55" s="673"/>
      <c r="H55" s="671"/>
      <c r="I55" s="673"/>
      <c r="J55" s="671"/>
      <c r="K55" s="672"/>
      <c r="L55" s="672"/>
      <c r="M55" s="673"/>
      <c r="N55" s="717"/>
      <c r="O55" s="718"/>
      <c r="P55" s="718"/>
      <c r="Q55" s="718"/>
      <c r="R55" s="718"/>
      <c r="S55" s="718"/>
      <c r="T55" s="718"/>
      <c r="U55" s="719"/>
      <c r="V55" s="720"/>
      <c r="W55" s="720"/>
      <c r="X55" s="720"/>
      <c r="Y55" s="720"/>
      <c r="Z55" s="720"/>
      <c r="AA55" s="721"/>
      <c r="AB55" s="27"/>
    </row>
    <row r="56" spans="2:28" ht="27.75" customHeight="1" x14ac:dyDescent="0.2">
      <c r="B56" s="26"/>
      <c r="C56" s="1866" t="s">
        <v>1071</v>
      </c>
      <c r="D56" s="1867"/>
      <c r="E56" s="1867"/>
      <c r="F56" s="1867"/>
      <c r="G56" s="1867"/>
      <c r="H56" s="820" t="s">
        <v>528</v>
      </c>
      <c r="I56" s="820"/>
      <c r="J56" s="820">
        <v>0.2</v>
      </c>
      <c r="K56" s="820"/>
      <c r="L56" s="820"/>
      <c r="M56" s="820"/>
      <c r="N56" s="822" t="s">
        <v>1073</v>
      </c>
      <c r="O56" s="823"/>
      <c r="P56" s="823"/>
      <c r="Q56" s="823"/>
      <c r="R56" s="823"/>
      <c r="S56" s="823"/>
      <c r="T56" s="823"/>
      <c r="U56" s="824"/>
      <c r="V56" s="822"/>
      <c r="W56" s="823"/>
      <c r="X56" s="823"/>
      <c r="Y56" s="823"/>
      <c r="Z56" s="823"/>
      <c r="AA56" s="825"/>
      <c r="AB56" s="29"/>
    </row>
    <row r="57" spans="2:28" x14ac:dyDescent="0.2">
      <c r="B57" s="26"/>
      <c r="C57" s="696"/>
      <c r="D57" s="697"/>
      <c r="E57" s="697"/>
      <c r="F57" s="697"/>
      <c r="G57" s="697"/>
      <c r="H57" s="697"/>
      <c r="I57" s="697"/>
      <c r="J57" s="697"/>
      <c r="K57" s="697"/>
      <c r="L57" s="697"/>
      <c r="M57" s="697"/>
      <c r="N57" s="698"/>
      <c r="O57" s="699"/>
      <c r="P57" s="699"/>
      <c r="Q57" s="699"/>
      <c r="R57" s="699"/>
      <c r="S57" s="699"/>
      <c r="T57" s="699"/>
      <c r="U57" s="700"/>
      <c r="V57" s="698"/>
      <c r="W57" s="699"/>
      <c r="X57" s="699"/>
      <c r="Y57" s="699"/>
      <c r="Z57" s="699"/>
      <c r="AA57" s="701"/>
      <c r="AB57" s="29"/>
    </row>
    <row r="58" spans="2:28" x14ac:dyDescent="0.2">
      <c r="B58" s="26"/>
      <c r="C58" s="696"/>
      <c r="D58" s="697"/>
      <c r="E58" s="697"/>
      <c r="F58" s="697"/>
      <c r="G58" s="697"/>
      <c r="H58" s="697"/>
      <c r="I58" s="697"/>
      <c r="J58" s="697"/>
      <c r="K58" s="697"/>
      <c r="L58" s="697"/>
      <c r="M58" s="697"/>
      <c r="N58" s="698"/>
      <c r="O58" s="699"/>
      <c r="P58" s="699"/>
      <c r="Q58" s="699"/>
      <c r="R58" s="699"/>
      <c r="S58" s="699"/>
      <c r="T58" s="699"/>
      <c r="U58" s="700"/>
      <c r="V58" s="698"/>
      <c r="W58" s="699"/>
      <c r="X58" s="699"/>
      <c r="Y58" s="699"/>
      <c r="Z58" s="699"/>
      <c r="AA58" s="701"/>
      <c r="AB58" s="29"/>
    </row>
    <row r="59" spans="2:28" x14ac:dyDescent="0.2">
      <c r="B59" s="26"/>
      <c r="C59" s="696"/>
      <c r="D59" s="697"/>
      <c r="E59" s="697"/>
      <c r="F59" s="697"/>
      <c r="G59" s="697"/>
      <c r="H59" s="697"/>
      <c r="I59" s="697"/>
      <c r="J59" s="697"/>
      <c r="K59" s="697"/>
      <c r="L59" s="697"/>
      <c r="M59" s="697"/>
      <c r="N59" s="698"/>
      <c r="O59" s="699"/>
      <c r="P59" s="699"/>
      <c r="Q59" s="699"/>
      <c r="R59" s="699"/>
      <c r="S59" s="699"/>
      <c r="T59" s="699"/>
      <c r="U59" s="700"/>
      <c r="V59" s="698"/>
      <c r="W59" s="699"/>
      <c r="X59" s="699"/>
      <c r="Y59" s="699"/>
      <c r="Z59" s="699"/>
      <c r="AA59" s="701"/>
      <c r="AB59" s="29"/>
    </row>
    <row r="60" spans="2:28" x14ac:dyDescent="0.2">
      <c r="B60" s="26"/>
      <c r="C60" s="696"/>
      <c r="D60" s="697"/>
      <c r="E60" s="697"/>
      <c r="F60" s="697"/>
      <c r="G60" s="697"/>
      <c r="H60" s="697"/>
      <c r="I60" s="697"/>
      <c r="J60" s="697"/>
      <c r="K60" s="697"/>
      <c r="L60" s="697"/>
      <c r="M60" s="697"/>
      <c r="N60" s="698"/>
      <c r="O60" s="699"/>
      <c r="P60" s="699"/>
      <c r="Q60" s="699"/>
      <c r="R60" s="699"/>
      <c r="S60" s="699"/>
      <c r="T60" s="699"/>
      <c r="U60" s="700"/>
      <c r="V60" s="698"/>
      <c r="W60" s="699"/>
      <c r="X60" s="699"/>
      <c r="Y60" s="699"/>
      <c r="Z60" s="699"/>
      <c r="AA60" s="701"/>
      <c r="AB60" s="29"/>
    </row>
    <row r="61" spans="2:28" ht="15.75" customHeight="1" thickBot="1" x14ac:dyDescent="0.25">
      <c r="B61" s="26"/>
      <c r="C61" s="690"/>
      <c r="D61" s="691"/>
      <c r="E61" s="691"/>
      <c r="F61" s="691"/>
      <c r="G61" s="691"/>
      <c r="H61" s="691"/>
      <c r="I61" s="691"/>
      <c r="J61" s="691"/>
      <c r="K61" s="691"/>
      <c r="L61" s="691"/>
      <c r="M61" s="691"/>
      <c r="N61" s="692"/>
      <c r="O61" s="693"/>
      <c r="P61" s="693"/>
      <c r="Q61" s="693"/>
      <c r="R61" s="693"/>
      <c r="S61" s="693"/>
      <c r="T61" s="693"/>
      <c r="U61" s="694"/>
      <c r="V61" s="692"/>
      <c r="W61" s="693"/>
      <c r="X61" s="693"/>
      <c r="Y61" s="693"/>
      <c r="Z61" s="693"/>
      <c r="AA61" s="695"/>
      <c r="AB61" s="29"/>
    </row>
    <row r="62" spans="2:28" x14ac:dyDescent="0.2">
      <c r="B62" s="37"/>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338"/>
    </row>
    <row r="63" spans="2:28" x14ac:dyDescent="0.2">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row>
    <row r="64" spans="2:28" x14ac:dyDescent="0.2">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row>
    <row r="65" spans="3:27" x14ac:dyDescent="0.2">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row>
    <row r="66" spans="3:27" x14ac:dyDescent="0.2">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row>
    <row r="67" spans="3:27" x14ac:dyDescent="0.2">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row>
    <row r="68" spans="3:27" x14ac:dyDescent="0.2">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row>
    <row r="69" spans="3:27" x14ac:dyDescent="0.2">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row>
    <row r="70" spans="3:27" x14ac:dyDescent="0.2">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row>
    <row r="71" spans="3:27" x14ac:dyDescent="0.2">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c r="AA71" s="287"/>
    </row>
    <row r="72" spans="3:27" x14ac:dyDescent="0.2">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row>
    <row r="73" spans="3:27" x14ac:dyDescent="0.2">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row>
    <row r="74" spans="3:27" x14ac:dyDescent="0.2">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row>
    <row r="75" spans="3:27" x14ac:dyDescent="0.2">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row>
    <row r="76" spans="3:27" x14ac:dyDescent="0.2">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row>
    <row r="77" spans="3:27" x14ac:dyDescent="0.2">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row>
    <row r="78" spans="3:27" x14ac:dyDescent="0.2">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row>
    <row r="79" spans="3:27" x14ac:dyDescent="0.2">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row>
    <row r="80" spans="3:27" x14ac:dyDescent="0.2">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row>
    <row r="81" spans="3:27" x14ac:dyDescent="0.2">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row>
    <row r="82" spans="3:27" x14ac:dyDescent="0.2">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row>
    <row r="83" spans="3:27" x14ac:dyDescent="0.2">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row>
    <row r="84" spans="3:27" x14ac:dyDescent="0.2">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row>
    <row r="85" spans="3:27" x14ac:dyDescent="0.2">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row>
    <row r="86" spans="3:27" x14ac:dyDescent="0.2">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row>
    <row r="87" spans="3:27" x14ac:dyDescent="0.2">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row>
    <row r="88" spans="3:27" x14ac:dyDescent="0.2">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row>
    <row r="89" spans="3:27" x14ac:dyDescent="0.2">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row>
    <row r="90" spans="3:27" x14ac:dyDescent="0.2">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row>
    <row r="91" spans="3:27" x14ac:dyDescent="0.2">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row>
    <row r="92" spans="3:27" x14ac:dyDescent="0.2">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row>
    <row r="93" spans="3:27" x14ac:dyDescent="0.2">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row>
    <row r="101" ht="6" customHeight="1" x14ac:dyDescent="0.2"/>
  </sheetData>
  <mergeCells count="108">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1"/>
  <sheetViews>
    <sheetView view="pageBreakPreview" zoomScaleNormal="100" zoomScaleSheetLayoutView="100" zoomScalePageLayoutView="70" workbookViewId="0">
      <selection activeCell="C10" sqref="C10:H1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6.28515625" style="1" customWidth="1"/>
    <col min="9" max="9" width="14.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5.8554687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1024</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7.15"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1074</v>
      </c>
      <c r="J10" s="612"/>
      <c r="K10" s="612"/>
      <c r="L10" s="612"/>
      <c r="M10" s="612"/>
      <c r="N10" s="612"/>
      <c r="O10" s="612"/>
      <c r="P10" s="612"/>
      <c r="Q10" s="613"/>
      <c r="R10" s="608" t="s">
        <v>4</v>
      </c>
      <c r="S10" s="609"/>
      <c r="T10" s="609"/>
      <c r="U10" s="610"/>
      <c r="V10" s="569" t="s">
        <v>5</v>
      </c>
      <c r="W10" s="570"/>
      <c r="X10" s="570"/>
      <c r="Y10" s="570"/>
      <c r="Z10" s="570"/>
      <c r="AA10" s="571"/>
      <c r="AB10" s="10"/>
    </row>
    <row r="11" spans="2:28" ht="19.899999999999999" customHeight="1" thickBot="1" x14ac:dyDescent="0.25">
      <c r="B11" s="9"/>
      <c r="C11" s="548"/>
      <c r="D11" s="549"/>
      <c r="E11" s="549"/>
      <c r="F11" s="549"/>
      <c r="G11" s="549"/>
      <c r="H11" s="550"/>
      <c r="I11" s="614"/>
      <c r="J11" s="615"/>
      <c r="K11" s="615"/>
      <c r="L11" s="615"/>
      <c r="M11" s="615"/>
      <c r="N11" s="615"/>
      <c r="O11" s="615"/>
      <c r="P11" s="615"/>
      <c r="Q11" s="616"/>
      <c r="R11" s="478" t="s">
        <v>1075</v>
      </c>
      <c r="S11" s="617"/>
      <c r="T11" s="617"/>
      <c r="U11" s="618"/>
      <c r="V11" s="587">
        <v>1</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1076</v>
      </c>
      <c r="J13" s="552"/>
      <c r="K13" s="552"/>
      <c r="L13" s="552"/>
      <c r="M13" s="552"/>
      <c r="N13" s="552"/>
      <c r="O13" s="552"/>
      <c r="P13" s="552"/>
      <c r="Q13" s="552"/>
      <c r="R13" s="552"/>
      <c r="S13" s="553"/>
      <c r="T13" s="545" t="s">
        <v>9</v>
      </c>
      <c r="U13" s="546"/>
      <c r="V13" s="546"/>
      <c r="W13" s="546"/>
      <c r="X13" s="546"/>
      <c r="Y13" s="546"/>
      <c r="Z13" s="546"/>
      <c r="AA13" s="547"/>
      <c r="AB13" s="16"/>
    </row>
    <row r="14" spans="2:28" ht="19.149999999999999"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46.9" customHeight="1" thickBot="1" x14ac:dyDescent="0.25">
      <c r="B16" s="14"/>
      <c r="C16" s="472" t="s">
        <v>11</v>
      </c>
      <c r="D16" s="473"/>
      <c r="E16" s="473"/>
      <c r="F16" s="473"/>
      <c r="G16" s="473"/>
      <c r="H16" s="474"/>
      <c r="I16" s="475" t="s">
        <v>1077</v>
      </c>
      <c r="J16" s="476"/>
      <c r="K16" s="476"/>
      <c r="L16" s="476"/>
      <c r="M16" s="476"/>
      <c r="N16" s="476"/>
      <c r="O16" s="476"/>
      <c r="P16" s="476"/>
      <c r="Q16" s="476"/>
      <c r="R16" s="476"/>
      <c r="S16" s="476"/>
      <c r="T16" s="476"/>
      <c r="U16" s="476"/>
      <c r="V16" s="476"/>
      <c r="W16" s="476"/>
      <c r="X16" s="476"/>
      <c r="Y16" s="476"/>
      <c r="Z16" s="476"/>
      <c r="AA16" s="477"/>
      <c r="AB16" s="16"/>
    </row>
    <row r="17" spans="2:28" ht="10.1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5.9" customHeight="1" thickBot="1" x14ac:dyDescent="0.25">
      <c r="B18" s="14"/>
      <c r="C18" s="472" t="s">
        <v>490</v>
      </c>
      <c r="D18" s="473"/>
      <c r="E18" s="473"/>
      <c r="F18" s="473"/>
      <c r="G18" s="473"/>
      <c r="H18" s="474"/>
      <c r="I18" s="1574" t="s">
        <v>1078</v>
      </c>
      <c r="J18" s="1575"/>
      <c r="K18" s="1575"/>
      <c r="L18" s="1575"/>
      <c r="M18" s="1575"/>
      <c r="N18" s="1575"/>
      <c r="O18" s="1575"/>
      <c r="P18" s="1575"/>
      <c r="Q18" s="1575"/>
      <c r="R18" s="1575"/>
      <c r="S18" s="1575"/>
      <c r="T18" s="1575"/>
      <c r="U18" s="1575"/>
      <c r="V18" s="1575"/>
      <c r="W18" s="1575"/>
      <c r="X18" s="1575"/>
      <c r="Y18" s="1575"/>
      <c r="Z18" s="1575"/>
      <c r="AA18" s="1576"/>
      <c r="AB18" s="16"/>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6.899999999999999" customHeight="1" x14ac:dyDescent="0.2">
      <c r="B20" s="14"/>
      <c r="C20" s="572" t="s">
        <v>13</v>
      </c>
      <c r="D20" s="573"/>
      <c r="E20" s="573"/>
      <c r="F20" s="573"/>
      <c r="G20" s="573"/>
      <c r="H20" s="574"/>
      <c r="I20" s="578" t="s">
        <v>1029</v>
      </c>
      <c r="J20" s="579"/>
      <c r="K20" s="579"/>
      <c r="L20" s="580"/>
      <c r="M20" s="569" t="s">
        <v>14</v>
      </c>
      <c r="N20" s="570"/>
      <c r="O20" s="570"/>
      <c r="P20" s="570"/>
      <c r="Q20" s="570"/>
      <c r="R20" s="570"/>
      <c r="S20" s="571"/>
      <c r="T20" s="569" t="s">
        <v>15</v>
      </c>
      <c r="U20" s="570"/>
      <c r="V20" s="570"/>
      <c r="W20" s="570"/>
      <c r="X20" s="570"/>
      <c r="Y20" s="570"/>
      <c r="Z20" s="570"/>
      <c r="AA20" s="571"/>
      <c r="AB20" s="16"/>
    </row>
    <row r="21" spans="2:28" ht="19.899999999999999"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17</v>
      </c>
      <c r="U21" s="585"/>
      <c r="V21" s="585"/>
      <c r="W21" s="585"/>
      <c r="X21" s="585"/>
      <c r="Y21" s="585"/>
      <c r="Z21" s="585"/>
      <c r="AA21" s="586"/>
      <c r="AB21" s="16"/>
    </row>
    <row r="22" spans="2:28" ht="7.1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9"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2.9" customHeight="1" thickBot="1" x14ac:dyDescent="0.25">
      <c r="B24" s="14"/>
      <c r="C24" s="451" t="s">
        <v>1079</v>
      </c>
      <c r="D24" s="452"/>
      <c r="E24" s="452"/>
      <c r="F24" s="452"/>
      <c r="G24" s="452"/>
      <c r="H24" s="452"/>
      <c r="I24" s="453"/>
      <c r="J24" s="451" t="s">
        <v>1032</v>
      </c>
      <c r="K24" s="452"/>
      <c r="L24" s="452"/>
      <c r="M24" s="452"/>
      <c r="N24" s="452"/>
      <c r="O24" s="452"/>
      <c r="P24" s="453"/>
      <c r="Q24" s="563" t="s">
        <v>1033</v>
      </c>
      <c r="R24" s="564"/>
      <c r="S24" s="564"/>
      <c r="T24" s="564"/>
      <c r="U24" s="564"/>
      <c r="V24" s="564"/>
      <c r="W24" s="564"/>
      <c r="X24" s="564"/>
      <c r="Y24" s="564"/>
      <c r="Z24" s="564"/>
      <c r="AA24" s="565"/>
      <c r="AB24" s="16"/>
    </row>
    <row r="25" spans="2:28" ht="7.9"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2.9" customHeight="1" thickBot="1" x14ac:dyDescent="0.25">
      <c r="B26" s="14"/>
      <c r="C26" s="472" t="s">
        <v>21</v>
      </c>
      <c r="D26" s="473"/>
      <c r="E26" s="473"/>
      <c r="F26" s="473"/>
      <c r="G26" s="473"/>
      <c r="H26" s="474"/>
      <c r="I26" s="1857" t="s">
        <v>1080</v>
      </c>
      <c r="J26" s="476"/>
      <c r="K26" s="476"/>
      <c r="L26" s="476"/>
      <c r="M26" s="476"/>
      <c r="N26" s="476"/>
      <c r="O26" s="476"/>
      <c r="P26" s="476"/>
      <c r="Q26" s="476"/>
      <c r="R26" s="476"/>
      <c r="S26" s="476"/>
      <c r="T26" s="476"/>
      <c r="U26" s="476"/>
      <c r="V26" s="476"/>
      <c r="W26" s="476"/>
      <c r="X26" s="476"/>
      <c r="Y26" s="476"/>
      <c r="Z26" s="476"/>
      <c r="AA26" s="477"/>
      <c r="AB26" s="16"/>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5.6" customHeight="1" thickBot="1" x14ac:dyDescent="0.25">
      <c r="B28" s="14"/>
      <c r="C28" s="472" t="s">
        <v>23</v>
      </c>
      <c r="D28" s="473"/>
      <c r="E28" s="473"/>
      <c r="F28" s="473"/>
      <c r="G28" s="473"/>
      <c r="H28" s="474"/>
      <c r="I28" s="478" t="s">
        <v>528</v>
      </c>
      <c r="J28" s="475"/>
      <c r="K28" s="566" t="s">
        <v>24</v>
      </c>
      <c r="L28" s="567"/>
      <c r="M28" s="567"/>
      <c r="N28" s="568"/>
      <c r="O28" s="562" t="s">
        <v>25</v>
      </c>
      <c r="P28" s="560"/>
      <c r="Q28" s="560"/>
      <c r="R28" s="561"/>
      <c r="S28" s="365" t="s">
        <v>28</v>
      </c>
      <c r="T28" s="560" t="s">
        <v>26</v>
      </c>
      <c r="U28" s="560"/>
      <c r="V28" s="561"/>
      <c r="W28" s="50"/>
      <c r="X28" s="542" t="s">
        <v>27</v>
      </c>
      <c r="Y28" s="543"/>
      <c r="Z28" s="544"/>
      <c r="AA28" s="19"/>
      <c r="AB28" s="16"/>
    </row>
    <row r="29" spans="2:28" ht="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539">
        <v>0.5</v>
      </c>
      <c r="P32" s="480"/>
      <c r="Q32" s="480"/>
      <c r="R32" s="480"/>
      <c r="S32" s="539">
        <v>0.6</v>
      </c>
      <c r="T32" s="480"/>
      <c r="U32" s="539">
        <v>0.79</v>
      </c>
      <c r="V32" s="480"/>
      <c r="W32" s="480"/>
      <c r="X32" s="539">
        <v>0.8</v>
      </c>
      <c r="Y32" s="480"/>
      <c r="Z32" s="539">
        <v>1</v>
      </c>
      <c r="AA32" s="540"/>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2:28" s="21" customFormat="1" ht="37.9" customHeight="1" thickBot="1" x14ac:dyDescent="0.25">
      <c r="B35" s="20"/>
      <c r="C35" s="466" t="s">
        <v>30</v>
      </c>
      <c r="D35" s="467"/>
      <c r="E35" s="467"/>
      <c r="F35" s="467"/>
      <c r="G35" s="468"/>
      <c r="H35" s="35" t="s">
        <v>1081</v>
      </c>
      <c r="I35" s="35" t="s">
        <v>1082</v>
      </c>
      <c r="J35" s="35" t="s">
        <v>33</v>
      </c>
      <c r="K35" s="469" t="s">
        <v>34</v>
      </c>
      <c r="L35" s="470"/>
      <c r="M35" s="470"/>
      <c r="N35" s="470"/>
      <c r="O35" s="470"/>
      <c r="P35" s="470"/>
      <c r="Q35" s="470"/>
      <c r="R35" s="470"/>
      <c r="S35" s="470"/>
      <c r="T35" s="470"/>
      <c r="U35" s="470"/>
      <c r="V35" s="470"/>
      <c r="W35" s="470"/>
      <c r="X35" s="470"/>
      <c r="Y35" s="470"/>
      <c r="Z35" s="470"/>
      <c r="AA35" s="471"/>
      <c r="AB35" s="16"/>
    </row>
    <row r="36" spans="2:28" s="21" customFormat="1" ht="93.75" customHeight="1" x14ac:dyDescent="0.2">
      <c r="B36" s="20"/>
      <c r="C36" s="635" t="s">
        <v>1041</v>
      </c>
      <c r="D36" s="636"/>
      <c r="E36" s="636"/>
      <c r="F36" s="636"/>
      <c r="G36" s="637"/>
      <c r="H36" s="49">
        <v>2</v>
      </c>
      <c r="I36" s="49">
        <v>17</v>
      </c>
      <c r="J36" s="46">
        <f t="shared" ref="J36:J39" si="0">+H36/I36</f>
        <v>0.11764705882352941</v>
      </c>
      <c r="K36" s="457" t="s">
        <v>1083</v>
      </c>
      <c r="L36" s="458"/>
      <c r="M36" s="458"/>
      <c r="N36" s="458"/>
      <c r="O36" s="458"/>
      <c r="P36" s="458"/>
      <c r="Q36" s="458"/>
      <c r="R36" s="458"/>
      <c r="S36" s="458"/>
      <c r="T36" s="458"/>
      <c r="U36" s="458"/>
      <c r="V36" s="458"/>
      <c r="W36" s="458"/>
      <c r="X36" s="458"/>
      <c r="Y36" s="458"/>
      <c r="Z36" s="458"/>
      <c r="AA36" s="459"/>
      <c r="AB36" s="16"/>
    </row>
    <row r="37" spans="2:28" s="21" customFormat="1" x14ac:dyDescent="0.2">
      <c r="B37" s="20"/>
      <c r="C37" s="635"/>
      <c r="D37" s="636"/>
      <c r="E37" s="636"/>
      <c r="F37" s="636"/>
      <c r="G37" s="637"/>
      <c r="H37" s="48"/>
      <c r="I37" s="48"/>
      <c r="J37" s="46" t="e">
        <f t="shared" si="0"/>
        <v>#DIV/0!</v>
      </c>
      <c r="K37" s="460"/>
      <c r="L37" s="461"/>
      <c r="M37" s="461"/>
      <c r="N37" s="461"/>
      <c r="O37" s="461"/>
      <c r="P37" s="461"/>
      <c r="Q37" s="461"/>
      <c r="R37" s="461"/>
      <c r="S37" s="461"/>
      <c r="T37" s="461"/>
      <c r="U37" s="461"/>
      <c r="V37" s="461"/>
      <c r="W37" s="461"/>
      <c r="X37" s="461"/>
      <c r="Y37" s="461"/>
      <c r="Z37" s="461"/>
      <c r="AA37" s="462"/>
      <c r="AB37" s="16"/>
    </row>
    <row r="38" spans="2:28" s="21" customFormat="1" x14ac:dyDescent="0.2">
      <c r="B38" s="20"/>
      <c r="C38" s="635"/>
      <c r="D38" s="636"/>
      <c r="E38" s="636"/>
      <c r="F38" s="636"/>
      <c r="G38" s="637"/>
      <c r="H38" s="48"/>
      <c r="I38" s="48"/>
      <c r="J38" s="46" t="e">
        <f t="shared" si="0"/>
        <v>#DIV/0!</v>
      </c>
      <c r="K38" s="460"/>
      <c r="L38" s="461"/>
      <c r="M38" s="461"/>
      <c r="N38" s="461"/>
      <c r="O38" s="461"/>
      <c r="P38" s="461"/>
      <c r="Q38" s="461"/>
      <c r="R38" s="461"/>
      <c r="S38" s="461"/>
      <c r="T38" s="461"/>
      <c r="U38" s="461"/>
      <c r="V38" s="461"/>
      <c r="W38" s="461"/>
      <c r="X38" s="461"/>
      <c r="Y38" s="461"/>
      <c r="Z38" s="461"/>
      <c r="AA38" s="462"/>
      <c r="AB38" s="16"/>
    </row>
    <row r="39" spans="2:28" s="21" customFormat="1" ht="15" thickBot="1" x14ac:dyDescent="0.25">
      <c r="B39" s="20"/>
      <c r="C39" s="635"/>
      <c r="D39" s="636"/>
      <c r="E39" s="636"/>
      <c r="F39" s="636"/>
      <c r="G39" s="637"/>
      <c r="H39" s="47"/>
      <c r="I39" s="47"/>
      <c r="J39" s="46" t="e">
        <f t="shared" si="0"/>
        <v>#DIV/0!</v>
      </c>
      <c r="K39" s="514"/>
      <c r="L39" s="515"/>
      <c r="M39" s="515"/>
      <c r="N39" s="515"/>
      <c r="O39" s="515"/>
      <c r="P39" s="515"/>
      <c r="Q39" s="515"/>
      <c r="R39" s="515"/>
      <c r="S39" s="515"/>
      <c r="T39" s="515"/>
      <c r="U39" s="515"/>
      <c r="V39" s="515"/>
      <c r="W39" s="515"/>
      <c r="X39" s="515"/>
      <c r="Y39" s="515"/>
      <c r="Z39" s="515"/>
      <c r="AA39" s="516"/>
      <c r="AB39" s="16"/>
    </row>
    <row r="40" spans="2:28" s="21" customFormat="1" ht="15.75" customHeight="1" thickBot="1" x14ac:dyDescent="0.25">
      <c r="B40" s="20"/>
      <c r="C40" s="647" t="s">
        <v>35</v>
      </c>
      <c r="D40" s="648"/>
      <c r="E40" s="648"/>
      <c r="F40" s="648"/>
      <c r="G40" s="649"/>
      <c r="H40" s="280"/>
      <c r="I40" s="280"/>
      <c r="J40" s="46">
        <f>J36</f>
        <v>0.11764705882352941</v>
      </c>
      <c r="K40" s="650"/>
      <c r="L40" s="651"/>
      <c r="M40" s="651"/>
      <c r="N40" s="651"/>
      <c r="O40" s="651"/>
      <c r="P40" s="651"/>
      <c r="Q40" s="651"/>
      <c r="R40" s="651"/>
      <c r="S40" s="651"/>
      <c r="T40" s="651"/>
      <c r="U40" s="651"/>
      <c r="V40" s="651"/>
      <c r="W40" s="651"/>
      <c r="X40" s="651"/>
      <c r="Y40" s="651"/>
      <c r="Z40" s="651"/>
      <c r="AA40" s="652"/>
      <c r="AB40" s="16"/>
    </row>
    <row r="41" spans="2:28" s="21" customFormat="1" ht="5.25" customHeight="1" x14ac:dyDescent="0.2">
      <c r="B41" s="20"/>
      <c r="C41" s="282"/>
      <c r="D41" s="282"/>
      <c r="E41" s="282"/>
      <c r="F41" s="282"/>
      <c r="G41" s="282"/>
      <c r="H41" s="283"/>
      <c r="I41" s="283"/>
      <c r="J41" s="284"/>
      <c r="K41" s="282"/>
      <c r="L41" s="282"/>
      <c r="M41" s="282"/>
      <c r="N41" s="282"/>
      <c r="O41" s="282"/>
      <c r="P41" s="282"/>
      <c r="Q41" s="282"/>
      <c r="R41" s="282"/>
      <c r="S41" s="282"/>
      <c r="T41" s="282"/>
      <c r="U41" s="282"/>
      <c r="V41" s="282"/>
      <c r="W41" s="282"/>
      <c r="X41" s="282"/>
      <c r="Y41" s="282"/>
      <c r="Z41" s="282"/>
      <c r="AA41" s="282"/>
      <c r="AB41" s="16"/>
    </row>
    <row r="42" spans="2:28" s="21" customFormat="1" ht="9" customHeight="1" thickBot="1" x14ac:dyDescent="0.25">
      <c r="B42" s="20"/>
      <c r="C42" s="282"/>
      <c r="D42" s="282"/>
      <c r="E42" s="282"/>
      <c r="F42" s="282"/>
      <c r="G42" s="282"/>
      <c r="H42" s="283"/>
      <c r="I42" s="283"/>
      <c r="J42" s="284"/>
      <c r="K42" s="282"/>
      <c r="L42" s="282"/>
      <c r="M42" s="282"/>
      <c r="N42" s="282"/>
      <c r="O42" s="282"/>
      <c r="P42" s="282"/>
      <c r="Q42" s="282"/>
      <c r="R42" s="282"/>
      <c r="S42" s="282"/>
      <c r="T42" s="282"/>
      <c r="U42" s="282"/>
      <c r="V42" s="282"/>
      <c r="W42" s="282"/>
      <c r="X42" s="282"/>
      <c r="Y42" s="282"/>
      <c r="Z42" s="282"/>
      <c r="AA42" s="282"/>
      <c r="AB42" s="16"/>
    </row>
    <row r="43" spans="2:28" s="21" customFormat="1" x14ac:dyDescent="0.2">
      <c r="B43" s="20"/>
      <c r="C43" s="653" t="s">
        <v>36</v>
      </c>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5"/>
      <c r="AB43" s="16"/>
    </row>
    <row r="44" spans="2:28" ht="3" customHeight="1" thickBot="1" x14ac:dyDescent="0.25">
      <c r="B44" s="14"/>
      <c r="C44" s="656"/>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8"/>
      <c r="AB44" s="16"/>
    </row>
    <row r="45" spans="2:28" x14ac:dyDescent="0.2">
      <c r="B45" s="14"/>
      <c r="C45" s="659" t="s">
        <v>70</v>
      </c>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1"/>
      <c r="AB45" s="16"/>
    </row>
    <row r="46" spans="2:28" x14ac:dyDescent="0.2">
      <c r="B46" s="14"/>
      <c r="C46" s="662"/>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4"/>
      <c r="AB46" s="16"/>
    </row>
    <row r="47" spans="2:28" x14ac:dyDescent="0.2">
      <c r="B47" s="14"/>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16"/>
    </row>
    <row r="48" spans="2:28"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ht="134.25" customHeight="1"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ht="6" customHeight="1" thickBot="1" x14ac:dyDescent="0.25">
      <c r="B50" s="14"/>
      <c r="C50" s="665"/>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7"/>
      <c r="AB50" s="16"/>
    </row>
    <row r="51" spans="2:28" ht="6" customHeight="1" x14ac:dyDescent="0.2">
      <c r="B51" s="22"/>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3"/>
    </row>
    <row r="52" spans="2:28" ht="7.9" customHeight="1" thickBot="1" x14ac:dyDescent="0.25">
      <c r="B52" s="24"/>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5"/>
    </row>
    <row r="53" spans="2:28" ht="15.75" x14ac:dyDescent="0.2">
      <c r="B53" s="26"/>
      <c r="C53" s="668" t="s">
        <v>30</v>
      </c>
      <c r="D53" s="669"/>
      <c r="E53" s="669"/>
      <c r="F53" s="669"/>
      <c r="G53" s="670"/>
      <c r="H53" s="668" t="s">
        <v>37</v>
      </c>
      <c r="I53" s="670"/>
      <c r="J53" s="668" t="s">
        <v>38</v>
      </c>
      <c r="K53" s="669"/>
      <c r="L53" s="669"/>
      <c r="M53" s="670"/>
      <c r="N53" s="668" t="s">
        <v>39</v>
      </c>
      <c r="O53" s="669"/>
      <c r="P53" s="669"/>
      <c r="Q53" s="669"/>
      <c r="R53" s="669"/>
      <c r="S53" s="669"/>
      <c r="T53" s="669"/>
      <c r="U53" s="670"/>
      <c r="V53" s="674" t="s">
        <v>40</v>
      </c>
      <c r="W53" s="674"/>
      <c r="X53" s="674"/>
      <c r="Y53" s="674"/>
      <c r="Z53" s="674"/>
      <c r="AA53" s="675"/>
      <c r="AB53" s="27"/>
    </row>
    <row r="54" spans="2:28" ht="9.6" customHeight="1" thickBot="1" x14ac:dyDescent="0.25">
      <c r="B54" s="28"/>
      <c r="C54" s="671"/>
      <c r="D54" s="672"/>
      <c r="E54" s="672"/>
      <c r="F54" s="672"/>
      <c r="G54" s="673"/>
      <c r="H54" s="671"/>
      <c r="I54" s="673"/>
      <c r="J54" s="671"/>
      <c r="K54" s="672"/>
      <c r="L54" s="672"/>
      <c r="M54" s="673"/>
      <c r="N54" s="671"/>
      <c r="O54" s="672"/>
      <c r="P54" s="672"/>
      <c r="Q54" s="672"/>
      <c r="R54" s="672"/>
      <c r="S54" s="672"/>
      <c r="T54" s="672"/>
      <c r="U54" s="673"/>
      <c r="V54" s="676"/>
      <c r="W54" s="676"/>
      <c r="X54" s="676"/>
      <c r="Y54" s="676"/>
      <c r="Z54" s="676"/>
      <c r="AA54" s="677"/>
      <c r="AB54" s="27"/>
    </row>
    <row r="55" spans="2:28" ht="16.5" hidden="1" thickBot="1" x14ac:dyDescent="0.25">
      <c r="B55" s="28"/>
      <c r="C55" s="671"/>
      <c r="D55" s="672"/>
      <c r="E55" s="672"/>
      <c r="F55" s="672"/>
      <c r="G55" s="673"/>
      <c r="H55" s="671"/>
      <c r="I55" s="673"/>
      <c r="J55" s="671"/>
      <c r="K55" s="672"/>
      <c r="L55" s="672"/>
      <c r="M55" s="673"/>
      <c r="N55" s="717"/>
      <c r="O55" s="718"/>
      <c r="P55" s="718"/>
      <c r="Q55" s="718"/>
      <c r="R55" s="718"/>
      <c r="S55" s="718"/>
      <c r="T55" s="718"/>
      <c r="U55" s="719"/>
      <c r="V55" s="720"/>
      <c r="W55" s="720"/>
      <c r="X55" s="720"/>
      <c r="Y55" s="720"/>
      <c r="Z55" s="720"/>
      <c r="AA55" s="721"/>
      <c r="AB55" s="27"/>
    </row>
    <row r="56" spans="2:28" ht="72" customHeight="1" x14ac:dyDescent="0.2">
      <c r="B56" s="26"/>
      <c r="C56" s="1864" t="s">
        <v>1041</v>
      </c>
      <c r="D56" s="1865"/>
      <c r="E56" s="1865"/>
      <c r="F56" s="1865"/>
      <c r="G56" s="1865"/>
      <c r="H56" s="688" t="s">
        <v>1042</v>
      </c>
      <c r="I56" s="688"/>
      <c r="J56" s="689">
        <v>0.12</v>
      </c>
      <c r="K56" s="688"/>
      <c r="L56" s="688"/>
      <c r="M56" s="688"/>
      <c r="N56" s="438" t="s">
        <v>1084</v>
      </c>
      <c r="O56" s="439"/>
      <c r="P56" s="439"/>
      <c r="Q56" s="439"/>
      <c r="R56" s="439"/>
      <c r="S56" s="439"/>
      <c r="T56" s="439"/>
      <c r="U56" s="440"/>
      <c r="V56" s="438" t="s">
        <v>1085</v>
      </c>
      <c r="W56" s="439"/>
      <c r="X56" s="439"/>
      <c r="Y56" s="439"/>
      <c r="Z56" s="439"/>
      <c r="AA56" s="441"/>
      <c r="AB56" s="29"/>
    </row>
    <row r="57" spans="2:28" x14ac:dyDescent="0.2">
      <c r="B57" s="26"/>
      <c r="C57" s="696"/>
      <c r="D57" s="697"/>
      <c r="E57" s="697"/>
      <c r="F57" s="697"/>
      <c r="G57" s="697"/>
      <c r="H57" s="697"/>
      <c r="I57" s="697"/>
      <c r="J57" s="697"/>
      <c r="K57" s="697"/>
      <c r="L57" s="697"/>
      <c r="M57" s="697"/>
      <c r="N57" s="698"/>
      <c r="O57" s="699"/>
      <c r="P57" s="699"/>
      <c r="Q57" s="699"/>
      <c r="R57" s="699"/>
      <c r="S57" s="699"/>
      <c r="T57" s="699"/>
      <c r="U57" s="700"/>
      <c r="V57" s="698"/>
      <c r="W57" s="699"/>
      <c r="X57" s="699"/>
      <c r="Y57" s="699"/>
      <c r="Z57" s="699"/>
      <c r="AA57" s="701"/>
      <c r="AB57" s="29"/>
    </row>
    <row r="58" spans="2:28" x14ac:dyDescent="0.2">
      <c r="B58" s="26"/>
      <c r="C58" s="696"/>
      <c r="D58" s="697"/>
      <c r="E58" s="697"/>
      <c r="F58" s="697"/>
      <c r="G58" s="697"/>
      <c r="H58" s="697"/>
      <c r="I58" s="697"/>
      <c r="J58" s="697"/>
      <c r="K58" s="697"/>
      <c r="L58" s="697"/>
      <c r="M58" s="697"/>
      <c r="N58" s="698"/>
      <c r="O58" s="699"/>
      <c r="P58" s="699"/>
      <c r="Q58" s="699"/>
      <c r="R58" s="699"/>
      <c r="S58" s="699"/>
      <c r="T58" s="699"/>
      <c r="U58" s="700"/>
      <c r="V58" s="698"/>
      <c r="W58" s="699"/>
      <c r="X58" s="699"/>
      <c r="Y58" s="699"/>
      <c r="Z58" s="699"/>
      <c r="AA58" s="701"/>
      <c r="AB58" s="29"/>
    </row>
    <row r="59" spans="2:28" x14ac:dyDescent="0.2">
      <c r="B59" s="26"/>
      <c r="C59" s="696"/>
      <c r="D59" s="697"/>
      <c r="E59" s="697"/>
      <c r="F59" s="697"/>
      <c r="G59" s="697"/>
      <c r="H59" s="697"/>
      <c r="I59" s="697"/>
      <c r="J59" s="697"/>
      <c r="K59" s="697"/>
      <c r="L59" s="697"/>
      <c r="M59" s="697"/>
      <c r="N59" s="698"/>
      <c r="O59" s="699"/>
      <c r="P59" s="699"/>
      <c r="Q59" s="699"/>
      <c r="R59" s="699"/>
      <c r="S59" s="699"/>
      <c r="T59" s="699"/>
      <c r="U59" s="700"/>
      <c r="V59" s="698"/>
      <c r="W59" s="699"/>
      <c r="X59" s="699"/>
      <c r="Y59" s="699"/>
      <c r="Z59" s="699"/>
      <c r="AA59" s="701"/>
      <c r="AB59" s="29"/>
    </row>
    <row r="60" spans="2:28" x14ac:dyDescent="0.2">
      <c r="B60" s="26"/>
      <c r="C60" s="696"/>
      <c r="D60" s="697"/>
      <c r="E60" s="697"/>
      <c r="F60" s="697"/>
      <c r="G60" s="697"/>
      <c r="H60" s="697"/>
      <c r="I60" s="697"/>
      <c r="J60" s="697"/>
      <c r="K60" s="697"/>
      <c r="L60" s="697"/>
      <c r="M60" s="697"/>
      <c r="N60" s="698"/>
      <c r="O60" s="699"/>
      <c r="P60" s="699"/>
      <c r="Q60" s="699"/>
      <c r="R60" s="699"/>
      <c r="S60" s="699"/>
      <c r="T60" s="699"/>
      <c r="U60" s="700"/>
      <c r="V60" s="698"/>
      <c r="W60" s="699"/>
      <c r="X60" s="699"/>
      <c r="Y60" s="699"/>
      <c r="Z60" s="699"/>
      <c r="AA60" s="701"/>
      <c r="AB60" s="29"/>
    </row>
    <row r="61" spans="2:28" ht="15.75" customHeight="1" thickBot="1" x14ac:dyDescent="0.25">
      <c r="B61" s="26"/>
      <c r="C61" s="690"/>
      <c r="D61" s="691"/>
      <c r="E61" s="691"/>
      <c r="F61" s="691"/>
      <c r="G61" s="691"/>
      <c r="H61" s="691"/>
      <c r="I61" s="691"/>
      <c r="J61" s="691"/>
      <c r="K61" s="691"/>
      <c r="L61" s="691"/>
      <c r="M61" s="691"/>
      <c r="N61" s="692"/>
      <c r="O61" s="693"/>
      <c r="P61" s="693"/>
      <c r="Q61" s="693"/>
      <c r="R61" s="693"/>
      <c r="S61" s="693"/>
      <c r="T61" s="693"/>
      <c r="U61" s="694"/>
      <c r="V61" s="692"/>
      <c r="W61" s="693"/>
      <c r="X61" s="693"/>
      <c r="Y61" s="693"/>
      <c r="Z61" s="693"/>
      <c r="AA61" s="695"/>
      <c r="AB61" s="29"/>
    </row>
    <row r="62" spans="2:28" x14ac:dyDescent="0.2">
      <c r="B62" s="37"/>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338"/>
    </row>
    <row r="63" spans="2:28" x14ac:dyDescent="0.2">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row>
    <row r="101"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56:G56"/>
    <mergeCell ref="H56:I56"/>
    <mergeCell ref="J56:M56"/>
    <mergeCell ref="N56:U56"/>
    <mergeCell ref="V56:AA56"/>
    <mergeCell ref="C57:G57"/>
    <mergeCell ref="H57:I57"/>
    <mergeCell ref="J57:M57"/>
    <mergeCell ref="N57:U57"/>
    <mergeCell ref="V57: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8"/>
  <sheetViews>
    <sheetView view="pageBreakPreview" zoomScaleNormal="100" zoomScaleSheetLayoutView="100" zoomScalePageLayoutView="70" workbookViewId="0">
      <selection activeCell="T14" sqref="T14:AA14"/>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206</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774</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205</v>
      </c>
      <c r="S11" s="617"/>
      <c r="T11" s="617"/>
      <c r="U11" s="618"/>
      <c r="V11" s="587">
        <v>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775</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204</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12</v>
      </c>
      <c r="D18" s="473"/>
      <c r="E18" s="473"/>
      <c r="F18" s="473"/>
      <c r="G18" s="473"/>
      <c r="H18" s="474"/>
      <c r="I18" s="475" t="s">
        <v>203</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776</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62</v>
      </c>
      <c r="N21" s="585"/>
      <c r="O21" s="585"/>
      <c r="P21" s="585"/>
      <c r="Q21" s="585"/>
      <c r="R21" s="585"/>
      <c r="S21" s="586"/>
      <c r="T21" s="587" t="s">
        <v>69</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 customHeight="1" thickBot="1" x14ac:dyDescent="0.25">
      <c r="B24" s="14"/>
      <c r="C24" s="451" t="s">
        <v>777</v>
      </c>
      <c r="D24" s="452"/>
      <c r="E24" s="452"/>
      <c r="F24" s="452"/>
      <c r="G24" s="452"/>
      <c r="H24" s="452"/>
      <c r="I24" s="453"/>
      <c r="J24" s="451" t="s">
        <v>778</v>
      </c>
      <c r="K24" s="452"/>
      <c r="L24" s="452"/>
      <c r="M24" s="452"/>
      <c r="N24" s="452"/>
      <c r="O24" s="452"/>
      <c r="P24" s="453"/>
      <c r="Q24" s="563" t="s">
        <v>779</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780</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539">
        <v>0.59</v>
      </c>
      <c r="P32" s="480"/>
      <c r="Q32" s="480"/>
      <c r="R32" s="480"/>
      <c r="S32" s="539">
        <v>0.6</v>
      </c>
      <c r="T32" s="480"/>
      <c r="U32" s="539">
        <v>0.69</v>
      </c>
      <c r="V32" s="480"/>
      <c r="W32" s="480"/>
      <c r="X32" s="539">
        <v>0.7</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77.25" thickBot="1" x14ac:dyDescent="0.25">
      <c r="B35" s="20"/>
      <c r="C35" s="756" t="s">
        <v>30</v>
      </c>
      <c r="D35" s="757"/>
      <c r="E35" s="757"/>
      <c r="F35" s="757"/>
      <c r="G35" s="758"/>
      <c r="H35" s="267" t="s">
        <v>202</v>
      </c>
      <c r="I35" s="267" t="s">
        <v>781</v>
      </c>
      <c r="J35" s="230" t="s">
        <v>33</v>
      </c>
      <c r="K35" s="926" t="s">
        <v>34</v>
      </c>
      <c r="L35" s="927"/>
      <c r="M35" s="927"/>
      <c r="N35" s="927"/>
      <c r="O35" s="927"/>
      <c r="P35" s="927"/>
      <c r="Q35" s="927"/>
      <c r="R35" s="927"/>
      <c r="S35" s="927"/>
      <c r="T35" s="927"/>
      <c r="U35" s="927"/>
      <c r="V35" s="927"/>
      <c r="W35" s="927"/>
      <c r="X35" s="927"/>
      <c r="Y35" s="927"/>
      <c r="Z35" s="927"/>
      <c r="AA35" s="928"/>
      <c r="AB35" s="16"/>
    </row>
    <row r="36" spans="2:28" s="21" customFormat="1" ht="33.75" customHeight="1" x14ac:dyDescent="0.2">
      <c r="B36" s="20"/>
      <c r="C36" s="641" t="s">
        <v>711</v>
      </c>
      <c r="D36" s="642"/>
      <c r="E36" s="642"/>
      <c r="F36" s="642"/>
      <c r="G36" s="643"/>
      <c r="H36" s="72">
        <v>3</v>
      </c>
      <c r="I36" s="72">
        <v>3</v>
      </c>
      <c r="J36" s="58">
        <f>+H36/I36</f>
        <v>1</v>
      </c>
      <c r="K36" s="1016" t="s">
        <v>782</v>
      </c>
      <c r="L36" s="1017"/>
      <c r="M36" s="1017"/>
      <c r="N36" s="1017"/>
      <c r="O36" s="1017"/>
      <c r="P36" s="1017"/>
      <c r="Q36" s="1017"/>
      <c r="R36" s="1017"/>
      <c r="S36" s="1017"/>
      <c r="T36" s="1017"/>
      <c r="U36" s="1017"/>
      <c r="V36" s="1017"/>
      <c r="W36" s="1017"/>
      <c r="X36" s="1017"/>
      <c r="Y36" s="1017"/>
      <c r="Z36" s="1017"/>
      <c r="AA36" s="1018"/>
      <c r="AB36" s="16"/>
    </row>
    <row r="37" spans="2:28" s="21" customFormat="1" ht="30.75" customHeight="1" x14ac:dyDescent="0.2">
      <c r="B37" s="20"/>
      <c r="C37" s="641" t="s">
        <v>783</v>
      </c>
      <c r="D37" s="642"/>
      <c r="E37" s="642"/>
      <c r="F37" s="642"/>
      <c r="G37" s="643"/>
      <c r="H37" s="276">
        <v>3</v>
      </c>
      <c r="I37" s="276">
        <v>3</v>
      </c>
      <c r="J37" s="277">
        <f t="shared" ref="J37:J39" si="0">+H37/I37</f>
        <v>1</v>
      </c>
      <c r="K37" s="1016" t="s">
        <v>784</v>
      </c>
      <c r="L37" s="1017"/>
      <c r="M37" s="1017"/>
      <c r="N37" s="1017"/>
      <c r="O37" s="1017"/>
      <c r="P37" s="1017"/>
      <c r="Q37" s="1017"/>
      <c r="R37" s="1017"/>
      <c r="S37" s="1017"/>
      <c r="T37" s="1017"/>
      <c r="U37" s="1017"/>
      <c r="V37" s="1017"/>
      <c r="W37" s="1017"/>
      <c r="X37" s="1017"/>
      <c r="Y37" s="1017"/>
      <c r="Z37" s="1017"/>
      <c r="AA37" s="1018"/>
      <c r="AB37" s="16"/>
    </row>
    <row r="38" spans="2:28" s="21" customFormat="1" x14ac:dyDescent="0.2">
      <c r="B38" s="20"/>
      <c r="C38" s="641" t="s">
        <v>785</v>
      </c>
      <c r="D38" s="642"/>
      <c r="E38" s="642"/>
      <c r="F38" s="642"/>
      <c r="G38" s="643"/>
      <c r="H38" s="276"/>
      <c r="I38" s="276"/>
      <c r="J38" s="277" t="e">
        <f t="shared" si="0"/>
        <v>#DIV/0!</v>
      </c>
      <c r="K38" s="783"/>
      <c r="L38" s="784"/>
      <c r="M38" s="784"/>
      <c r="N38" s="784"/>
      <c r="O38" s="784"/>
      <c r="P38" s="784"/>
      <c r="Q38" s="784"/>
      <c r="R38" s="784"/>
      <c r="S38" s="784"/>
      <c r="T38" s="784"/>
      <c r="U38" s="784"/>
      <c r="V38" s="784"/>
      <c r="W38" s="784"/>
      <c r="X38" s="784"/>
      <c r="Y38" s="784"/>
      <c r="Z38" s="784"/>
      <c r="AA38" s="785"/>
      <c r="AB38" s="16"/>
    </row>
    <row r="39" spans="2:28" s="21" customFormat="1" ht="15" thickBot="1" x14ac:dyDescent="0.25">
      <c r="B39" s="20"/>
      <c r="C39" s="641" t="s">
        <v>786</v>
      </c>
      <c r="D39" s="642"/>
      <c r="E39" s="642"/>
      <c r="F39" s="642"/>
      <c r="G39" s="643"/>
      <c r="H39" s="276"/>
      <c r="I39" s="276"/>
      <c r="J39" s="277" t="e">
        <f t="shared" si="0"/>
        <v>#DIV/0!</v>
      </c>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233">
        <f>SUM(H36:H39)</f>
        <v>6</v>
      </c>
      <c r="I40" s="233">
        <f>SUM(I36:I39)</f>
        <v>6</v>
      </c>
      <c r="J40" s="278">
        <f>+(H40/I40)</f>
        <v>1</v>
      </c>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65.25" customHeight="1" thickBot="1" x14ac:dyDescent="0.25">
      <c r="B63" s="26"/>
      <c r="C63" s="1869" t="s">
        <v>787</v>
      </c>
      <c r="D63" s="1767"/>
      <c r="E63" s="1767"/>
      <c r="F63" s="1767"/>
      <c r="G63" s="1767"/>
      <c r="H63" s="1771" t="s">
        <v>788</v>
      </c>
      <c r="I63" s="1771"/>
      <c r="J63" s="712">
        <v>1</v>
      </c>
      <c r="K63" s="711"/>
      <c r="L63" s="711"/>
      <c r="M63" s="711"/>
      <c r="N63" s="713" t="s">
        <v>91</v>
      </c>
      <c r="O63" s="714"/>
      <c r="P63" s="714"/>
      <c r="Q63" s="714"/>
      <c r="R63" s="714"/>
      <c r="S63" s="714"/>
      <c r="T63" s="714"/>
      <c r="U63" s="715"/>
      <c r="V63" s="942" t="s">
        <v>789</v>
      </c>
      <c r="W63" s="943"/>
      <c r="X63" s="943"/>
      <c r="Y63" s="943"/>
      <c r="Z63" s="943"/>
      <c r="AA63" s="944"/>
      <c r="AB63" s="29"/>
    </row>
    <row r="64" spans="2:28" ht="59.25" customHeight="1" x14ac:dyDescent="0.2">
      <c r="B64" s="26"/>
      <c r="C64" s="1869" t="s">
        <v>790</v>
      </c>
      <c r="D64" s="1767"/>
      <c r="E64" s="1767"/>
      <c r="F64" s="1767"/>
      <c r="G64" s="1767"/>
      <c r="H64" s="1771" t="s">
        <v>788</v>
      </c>
      <c r="I64" s="1771"/>
      <c r="J64" s="847">
        <v>1</v>
      </c>
      <c r="K64" s="848"/>
      <c r="L64" s="848"/>
      <c r="M64" s="848"/>
      <c r="N64" s="713" t="s">
        <v>91</v>
      </c>
      <c r="O64" s="714"/>
      <c r="P64" s="714"/>
      <c r="Q64" s="714"/>
      <c r="R64" s="714"/>
      <c r="S64" s="714"/>
      <c r="T64" s="714"/>
      <c r="U64" s="715"/>
      <c r="V64" s="942" t="s">
        <v>789</v>
      </c>
      <c r="W64" s="943"/>
      <c r="X64" s="943"/>
      <c r="Y64" s="943"/>
      <c r="Z64" s="943"/>
      <c r="AA64" s="944"/>
      <c r="AB64" s="29"/>
    </row>
    <row r="65" spans="2:28" x14ac:dyDescent="0.2">
      <c r="B65" s="26"/>
      <c r="C65" s="590"/>
      <c r="D65" s="591"/>
      <c r="E65" s="591"/>
      <c r="F65" s="591"/>
      <c r="G65" s="591"/>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37"/>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36"/>
    </row>
    <row r="108"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6"/>
  <sheetViews>
    <sheetView view="pageBreakPreview" topLeftCell="A7" zoomScaleNormal="100" zoomScaleSheetLayoutView="100" zoomScalePageLayoutView="70" workbookViewId="0">
      <selection activeCell="A21" sqref="A21"/>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206</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791</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792</v>
      </c>
      <c r="S11" s="617"/>
      <c r="T11" s="617"/>
      <c r="U11" s="618"/>
      <c r="V11" s="587">
        <v>4</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793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794</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7.75" customHeight="1" thickBot="1" x14ac:dyDescent="0.25">
      <c r="B18" s="14"/>
      <c r="C18" s="472" t="s">
        <v>490</v>
      </c>
      <c r="D18" s="473"/>
      <c r="E18" s="473"/>
      <c r="F18" s="473"/>
      <c r="G18" s="473"/>
      <c r="H18" s="474"/>
      <c r="I18" s="475" t="s">
        <v>795</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2.5" customHeight="1" x14ac:dyDescent="0.2">
      <c r="B20" s="14"/>
      <c r="C20" s="572" t="s">
        <v>13</v>
      </c>
      <c r="D20" s="573"/>
      <c r="E20" s="573"/>
      <c r="F20" s="573"/>
      <c r="G20" s="573"/>
      <c r="H20" s="574"/>
      <c r="I20" s="578" t="s">
        <v>796</v>
      </c>
      <c r="J20" s="579"/>
      <c r="K20" s="579"/>
      <c r="L20" s="580"/>
      <c r="M20" s="569" t="s">
        <v>14</v>
      </c>
      <c r="N20" s="570"/>
      <c r="O20" s="570"/>
      <c r="P20" s="570"/>
      <c r="Q20" s="570"/>
      <c r="R20" s="570"/>
      <c r="S20" s="571"/>
      <c r="T20" s="569" t="s">
        <v>15</v>
      </c>
      <c r="U20" s="570"/>
      <c r="V20" s="570"/>
      <c r="W20" s="570"/>
      <c r="X20" s="570"/>
      <c r="Y20" s="570"/>
      <c r="Z20" s="570"/>
      <c r="AA20" s="571"/>
      <c r="AB20" s="16"/>
    </row>
    <row r="21" spans="2:28" ht="30.75" customHeight="1" thickBot="1" x14ac:dyDescent="0.25">
      <c r="B21" s="14"/>
      <c r="C21" s="575"/>
      <c r="D21" s="576"/>
      <c r="E21" s="576"/>
      <c r="F21" s="576"/>
      <c r="G21" s="576"/>
      <c r="H21" s="577"/>
      <c r="I21" s="581"/>
      <c r="J21" s="582"/>
      <c r="K21" s="582"/>
      <c r="L21" s="583"/>
      <c r="M21" s="584" t="s">
        <v>690</v>
      </c>
      <c r="N21" s="585"/>
      <c r="O21" s="585"/>
      <c r="P21" s="585"/>
      <c r="Q21" s="585"/>
      <c r="R21" s="585"/>
      <c r="S21" s="586"/>
      <c r="T21" s="587" t="s">
        <v>69</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 customHeight="1" thickBot="1" x14ac:dyDescent="0.25">
      <c r="B24" s="14"/>
      <c r="C24" s="451" t="s">
        <v>777</v>
      </c>
      <c r="D24" s="452"/>
      <c r="E24" s="452"/>
      <c r="F24" s="452"/>
      <c r="G24" s="452"/>
      <c r="H24" s="452"/>
      <c r="I24" s="453"/>
      <c r="J24" s="451" t="s">
        <v>778</v>
      </c>
      <c r="K24" s="452"/>
      <c r="L24" s="452"/>
      <c r="M24" s="452"/>
      <c r="N24" s="452"/>
      <c r="O24" s="452"/>
      <c r="P24" s="453"/>
      <c r="Q24" s="563" t="s">
        <v>779</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797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0.88</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479">
        <v>0</v>
      </c>
      <c r="L32" s="480"/>
      <c r="M32" s="480"/>
      <c r="N32" s="480"/>
      <c r="O32" s="539">
        <v>0.89</v>
      </c>
      <c r="P32" s="480"/>
      <c r="Q32" s="480"/>
      <c r="R32" s="480"/>
      <c r="S32" s="539">
        <v>0.9</v>
      </c>
      <c r="T32" s="480"/>
      <c r="U32" s="539">
        <v>0.99</v>
      </c>
      <c r="V32" s="480"/>
      <c r="W32" s="480"/>
      <c r="X32" s="539">
        <v>1</v>
      </c>
      <c r="Y32" s="480"/>
      <c r="Z32" s="539">
        <v>1</v>
      </c>
      <c r="AA32" s="540"/>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102" customHeight="1" thickBot="1" x14ac:dyDescent="0.25">
      <c r="B35" s="20"/>
      <c r="C35" s="756" t="s">
        <v>30</v>
      </c>
      <c r="D35" s="757"/>
      <c r="E35" s="757"/>
      <c r="F35" s="757"/>
      <c r="G35" s="758"/>
      <c r="H35" s="35" t="s">
        <v>798</v>
      </c>
      <c r="I35" s="35" t="s">
        <v>799</v>
      </c>
      <c r="J35" s="230" t="s">
        <v>33</v>
      </c>
      <c r="K35" s="926" t="s">
        <v>34</v>
      </c>
      <c r="L35" s="927"/>
      <c r="M35" s="927"/>
      <c r="N35" s="927"/>
      <c r="O35" s="927"/>
      <c r="P35" s="927"/>
      <c r="Q35" s="927"/>
      <c r="R35" s="927"/>
      <c r="S35" s="927"/>
      <c r="T35" s="927"/>
      <c r="U35" s="927"/>
      <c r="V35" s="927"/>
      <c r="W35" s="927"/>
      <c r="X35" s="927"/>
      <c r="Y35" s="927"/>
      <c r="Z35" s="927"/>
      <c r="AA35" s="928"/>
      <c r="AB35" s="16"/>
    </row>
    <row r="36" spans="2:28" s="21" customFormat="1" ht="33.75" customHeight="1" x14ac:dyDescent="0.2">
      <c r="B36" s="20"/>
      <c r="C36" s="641" t="s">
        <v>800</v>
      </c>
      <c r="D36" s="642"/>
      <c r="E36" s="642"/>
      <c r="F36" s="642"/>
      <c r="G36" s="643"/>
      <c r="H36" s="72">
        <v>11</v>
      </c>
      <c r="I36" s="72">
        <v>11</v>
      </c>
      <c r="J36" s="58">
        <f>+H36/I36</f>
        <v>1</v>
      </c>
      <c r="K36" s="1016" t="s">
        <v>801</v>
      </c>
      <c r="L36" s="1017"/>
      <c r="M36" s="1017"/>
      <c r="N36" s="1017"/>
      <c r="O36" s="1017"/>
      <c r="P36" s="1017"/>
      <c r="Q36" s="1017"/>
      <c r="R36" s="1017"/>
      <c r="S36" s="1017"/>
      <c r="T36" s="1017"/>
      <c r="U36" s="1017"/>
      <c r="V36" s="1017"/>
      <c r="W36" s="1017"/>
      <c r="X36" s="1017"/>
      <c r="Y36" s="1017"/>
      <c r="Z36" s="1017"/>
      <c r="AA36" s="1018"/>
      <c r="AB36" s="16"/>
    </row>
    <row r="37" spans="2:28" s="21" customFormat="1" ht="15" thickBot="1" x14ac:dyDescent="0.25">
      <c r="B37" s="20"/>
      <c r="C37" s="641" t="s">
        <v>802</v>
      </c>
      <c r="D37" s="642"/>
      <c r="E37" s="642"/>
      <c r="F37" s="642"/>
      <c r="G37" s="643"/>
      <c r="H37" s="276"/>
      <c r="I37" s="276"/>
      <c r="J37" s="277" t="e">
        <f t="shared" ref="J37" si="0">+H37/I37</f>
        <v>#DIV/0!</v>
      </c>
      <c r="K37" s="783"/>
      <c r="L37" s="784"/>
      <c r="M37" s="784"/>
      <c r="N37" s="784"/>
      <c r="O37" s="784"/>
      <c r="P37" s="784"/>
      <c r="Q37" s="784"/>
      <c r="R37" s="784"/>
      <c r="S37" s="784"/>
      <c r="T37" s="784"/>
      <c r="U37" s="784"/>
      <c r="V37" s="784"/>
      <c r="W37" s="784"/>
      <c r="X37" s="784"/>
      <c r="Y37" s="784"/>
      <c r="Z37" s="784"/>
      <c r="AA37" s="785"/>
      <c r="AB37" s="16"/>
    </row>
    <row r="38" spans="2:28" s="21" customFormat="1" ht="15.75" customHeight="1" thickBot="1" x14ac:dyDescent="0.3">
      <c r="B38" s="20"/>
      <c r="C38" s="786" t="s">
        <v>35</v>
      </c>
      <c r="D38" s="787"/>
      <c r="E38" s="787"/>
      <c r="F38" s="787"/>
      <c r="G38" s="788"/>
      <c r="H38" s="233">
        <f>SUM(H36:H37)</f>
        <v>11</v>
      </c>
      <c r="I38" s="233">
        <f>SUM(I36:I37)</f>
        <v>11</v>
      </c>
      <c r="J38" s="278">
        <f>+(H38/I38)</f>
        <v>1</v>
      </c>
      <c r="K38" s="789"/>
      <c r="L38" s="790"/>
      <c r="M38" s="790"/>
      <c r="N38" s="790"/>
      <c r="O38" s="790"/>
      <c r="P38" s="790"/>
      <c r="Q38" s="790"/>
      <c r="R38" s="790"/>
      <c r="S38" s="790"/>
      <c r="T38" s="790"/>
      <c r="U38" s="790"/>
      <c r="V38" s="790"/>
      <c r="W38" s="790"/>
      <c r="X38" s="790"/>
      <c r="Y38" s="790"/>
      <c r="Z38" s="790"/>
      <c r="AA38" s="791"/>
      <c r="AB38" s="16"/>
    </row>
    <row r="39" spans="2:28" s="21" customFormat="1" ht="5.25" customHeight="1" x14ac:dyDescent="0.2">
      <c r="B39" s="20"/>
      <c r="C39" s="15"/>
      <c r="D39" s="15"/>
      <c r="E39" s="15"/>
      <c r="F39" s="15"/>
      <c r="G39" s="15"/>
      <c r="H39" s="54"/>
      <c r="I39" s="54"/>
      <c r="J39" s="53"/>
      <c r="K39" s="15"/>
      <c r="L39" s="15"/>
      <c r="M39" s="15"/>
      <c r="N39" s="15"/>
      <c r="O39" s="15"/>
      <c r="P39" s="15"/>
      <c r="Q39" s="15"/>
      <c r="R39" s="15"/>
      <c r="S39" s="15"/>
      <c r="T39" s="15"/>
      <c r="U39" s="15"/>
      <c r="V39" s="15"/>
      <c r="W39" s="15"/>
      <c r="X39" s="15"/>
      <c r="Y39" s="15"/>
      <c r="Z39" s="15"/>
      <c r="AA39" s="15"/>
      <c r="AB39" s="16"/>
    </row>
    <row r="40" spans="2:28" s="21" customFormat="1" ht="15" thickBot="1" x14ac:dyDescent="0.25">
      <c r="B40" s="20"/>
      <c r="C40" s="15"/>
      <c r="D40" s="15"/>
      <c r="E40" s="15"/>
      <c r="F40" s="15"/>
      <c r="G40" s="15"/>
      <c r="H40" s="54"/>
      <c r="I40" s="54"/>
      <c r="J40" s="53"/>
      <c r="K40" s="15"/>
      <c r="L40" s="15"/>
      <c r="M40" s="15"/>
      <c r="N40" s="15"/>
      <c r="O40" s="15"/>
      <c r="P40" s="15"/>
      <c r="Q40" s="15"/>
      <c r="R40" s="15"/>
      <c r="S40" s="15"/>
      <c r="T40" s="15"/>
      <c r="U40" s="15"/>
      <c r="V40" s="15"/>
      <c r="W40" s="15"/>
      <c r="X40" s="15"/>
      <c r="Y40" s="15"/>
      <c r="Z40" s="15"/>
      <c r="AA40" s="15"/>
      <c r="AB40" s="16"/>
    </row>
    <row r="41" spans="2:28" s="21" customFormat="1" x14ac:dyDescent="0.2">
      <c r="B41" s="20"/>
      <c r="C41" s="625" t="s">
        <v>36</v>
      </c>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7"/>
      <c r="AB41" s="16"/>
    </row>
    <row r="42" spans="2:28" ht="15" thickBot="1" x14ac:dyDescent="0.25">
      <c r="B42" s="14"/>
      <c r="C42" s="932"/>
      <c r="D42" s="933"/>
      <c r="E42" s="933"/>
      <c r="F42" s="933"/>
      <c r="G42" s="933"/>
      <c r="H42" s="933"/>
      <c r="I42" s="933"/>
      <c r="J42" s="933"/>
      <c r="K42" s="933"/>
      <c r="L42" s="933"/>
      <c r="M42" s="933"/>
      <c r="N42" s="933"/>
      <c r="O42" s="933"/>
      <c r="P42" s="933"/>
      <c r="Q42" s="933"/>
      <c r="R42" s="933"/>
      <c r="S42" s="933"/>
      <c r="T42" s="933"/>
      <c r="U42" s="933"/>
      <c r="V42" s="933"/>
      <c r="W42" s="933"/>
      <c r="X42" s="933"/>
      <c r="Y42" s="933"/>
      <c r="Z42" s="933"/>
      <c r="AA42" s="934"/>
      <c r="AB42" s="16"/>
    </row>
    <row r="43" spans="2:28" x14ac:dyDescent="0.2">
      <c r="B43" s="14"/>
      <c r="C43" s="768"/>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70"/>
      <c r="AB43" s="16"/>
    </row>
    <row r="44" spans="2:28" x14ac:dyDescent="0.2">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3"/>
      <c r="AB44" s="16"/>
    </row>
    <row r="45" spans="2:28" x14ac:dyDescent="0.2">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3"/>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ht="15" thickBot="1" x14ac:dyDescent="0.25">
      <c r="B55" s="14"/>
      <c r="C55" s="774"/>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6"/>
      <c r="AB55" s="16"/>
    </row>
    <row r="56" spans="2:28" x14ac:dyDescent="0.2">
      <c r="B56" s="22"/>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23"/>
    </row>
    <row r="57" spans="2:28" ht="15" thickBot="1" x14ac:dyDescent="0.25">
      <c r="B57" s="24"/>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25"/>
    </row>
    <row r="58" spans="2:28" ht="15.75" x14ac:dyDescent="0.2">
      <c r="B58" s="26"/>
      <c r="C58" s="838" t="s">
        <v>30</v>
      </c>
      <c r="D58" s="839"/>
      <c r="E58" s="839"/>
      <c r="F58" s="839"/>
      <c r="G58" s="840"/>
      <c r="H58" s="838" t="s">
        <v>37</v>
      </c>
      <c r="I58" s="840"/>
      <c r="J58" s="838" t="s">
        <v>38</v>
      </c>
      <c r="K58" s="839"/>
      <c r="L58" s="839"/>
      <c r="M58" s="840"/>
      <c r="N58" s="838" t="s">
        <v>39</v>
      </c>
      <c r="O58" s="839"/>
      <c r="P58" s="839"/>
      <c r="Q58" s="839"/>
      <c r="R58" s="839"/>
      <c r="S58" s="839"/>
      <c r="T58" s="839"/>
      <c r="U58" s="840"/>
      <c r="V58" s="935" t="s">
        <v>40</v>
      </c>
      <c r="W58" s="935"/>
      <c r="X58" s="935"/>
      <c r="Y58" s="935"/>
      <c r="Z58" s="935"/>
      <c r="AA58" s="936"/>
      <c r="AB58" s="27"/>
    </row>
    <row r="59" spans="2:28" ht="15.75" x14ac:dyDescent="0.2">
      <c r="B59" s="28"/>
      <c r="C59" s="841"/>
      <c r="D59" s="842"/>
      <c r="E59" s="842"/>
      <c r="F59" s="842"/>
      <c r="G59" s="843"/>
      <c r="H59" s="841"/>
      <c r="I59" s="843"/>
      <c r="J59" s="841"/>
      <c r="K59" s="842"/>
      <c r="L59" s="842"/>
      <c r="M59" s="843"/>
      <c r="N59" s="841"/>
      <c r="O59" s="842"/>
      <c r="P59" s="842"/>
      <c r="Q59" s="842"/>
      <c r="R59" s="842"/>
      <c r="S59" s="842"/>
      <c r="T59" s="842"/>
      <c r="U59" s="843"/>
      <c r="V59" s="937"/>
      <c r="W59" s="937"/>
      <c r="X59" s="937"/>
      <c r="Y59" s="937"/>
      <c r="Z59" s="937"/>
      <c r="AA59" s="938"/>
      <c r="AB59" s="27"/>
    </row>
    <row r="60" spans="2:28" ht="16.5" thickBot="1" x14ac:dyDescent="0.25">
      <c r="B60" s="28"/>
      <c r="C60" s="841"/>
      <c r="D60" s="842"/>
      <c r="E60" s="842"/>
      <c r="F60" s="842"/>
      <c r="G60" s="843"/>
      <c r="H60" s="841"/>
      <c r="I60" s="843"/>
      <c r="J60" s="841"/>
      <c r="K60" s="842"/>
      <c r="L60" s="842"/>
      <c r="M60" s="843"/>
      <c r="N60" s="844"/>
      <c r="O60" s="845"/>
      <c r="P60" s="845"/>
      <c r="Q60" s="845"/>
      <c r="R60" s="845"/>
      <c r="S60" s="845"/>
      <c r="T60" s="845"/>
      <c r="U60" s="846"/>
      <c r="V60" s="939"/>
      <c r="W60" s="939"/>
      <c r="X60" s="939"/>
      <c r="Y60" s="939"/>
      <c r="Z60" s="939"/>
      <c r="AA60" s="940"/>
      <c r="AB60" s="27"/>
    </row>
    <row r="61" spans="2:28" ht="65.25" customHeight="1" x14ac:dyDescent="0.2">
      <c r="B61" s="26"/>
      <c r="C61" s="1869" t="s">
        <v>803</v>
      </c>
      <c r="D61" s="1767"/>
      <c r="E61" s="1767"/>
      <c r="F61" s="1767"/>
      <c r="G61" s="1767"/>
      <c r="H61" s="1870">
        <v>0.69</v>
      </c>
      <c r="I61" s="1767"/>
      <c r="J61" s="712">
        <v>1</v>
      </c>
      <c r="K61" s="711"/>
      <c r="L61" s="711"/>
      <c r="M61" s="711"/>
      <c r="N61" s="713" t="s">
        <v>91</v>
      </c>
      <c r="O61" s="714"/>
      <c r="P61" s="714"/>
      <c r="Q61" s="714"/>
      <c r="R61" s="714"/>
      <c r="S61" s="714"/>
      <c r="T61" s="714"/>
      <c r="U61" s="715"/>
      <c r="V61" s="713" t="s">
        <v>804</v>
      </c>
      <c r="W61" s="714"/>
      <c r="X61" s="714"/>
      <c r="Y61" s="714"/>
      <c r="Z61" s="714"/>
      <c r="AA61" s="716"/>
      <c r="AB61" s="29"/>
    </row>
    <row r="62" spans="2:28" x14ac:dyDescent="0.2">
      <c r="B62" s="26"/>
      <c r="C62" s="590"/>
      <c r="D62" s="591"/>
      <c r="E62" s="591"/>
      <c r="F62" s="591"/>
      <c r="G62" s="591"/>
      <c r="H62" s="591"/>
      <c r="I62" s="591"/>
      <c r="J62" s="591"/>
      <c r="K62" s="591"/>
      <c r="L62" s="591"/>
      <c r="M62" s="591"/>
      <c r="N62" s="918"/>
      <c r="O62" s="919"/>
      <c r="P62" s="919"/>
      <c r="Q62" s="919"/>
      <c r="R62" s="919"/>
      <c r="S62" s="919"/>
      <c r="T62" s="919"/>
      <c r="U62" s="920"/>
      <c r="V62" s="918"/>
      <c r="W62" s="919"/>
      <c r="X62" s="919"/>
      <c r="Y62" s="919"/>
      <c r="Z62" s="919"/>
      <c r="AA62" s="921"/>
      <c r="AB62" s="29"/>
    </row>
    <row r="63" spans="2:28" x14ac:dyDescent="0.2">
      <c r="B63" s="26"/>
      <c r="C63" s="590"/>
      <c r="D63" s="591"/>
      <c r="E63" s="591"/>
      <c r="F63" s="591"/>
      <c r="G63" s="591"/>
      <c r="H63" s="591"/>
      <c r="I63" s="591"/>
      <c r="J63" s="591"/>
      <c r="K63" s="591"/>
      <c r="L63" s="591"/>
      <c r="M63" s="591"/>
      <c r="N63" s="918"/>
      <c r="O63" s="919"/>
      <c r="P63" s="919"/>
      <c r="Q63" s="919"/>
      <c r="R63" s="919"/>
      <c r="S63" s="919"/>
      <c r="T63" s="919"/>
      <c r="U63" s="920"/>
      <c r="V63" s="918"/>
      <c r="W63" s="919"/>
      <c r="X63" s="919"/>
      <c r="Y63" s="919"/>
      <c r="Z63" s="919"/>
      <c r="AA63" s="921"/>
      <c r="AB63" s="29"/>
    </row>
    <row r="64" spans="2:28" x14ac:dyDescent="0.2">
      <c r="B64" s="26"/>
      <c r="C64" s="590"/>
      <c r="D64" s="591"/>
      <c r="E64" s="591"/>
      <c r="F64" s="591"/>
      <c r="G64" s="591"/>
      <c r="H64" s="591"/>
      <c r="I64" s="591"/>
      <c r="J64" s="591"/>
      <c r="K64" s="591"/>
      <c r="L64" s="591"/>
      <c r="M64" s="591"/>
      <c r="N64" s="918"/>
      <c r="O64" s="919"/>
      <c r="P64" s="919"/>
      <c r="Q64" s="919"/>
      <c r="R64" s="919"/>
      <c r="S64" s="919"/>
      <c r="T64" s="919"/>
      <c r="U64" s="920"/>
      <c r="V64" s="918"/>
      <c r="W64" s="919"/>
      <c r="X64" s="919"/>
      <c r="Y64" s="919"/>
      <c r="Z64" s="919"/>
      <c r="AA64" s="921"/>
      <c r="AB64" s="29"/>
    </row>
    <row r="65" spans="2:28" x14ac:dyDescent="0.2">
      <c r="B65" s="26"/>
      <c r="C65" s="590"/>
      <c r="D65" s="591"/>
      <c r="E65" s="591"/>
      <c r="F65" s="591"/>
      <c r="G65" s="591"/>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37"/>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36"/>
    </row>
    <row r="106" ht="6" customHeight="1" x14ac:dyDescent="0.2"/>
  </sheetData>
  <mergeCells count="103">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41:AA42"/>
    <mergeCell ref="C43:AA55"/>
    <mergeCell ref="C58:G60"/>
    <mergeCell ref="H58:I60"/>
    <mergeCell ref="J58:M60"/>
    <mergeCell ref="N58:U60"/>
    <mergeCell ref="V58:AA60"/>
    <mergeCell ref="C61:G61"/>
    <mergeCell ref="H61:I61"/>
    <mergeCell ref="J61:M61"/>
    <mergeCell ref="N61:U61"/>
    <mergeCell ref="V61:AA61"/>
    <mergeCell ref="C62:G62"/>
    <mergeCell ref="H62:I62"/>
    <mergeCell ref="J62:M62"/>
    <mergeCell ref="N62:U62"/>
    <mergeCell ref="V62: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39" min="1" max="25"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14"/>
  <sheetViews>
    <sheetView zoomScaleNormal="100" zoomScaleSheetLayoutView="100" zoomScalePageLayoutView="70" workbookViewId="0">
      <selection activeCell="C28" sqref="C28:H28"/>
    </sheetView>
  </sheetViews>
  <sheetFormatPr baseColWidth="10" defaultColWidth="3.7109375" defaultRowHeight="14.25" x14ac:dyDescent="0.2"/>
  <cols>
    <col min="1" max="1" width="3.7109375" style="1"/>
    <col min="2" max="2" width="2.85546875" style="1" customWidth="1"/>
    <col min="3" max="6" width="2.7109375" style="1" customWidth="1"/>
    <col min="7" max="7" width="4.28515625" style="1" customWidth="1"/>
    <col min="8" max="8" width="14.28515625" style="1" customWidth="1"/>
    <col min="9" max="9" width="13.42578125" style="1" customWidth="1"/>
    <col min="10" max="10" width="15" style="1" customWidth="1"/>
    <col min="11" max="12" width="3.42578125" style="1" customWidth="1"/>
    <col min="13" max="15" width="2.7109375" style="1" customWidth="1"/>
    <col min="16" max="16" width="3.42578125" style="1" customWidth="1"/>
    <col min="17" max="17" width="3.5703125" style="1" customWidth="1"/>
    <col min="18" max="18" width="3.7109375" style="1"/>
    <col min="19" max="19" width="3.28515625" style="1" customWidth="1"/>
    <col min="20" max="20" width="7.42578125" style="1" customWidth="1"/>
    <col min="21" max="21" width="3.5703125" style="1" customWidth="1"/>
    <col min="22" max="22" width="3.7109375" style="1"/>
    <col min="23" max="25" width="5" style="1" customWidth="1"/>
    <col min="26" max="26" width="6.7109375" style="1" customWidth="1"/>
    <col min="27" max="27" width="4.140625" style="1" customWidth="1"/>
    <col min="28" max="28" width="2" style="1" customWidth="1"/>
    <col min="29" max="16384" width="3.710937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208</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211</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210</v>
      </c>
      <c r="S11" s="617"/>
      <c r="T11" s="617"/>
      <c r="U11" s="618"/>
      <c r="V11" s="587" t="s">
        <v>137</v>
      </c>
      <c r="W11" s="606"/>
      <c r="X11" s="606"/>
      <c r="Y11" s="606"/>
      <c r="Z11" s="606"/>
      <c r="AA11" s="607"/>
      <c r="AB11" s="10"/>
    </row>
    <row r="12" spans="2:28"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805</v>
      </c>
      <c r="J13" s="552"/>
      <c r="K13" s="552"/>
      <c r="L13" s="552"/>
      <c r="M13" s="552"/>
      <c r="N13" s="552"/>
      <c r="O13" s="552"/>
      <c r="P13" s="552"/>
      <c r="Q13" s="552"/>
      <c r="R13" s="552"/>
      <c r="S13" s="553"/>
      <c r="T13" s="545" t="s">
        <v>9</v>
      </c>
      <c r="U13" s="546"/>
      <c r="V13" s="546"/>
      <c r="W13" s="546"/>
      <c r="X13" s="546"/>
      <c r="Y13" s="546"/>
      <c r="Z13" s="546"/>
      <c r="AA13" s="547"/>
      <c r="AB13" s="16"/>
    </row>
    <row r="14" spans="2:28" ht="46.5" customHeight="1" thickBot="1" x14ac:dyDescent="0.25">
      <c r="B14" s="14"/>
      <c r="C14" s="548"/>
      <c r="D14" s="549"/>
      <c r="E14" s="549"/>
      <c r="F14" s="549"/>
      <c r="G14" s="549"/>
      <c r="H14" s="550"/>
      <c r="I14" s="554"/>
      <c r="J14" s="555"/>
      <c r="K14" s="555"/>
      <c r="L14" s="555"/>
      <c r="M14" s="555"/>
      <c r="N14" s="555"/>
      <c r="O14" s="555"/>
      <c r="P14" s="555"/>
      <c r="Q14" s="555"/>
      <c r="R14" s="555"/>
      <c r="S14" s="556"/>
      <c r="T14" s="557" t="s">
        <v>61</v>
      </c>
      <c r="U14" s="558"/>
      <c r="V14" s="558"/>
      <c r="W14" s="558"/>
      <c r="X14" s="558"/>
      <c r="Y14" s="558"/>
      <c r="Z14" s="558"/>
      <c r="AA14" s="559"/>
      <c r="AB14" s="16"/>
    </row>
    <row r="15" spans="2:28"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57.75" customHeight="1" thickBot="1" x14ac:dyDescent="0.25">
      <c r="B16" s="14"/>
      <c r="C16" s="472" t="s">
        <v>11</v>
      </c>
      <c r="D16" s="473"/>
      <c r="E16" s="473"/>
      <c r="F16" s="473"/>
      <c r="G16" s="473"/>
      <c r="H16" s="474"/>
      <c r="I16" s="475" t="s">
        <v>209</v>
      </c>
      <c r="J16" s="476"/>
      <c r="K16" s="476"/>
      <c r="L16" s="476"/>
      <c r="M16" s="476"/>
      <c r="N16" s="476"/>
      <c r="O16" s="476"/>
      <c r="P16" s="476"/>
      <c r="Q16" s="476"/>
      <c r="R16" s="476"/>
      <c r="S16" s="476"/>
      <c r="T16" s="476"/>
      <c r="U16" s="476"/>
      <c r="V16" s="476"/>
      <c r="W16" s="476"/>
      <c r="X16" s="476"/>
      <c r="Y16" s="476"/>
      <c r="Z16" s="476"/>
      <c r="AA16" s="477"/>
      <c r="AB16" s="16"/>
    </row>
    <row r="17" spans="2:28" ht="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2.5" customHeight="1" thickBot="1" x14ac:dyDescent="0.25">
      <c r="B18" s="14"/>
      <c r="C18" s="472" t="s">
        <v>12</v>
      </c>
      <c r="D18" s="473"/>
      <c r="E18" s="473"/>
      <c r="F18" s="473"/>
      <c r="G18" s="473"/>
      <c r="H18" s="474"/>
      <c r="I18" s="475" t="s">
        <v>806</v>
      </c>
      <c r="J18" s="476"/>
      <c r="K18" s="476"/>
      <c r="L18" s="476"/>
      <c r="M18" s="476"/>
      <c r="N18" s="476"/>
      <c r="O18" s="476"/>
      <c r="P18" s="476"/>
      <c r="Q18" s="476"/>
      <c r="R18" s="476"/>
      <c r="S18" s="476"/>
      <c r="T18" s="476"/>
      <c r="U18" s="476"/>
      <c r="V18" s="476"/>
      <c r="W18" s="476"/>
      <c r="X18" s="476"/>
      <c r="Y18" s="476"/>
      <c r="Z18" s="476"/>
      <c r="AA18" s="477"/>
      <c r="AB18" s="16"/>
    </row>
    <row r="19" spans="2:28" ht="16.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21.75" customHeight="1" x14ac:dyDescent="0.2">
      <c r="B20" s="14"/>
      <c r="C20" s="572" t="s">
        <v>13</v>
      </c>
      <c r="D20" s="573"/>
      <c r="E20" s="573"/>
      <c r="F20" s="573"/>
      <c r="G20" s="573"/>
      <c r="H20" s="574"/>
      <c r="I20" s="578" t="s">
        <v>552</v>
      </c>
      <c r="J20" s="579"/>
      <c r="K20" s="579"/>
      <c r="L20" s="580"/>
      <c r="M20" s="569" t="s">
        <v>14</v>
      </c>
      <c r="N20" s="570"/>
      <c r="O20" s="570"/>
      <c r="P20" s="570"/>
      <c r="Q20" s="570"/>
      <c r="R20" s="570"/>
      <c r="S20" s="571"/>
      <c r="T20" s="569" t="s">
        <v>15</v>
      </c>
      <c r="U20" s="570"/>
      <c r="V20" s="570"/>
      <c r="W20" s="570"/>
      <c r="X20" s="570"/>
      <c r="Y20" s="570"/>
      <c r="Z20" s="570"/>
      <c r="AA20" s="571"/>
      <c r="AB20" s="16"/>
    </row>
    <row r="21" spans="2:28" ht="21.75" customHeight="1" thickBot="1" x14ac:dyDescent="0.25">
      <c r="B21" s="14"/>
      <c r="C21" s="575"/>
      <c r="D21" s="576"/>
      <c r="E21" s="576"/>
      <c r="F21" s="576"/>
      <c r="G21" s="576"/>
      <c r="H21" s="577"/>
      <c r="I21" s="581"/>
      <c r="J21" s="582"/>
      <c r="K21" s="582"/>
      <c r="L21" s="583"/>
      <c r="M21" s="584" t="s">
        <v>807</v>
      </c>
      <c r="N21" s="585"/>
      <c r="O21" s="585"/>
      <c r="P21" s="585"/>
      <c r="Q21" s="585"/>
      <c r="R21" s="585"/>
      <c r="S21" s="586"/>
      <c r="T21" s="587" t="s">
        <v>17</v>
      </c>
      <c r="U21" s="585"/>
      <c r="V21" s="585"/>
      <c r="W21" s="585"/>
      <c r="X21" s="585"/>
      <c r="Y21" s="585"/>
      <c r="Z21" s="585"/>
      <c r="AA21" s="586"/>
      <c r="AB21" s="16"/>
    </row>
    <row r="22" spans="2:28" ht="15"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30" customHeight="1" thickBot="1" x14ac:dyDescent="0.25">
      <c r="B24" s="14"/>
      <c r="C24" s="451" t="s">
        <v>808</v>
      </c>
      <c r="D24" s="452"/>
      <c r="E24" s="452"/>
      <c r="F24" s="452"/>
      <c r="G24" s="452"/>
      <c r="H24" s="452"/>
      <c r="I24" s="453"/>
      <c r="J24" s="451" t="s">
        <v>208</v>
      </c>
      <c r="K24" s="452"/>
      <c r="L24" s="452"/>
      <c r="M24" s="452"/>
      <c r="N24" s="452"/>
      <c r="O24" s="452"/>
      <c r="P24" s="453"/>
      <c r="Q24" s="563" t="s">
        <v>370</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207</v>
      </c>
      <c r="J26" s="476"/>
      <c r="K26" s="476"/>
      <c r="L26" s="476"/>
      <c r="M26" s="476"/>
      <c r="N26" s="476"/>
      <c r="O26" s="476"/>
      <c r="P26" s="476"/>
      <c r="Q26" s="476"/>
      <c r="R26" s="476"/>
      <c r="S26" s="476"/>
      <c r="T26" s="476"/>
      <c r="U26" s="476"/>
      <c r="V26" s="476"/>
      <c r="W26" s="476"/>
      <c r="X26" s="476"/>
      <c r="Y26" s="476"/>
      <c r="Z26" s="476"/>
      <c r="AA26" s="477"/>
      <c r="AB26" s="16"/>
    </row>
    <row r="27" spans="2:28" ht="15.75"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53.25" customHeight="1" thickBot="1" x14ac:dyDescent="0.25">
      <c r="B28" s="14"/>
      <c r="C28" s="472" t="s">
        <v>23</v>
      </c>
      <c r="D28" s="473"/>
      <c r="E28" s="473"/>
      <c r="F28" s="473"/>
      <c r="G28" s="473"/>
      <c r="H28" s="474"/>
      <c r="I28" s="478">
        <v>1</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15"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1029">
        <v>0</v>
      </c>
      <c r="L32" s="1030"/>
      <c r="M32" s="1030"/>
      <c r="N32" s="1030"/>
      <c r="O32" s="1030">
        <v>0.89</v>
      </c>
      <c r="P32" s="1030"/>
      <c r="Q32" s="1030"/>
      <c r="R32" s="1030"/>
      <c r="S32" s="1030">
        <v>0.9</v>
      </c>
      <c r="T32" s="1030"/>
      <c r="U32" s="1030">
        <v>0.99</v>
      </c>
      <c r="V32" s="1030"/>
      <c r="W32" s="1030"/>
      <c r="X32" s="1030">
        <v>1</v>
      </c>
      <c r="Y32" s="1030"/>
      <c r="Z32" s="1030">
        <v>1</v>
      </c>
      <c r="AA32" s="1031"/>
      <c r="AB32" s="16"/>
    </row>
    <row r="33" spans="2:28" ht="15"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75" thickBot="1" x14ac:dyDescent="0.25">
      <c r="B34" s="20"/>
      <c r="C34" s="756" t="s">
        <v>29</v>
      </c>
      <c r="D34" s="757"/>
      <c r="E34" s="757"/>
      <c r="F34" s="757"/>
      <c r="G34" s="757"/>
      <c r="H34" s="757"/>
      <c r="I34" s="757"/>
      <c r="J34" s="757"/>
      <c r="K34" s="757"/>
      <c r="L34" s="757"/>
      <c r="M34" s="757"/>
      <c r="N34" s="757"/>
      <c r="O34" s="757"/>
      <c r="P34" s="757"/>
      <c r="Q34" s="757"/>
      <c r="R34" s="757"/>
      <c r="S34" s="757"/>
      <c r="T34" s="757"/>
      <c r="U34" s="757"/>
      <c r="V34" s="757"/>
      <c r="W34" s="757"/>
      <c r="X34" s="757"/>
      <c r="Y34" s="757"/>
      <c r="Z34" s="757"/>
      <c r="AA34" s="758"/>
      <c r="AB34" s="16"/>
    </row>
    <row r="35" spans="2:28" s="21" customFormat="1" ht="45.75" customHeight="1" thickBot="1" x14ac:dyDescent="0.25">
      <c r="B35" s="20"/>
      <c r="C35" s="756" t="s">
        <v>30</v>
      </c>
      <c r="D35" s="757"/>
      <c r="E35" s="757"/>
      <c r="F35" s="757"/>
      <c r="G35" s="758"/>
      <c r="H35" s="230" t="s">
        <v>809</v>
      </c>
      <c r="I35" s="230" t="s">
        <v>810</v>
      </c>
      <c r="J35" s="230" t="s">
        <v>33</v>
      </c>
      <c r="K35" s="926" t="s">
        <v>34</v>
      </c>
      <c r="L35" s="927"/>
      <c r="M35" s="927"/>
      <c r="N35" s="927"/>
      <c r="O35" s="927"/>
      <c r="P35" s="927"/>
      <c r="Q35" s="927"/>
      <c r="R35" s="927"/>
      <c r="S35" s="927"/>
      <c r="T35" s="927"/>
      <c r="U35" s="927"/>
      <c r="V35" s="927"/>
      <c r="W35" s="927"/>
      <c r="X35" s="927"/>
      <c r="Y35" s="927"/>
      <c r="Z35" s="927"/>
      <c r="AA35" s="928"/>
      <c r="AB35" s="16"/>
    </row>
    <row r="36" spans="2:28" s="21" customFormat="1" x14ac:dyDescent="0.2">
      <c r="B36" s="20"/>
      <c r="C36" s="641" t="s">
        <v>811</v>
      </c>
      <c r="D36" s="642"/>
      <c r="E36" s="642"/>
      <c r="F36" s="642"/>
      <c r="G36" s="643"/>
      <c r="H36" s="279">
        <v>69</v>
      </c>
      <c r="I36" s="279">
        <v>69</v>
      </c>
      <c r="J36" s="58">
        <f>+H36/I36</f>
        <v>1</v>
      </c>
      <c r="K36" s="1016" t="s">
        <v>812</v>
      </c>
      <c r="L36" s="1017"/>
      <c r="M36" s="1017"/>
      <c r="N36" s="1017"/>
      <c r="O36" s="1017"/>
      <c r="P36" s="1017"/>
      <c r="Q36" s="1017"/>
      <c r="R36" s="1017"/>
      <c r="S36" s="1017"/>
      <c r="T36" s="1017"/>
      <c r="U36" s="1017"/>
      <c r="V36" s="1017"/>
      <c r="W36" s="1017"/>
      <c r="X36" s="1017"/>
      <c r="Y36" s="1017"/>
      <c r="Z36" s="1017"/>
      <c r="AA36" s="1018"/>
      <c r="AB36" s="16"/>
    </row>
    <row r="37" spans="2:28" s="21" customFormat="1" x14ac:dyDescent="0.2">
      <c r="B37" s="20"/>
      <c r="C37" s="641" t="s">
        <v>783</v>
      </c>
      <c r="D37" s="642"/>
      <c r="E37" s="642"/>
      <c r="F37" s="642"/>
      <c r="G37" s="643"/>
      <c r="H37" s="70">
        <v>33</v>
      </c>
      <c r="I37" s="70">
        <v>33</v>
      </c>
      <c r="J37" s="58">
        <f t="shared" ref="J37:J39" si="0">+H37/I37</f>
        <v>1</v>
      </c>
      <c r="K37" s="783" t="s">
        <v>813</v>
      </c>
      <c r="L37" s="784"/>
      <c r="M37" s="784"/>
      <c r="N37" s="784"/>
      <c r="O37" s="784"/>
      <c r="P37" s="784"/>
      <c r="Q37" s="784"/>
      <c r="R37" s="784"/>
      <c r="S37" s="784"/>
      <c r="T37" s="784"/>
      <c r="U37" s="784"/>
      <c r="V37" s="784"/>
      <c r="W37" s="784"/>
      <c r="X37" s="784"/>
      <c r="Y37" s="784"/>
      <c r="Z37" s="784"/>
      <c r="AA37" s="785"/>
      <c r="AB37" s="16"/>
    </row>
    <row r="38" spans="2:28" s="21" customFormat="1" x14ac:dyDescent="0.2">
      <c r="B38" s="20"/>
      <c r="C38" s="641" t="s">
        <v>814</v>
      </c>
      <c r="D38" s="642"/>
      <c r="E38" s="642"/>
      <c r="F38" s="642"/>
      <c r="G38" s="643"/>
      <c r="H38" s="70"/>
      <c r="I38" s="70"/>
      <c r="J38" s="58" t="e">
        <f t="shared" si="0"/>
        <v>#DIV/0!</v>
      </c>
      <c r="K38" s="783"/>
      <c r="L38" s="784"/>
      <c r="M38" s="784"/>
      <c r="N38" s="784"/>
      <c r="O38" s="784"/>
      <c r="P38" s="784"/>
      <c r="Q38" s="784"/>
      <c r="R38" s="784"/>
      <c r="S38" s="784"/>
      <c r="T38" s="784"/>
      <c r="U38" s="784"/>
      <c r="V38" s="784"/>
      <c r="W38" s="784"/>
      <c r="X38" s="784"/>
      <c r="Y38" s="784"/>
      <c r="Z38" s="784"/>
      <c r="AA38" s="785"/>
      <c r="AB38" s="16"/>
    </row>
    <row r="39" spans="2:28" s="21" customFormat="1" ht="15" thickBot="1" x14ac:dyDescent="0.25">
      <c r="B39" s="20"/>
      <c r="C39" s="641" t="s">
        <v>815</v>
      </c>
      <c r="D39" s="642"/>
      <c r="E39" s="642"/>
      <c r="F39" s="642"/>
      <c r="G39" s="643"/>
      <c r="H39" s="70"/>
      <c r="I39" s="70"/>
      <c r="J39" s="58" t="e">
        <f t="shared" si="0"/>
        <v>#DIV/0!</v>
      </c>
      <c r="K39" s="783"/>
      <c r="L39" s="784"/>
      <c r="M39" s="784"/>
      <c r="N39" s="784"/>
      <c r="O39" s="784"/>
      <c r="P39" s="784"/>
      <c r="Q39" s="784"/>
      <c r="R39" s="784"/>
      <c r="S39" s="784"/>
      <c r="T39" s="784"/>
      <c r="U39" s="784"/>
      <c r="V39" s="784"/>
      <c r="W39" s="784"/>
      <c r="X39" s="784"/>
      <c r="Y39" s="784"/>
      <c r="Z39" s="784"/>
      <c r="AA39" s="785"/>
      <c r="AB39" s="16"/>
    </row>
    <row r="40" spans="2:28" s="21" customFormat="1" ht="15.75" customHeight="1" thickBot="1" x14ac:dyDescent="0.3">
      <c r="B40" s="20"/>
      <c r="C40" s="786" t="s">
        <v>35</v>
      </c>
      <c r="D40" s="787"/>
      <c r="E40" s="787"/>
      <c r="F40" s="787"/>
      <c r="G40" s="788"/>
      <c r="H40" s="69"/>
      <c r="I40" s="69"/>
      <c r="J40" s="140"/>
      <c r="K40" s="789"/>
      <c r="L40" s="790"/>
      <c r="M40" s="790"/>
      <c r="N40" s="790"/>
      <c r="O40" s="790"/>
      <c r="P40" s="790"/>
      <c r="Q40" s="790"/>
      <c r="R40" s="790"/>
      <c r="S40" s="790"/>
      <c r="T40" s="790"/>
      <c r="U40" s="790"/>
      <c r="V40" s="790"/>
      <c r="W40" s="790"/>
      <c r="X40" s="790"/>
      <c r="Y40" s="790"/>
      <c r="Z40" s="790"/>
      <c r="AA40" s="791"/>
      <c r="AB40" s="16"/>
    </row>
    <row r="41" spans="2:28" s="21" customFormat="1" ht="5.25" customHeight="1" x14ac:dyDescent="0.2">
      <c r="B41" s="20"/>
      <c r="C41" s="15"/>
      <c r="D41" s="15"/>
      <c r="E41" s="15"/>
      <c r="F41" s="15"/>
      <c r="G41" s="15"/>
      <c r="H41" s="54"/>
      <c r="I41" s="54"/>
      <c r="J41" s="53"/>
      <c r="K41" s="15"/>
      <c r="L41" s="15"/>
      <c r="M41" s="15"/>
      <c r="N41" s="15"/>
      <c r="O41" s="15"/>
      <c r="P41" s="15"/>
      <c r="Q41" s="15"/>
      <c r="R41" s="15"/>
      <c r="S41" s="15"/>
      <c r="T41" s="15"/>
      <c r="U41" s="15"/>
      <c r="V41" s="15"/>
      <c r="W41" s="15"/>
      <c r="X41" s="15"/>
      <c r="Y41" s="15"/>
      <c r="Z41" s="15"/>
      <c r="AA41" s="15"/>
      <c r="AB41" s="16"/>
    </row>
    <row r="42" spans="2:28" s="21" customFormat="1" ht="15" thickBot="1" x14ac:dyDescent="0.25">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6"/>
    </row>
    <row r="43" spans="2:28" s="21" customFormat="1" x14ac:dyDescent="0.2">
      <c r="B43" s="20"/>
      <c r="C43" s="625" t="s">
        <v>36</v>
      </c>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7"/>
      <c r="AB43" s="16"/>
    </row>
    <row r="44" spans="2:28" ht="15" thickBot="1" x14ac:dyDescent="0.25">
      <c r="B44" s="14"/>
      <c r="C44" s="932"/>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4"/>
      <c r="AB44" s="16"/>
    </row>
    <row r="45" spans="2:28" x14ac:dyDescent="0.2">
      <c r="B45" s="14"/>
      <c r="C45" s="768" t="s">
        <v>70</v>
      </c>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70"/>
      <c r="AB45" s="16"/>
    </row>
    <row r="46" spans="2:28"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3"/>
      <c r="AB46" s="16"/>
    </row>
    <row r="47" spans="2:28"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6"/>
    </row>
    <row r="48" spans="2:28"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3"/>
      <c r="AB48" s="16"/>
    </row>
    <row r="49" spans="2:2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3"/>
      <c r="AB49" s="16"/>
    </row>
    <row r="50" spans="2:2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3"/>
      <c r="AB50" s="16"/>
    </row>
    <row r="51" spans="2:2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3"/>
      <c r="AB51" s="16"/>
    </row>
    <row r="52" spans="2:2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3"/>
      <c r="AB52" s="16"/>
    </row>
    <row r="53" spans="2:2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3"/>
      <c r="AB53" s="16"/>
    </row>
    <row r="54" spans="2:28" x14ac:dyDescent="0.2">
      <c r="B54" s="14"/>
      <c r="C54" s="771"/>
      <c r="D54" s="772"/>
      <c r="E54" s="772"/>
      <c r="F54" s="772"/>
      <c r="G54" s="772"/>
      <c r="H54" s="772"/>
      <c r="I54" s="772"/>
      <c r="J54" s="772"/>
      <c r="K54" s="772"/>
      <c r="L54" s="772"/>
      <c r="M54" s="772"/>
      <c r="N54" s="772"/>
      <c r="O54" s="772"/>
      <c r="P54" s="772"/>
      <c r="Q54" s="772"/>
      <c r="R54" s="772"/>
      <c r="S54" s="772"/>
      <c r="T54" s="772"/>
      <c r="U54" s="772"/>
      <c r="V54" s="772"/>
      <c r="W54" s="772"/>
      <c r="X54" s="772"/>
      <c r="Y54" s="772"/>
      <c r="Z54" s="772"/>
      <c r="AA54" s="773"/>
      <c r="AB54" s="16"/>
    </row>
    <row r="55" spans="2:28" x14ac:dyDescent="0.2">
      <c r="B55" s="14"/>
      <c r="C55" s="771"/>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3"/>
      <c r="AB55" s="16"/>
    </row>
    <row r="56" spans="2:28" x14ac:dyDescent="0.2">
      <c r="B56" s="14"/>
      <c r="C56" s="771"/>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3"/>
      <c r="AB56" s="16"/>
    </row>
    <row r="57" spans="2:28" ht="15" thickBot="1" x14ac:dyDescent="0.25">
      <c r="B57" s="14"/>
      <c r="C57" s="774"/>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6"/>
      <c r="AB57" s="16"/>
    </row>
    <row r="58" spans="2:28" x14ac:dyDescent="0.2">
      <c r="B58" s="22"/>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23"/>
    </row>
    <row r="59" spans="2:28" ht="15" thickBot="1" x14ac:dyDescent="0.25">
      <c r="B59" s="24"/>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25"/>
    </row>
    <row r="60" spans="2:28" ht="15.75" x14ac:dyDescent="0.2">
      <c r="B60" s="26"/>
      <c r="C60" s="838" t="s">
        <v>30</v>
      </c>
      <c r="D60" s="839"/>
      <c r="E60" s="839"/>
      <c r="F60" s="839"/>
      <c r="G60" s="840"/>
      <c r="H60" s="838" t="s">
        <v>37</v>
      </c>
      <c r="I60" s="840"/>
      <c r="J60" s="838" t="s">
        <v>38</v>
      </c>
      <c r="K60" s="839"/>
      <c r="L60" s="839"/>
      <c r="M60" s="840"/>
      <c r="N60" s="838" t="s">
        <v>39</v>
      </c>
      <c r="O60" s="839"/>
      <c r="P60" s="839"/>
      <c r="Q60" s="839"/>
      <c r="R60" s="839"/>
      <c r="S60" s="839"/>
      <c r="T60" s="839"/>
      <c r="U60" s="840"/>
      <c r="V60" s="935" t="s">
        <v>40</v>
      </c>
      <c r="W60" s="935"/>
      <c r="X60" s="935"/>
      <c r="Y60" s="935"/>
      <c r="Z60" s="935"/>
      <c r="AA60" s="936"/>
      <c r="AB60" s="27"/>
    </row>
    <row r="61" spans="2:28" ht="15.75" x14ac:dyDescent="0.2">
      <c r="B61" s="28"/>
      <c r="C61" s="841"/>
      <c r="D61" s="842"/>
      <c r="E61" s="842"/>
      <c r="F61" s="842"/>
      <c r="G61" s="843"/>
      <c r="H61" s="841"/>
      <c r="I61" s="843"/>
      <c r="J61" s="841"/>
      <c r="K61" s="842"/>
      <c r="L61" s="842"/>
      <c r="M61" s="843"/>
      <c r="N61" s="841"/>
      <c r="O61" s="842"/>
      <c r="P61" s="842"/>
      <c r="Q61" s="842"/>
      <c r="R61" s="842"/>
      <c r="S61" s="842"/>
      <c r="T61" s="842"/>
      <c r="U61" s="843"/>
      <c r="V61" s="937"/>
      <c r="W61" s="937"/>
      <c r="X61" s="937"/>
      <c r="Y61" s="937"/>
      <c r="Z61" s="937"/>
      <c r="AA61" s="938"/>
      <c r="AB61" s="27"/>
    </row>
    <row r="62" spans="2:28" ht="16.5" thickBot="1" x14ac:dyDescent="0.25">
      <c r="B62" s="28"/>
      <c r="C62" s="841"/>
      <c r="D62" s="842"/>
      <c r="E62" s="842"/>
      <c r="F62" s="842"/>
      <c r="G62" s="843"/>
      <c r="H62" s="841"/>
      <c r="I62" s="843"/>
      <c r="J62" s="841"/>
      <c r="K62" s="842"/>
      <c r="L62" s="842"/>
      <c r="M62" s="843"/>
      <c r="N62" s="844"/>
      <c r="O62" s="845"/>
      <c r="P62" s="845"/>
      <c r="Q62" s="845"/>
      <c r="R62" s="845"/>
      <c r="S62" s="845"/>
      <c r="T62" s="845"/>
      <c r="U62" s="846"/>
      <c r="V62" s="939"/>
      <c r="W62" s="939"/>
      <c r="X62" s="939"/>
      <c r="Y62" s="939"/>
      <c r="Z62" s="939"/>
      <c r="AA62" s="940"/>
      <c r="AB62" s="27"/>
    </row>
    <row r="63" spans="2:28" ht="15" customHeight="1" x14ac:dyDescent="0.2">
      <c r="B63" s="26"/>
      <c r="C63" s="588"/>
      <c r="D63" s="589"/>
      <c r="E63" s="589"/>
      <c r="F63" s="589"/>
      <c r="G63" s="589"/>
      <c r="H63" s="589"/>
      <c r="I63" s="589"/>
      <c r="J63" s="589"/>
      <c r="K63" s="589"/>
      <c r="L63" s="589"/>
      <c r="M63" s="589"/>
      <c r="N63" s="942"/>
      <c r="O63" s="943"/>
      <c r="P63" s="943"/>
      <c r="Q63" s="943"/>
      <c r="R63" s="943"/>
      <c r="S63" s="943"/>
      <c r="T63" s="943"/>
      <c r="U63" s="1022"/>
      <c r="V63" s="942"/>
      <c r="W63" s="943"/>
      <c r="X63" s="943"/>
      <c r="Y63" s="943"/>
      <c r="Z63" s="943"/>
      <c r="AA63" s="944"/>
      <c r="AB63" s="29"/>
    </row>
    <row r="64" spans="2:28" x14ac:dyDescent="0.2">
      <c r="B64" s="26"/>
      <c r="C64" s="590" t="s">
        <v>361</v>
      </c>
      <c r="D64" s="591"/>
      <c r="E64" s="591"/>
      <c r="F64" s="591"/>
      <c r="G64" s="591"/>
      <c r="H64" s="1444">
        <v>1</v>
      </c>
      <c r="I64" s="591"/>
      <c r="J64" s="1444">
        <v>1</v>
      </c>
      <c r="K64" s="591"/>
      <c r="L64" s="591"/>
      <c r="M64" s="591"/>
      <c r="N64" s="918"/>
      <c r="O64" s="919"/>
      <c r="P64" s="919"/>
      <c r="Q64" s="919"/>
      <c r="R64" s="919"/>
      <c r="S64" s="919"/>
      <c r="T64" s="919"/>
      <c r="U64" s="920"/>
      <c r="V64" s="918"/>
      <c r="W64" s="919"/>
      <c r="X64" s="919"/>
      <c r="Y64" s="919"/>
      <c r="Z64" s="919"/>
      <c r="AA64" s="921"/>
      <c r="AB64" s="29"/>
    </row>
    <row r="65" spans="2:28" x14ac:dyDescent="0.2">
      <c r="B65" s="26"/>
      <c r="C65" s="590"/>
      <c r="D65" s="591"/>
      <c r="E65" s="591"/>
      <c r="F65" s="591"/>
      <c r="G65" s="591"/>
      <c r="H65" s="591"/>
      <c r="I65" s="591"/>
      <c r="J65" s="591"/>
      <c r="K65" s="591"/>
      <c r="L65" s="591"/>
      <c r="M65" s="591"/>
      <c r="N65" s="918"/>
      <c r="O65" s="919"/>
      <c r="P65" s="919"/>
      <c r="Q65" s="919"/>
      <c r="R65" s="919"/>
      <c r="S65" s="919"/>
      <c r="T65" s="919"/>
      <c r="U65" s="920"/>
      <c r="V65" s="918"/>
      <c r="W65" s="919"/>
      <c r="X65" s="919"/>
      <c r="Y65" s="919"/>
      <c r="Z65" s="919"/>
      <c r="AA65" s="921"/>
      <c r="AB65" s="29"/>
    </row>
    <row r="66" spans="2:28" x14ac:dyDescent="0.2">
      <c r="B66" s="26"/>
      <c r="C66" s="590"/>
      <c r="D66" s="591"/>
      <c r="E66" s="591"/>
      <c r="F66" s="591"/>
      <c r="G66" s="591"/>
      <c r="H66" s="591"/>
      <c r="I66" s="591"/>
      <c r="J66" s="591"/>
      <c r="K66" s="591"/>
      <c r="L66" s="591"/>
      <c r="M66" s="591"/>
      <c r="N66" s="918"/>
      <c r="O66" s="919"/>
      <c r="P66" s="919"/>
      <c r="Q66" s="919"/>
      <c r="R66" s="919"/>
      <c r="S66" s="919"/>
      <c r="T66" s="919"/>
      <c r="U66" s="920"/>
      <c r="V66" s="918"/>
      <c r="W66" s="919"/>
      <c r="X66" s="919"/>
      <c r="Y66" s="919"/>
      <c r="Z66" s="919"/>
      <c r="AA66" s="921"/>
      <c r="AB66" s="29"/>
    </row>
    <row r="67" spans="2:28" x14ac:dyDescent="0.2">
      <c r="B67" s="26"/>
      <c r="C67" s="590"/>
      <c r="D67" s="591"/>
      <c r="E67" s="591"/>
      <c r="F67" s="591"/>
      <c r="G67" s="591"/>
      <c r="H67" s="591"/>
      <c r="I67" s="591"/>
      <c r="J67" s="591"/>
      <c r="K67" s="591"/>
      <c r="L67" s="591"/>
      <c r="M67" s="591"/>
      <c r="N67" s="918"/>
      <c r="O67" s="919"/>
      <c r="P67" s="919"/>
      <c r="Q67" s="919"/>
      <c r="R67" s="919"/>
      <c r="S67" s="919"/>
      <c r="T67" s="919"/>
      <c r="U67" s="920"/>
      <c r="V67" s="918"/>
      <c r="W67" s="919"/>
      <c r="X67" s="919"/>
      <c r="Y67" s="919"/>
      <c r="Z67" s="919"/>
      <c r="AA67" s="921"/>
      <c r="AB67" s="29"/>
    </row>
    <row r="68" spans="2:28" x14ac:dyDescent="0.2">
      <c r="B68" s="26"/>
      <c r="C68" s="590"/>
      <c r="D68" s="591"/>
      <c r="E68" s="591"/>
      <c r="F68" s="591"/>
      <c r="G68" s="591"/>
      <c r="H68" s="591"/>
      <c r="I68" s="591"/>
      <c r="J68" s="591"/>
      <c r="K68" s="591"/>
      <c r="L68" s="591"/>
      <c r="M68" s="591"/>
      <c r="N68" s="918"/>
      <c r="O68" s="919"/>
      <c r="P68" s="919"/>
      <c r="Q68" s="919"/>
      <c r="R68" s="919"/>
      <c r="S68" s="919"/>
      <c r="T68" s="919"/>
      <c r="U68" s="920"/>
      <c r="V68" s="918"/>
      <c r="W68" s="919"/>
      <c r="X68" s="919"/>
      <c r="Y68" s="919"/>
      <c r="Z68" s="919"/>
      <c r="AA68" s="921"/>
      <c r="AB68" s="29"/>
    </row>
    <row r="69" spans="2:28" x14ac:dyDescent="0.2">
      <c r="B69" s="26"/>
      <c r="C69" s="590"/>
      <c r="D69" s="591"/>
      <c r="E69" s="591"/>
      <c r="F69" s="591"/>
      <c r="G69" s="591"/>
      <c r="H69" s="591"/>
      <c r="I69" s="591"/>
      <c r="J69" s="591"/>
      <c r="K69" s="591"/>
      <c r="L69" s="591"/>
      <c r="M69" s="591"/>
      <c r="N69" s="918"/>
      <c r="O69" s="919"/>
      <c r="P69" s="919"/>
      <c r="Q69" s="919"/>
      <c r="R69" s="919"/>
      <c r="S69" s="919"/>
      <c r="T69" s="919"/>
      <c r="U69" s="920"/>
      <c r="V69" s="918"/>
      <c r="W69" s="919"/>
      <c r="X69" s="919"/>
      <c r="Y69" s="919"/>
      <c r="Z69" s="919"/>
      <c r="AA69" s="921"/>
      <c r="AB69" s="29"/>
    </row>
    <row r="70" spans="2:28" x14ac:dyDescent="0.2">
      <c r="B70" s="26"/>
      <c r="C70" s="590"/>
      <c r="D70" s="591"/>
      <c r="E70" s="591"/>
      <c r="F70" s="591"/>
      <c r="G70" s="591"/>
      <c r="H70" s="591"/>
      <c r="I70" s="591"/>
      <c r="J70" s="591"/>
      <c r="K70" s="591"/>
      <c r="L70" s="591"/>
      <c r="M70" s="591"/>
      <c r="N70" s="918"/>
      <c r="O70" s="919"/>
      <c r="P70" s="919"/>
      <c r="Q70" s="919"/>
      <c r="R70" s="919"/>
      <c r="S70" s="919"/>
      <c r="T70" s="919"/>
      <c r="U70" s="920"/>
      <c r="V70" s="918"/>
      <c r="W70" s="919"/>
      <c r="X70" s="919"/>
      <c r="Y70" s="919"/>
      <c r="Z70" s="919"/>
      <c r="AA70" s="921"/>
      <c r="AB70" s="29"/>
    </row>
    <row r="71" spans="2:28" x14ac:dyDescent="0.2">
      <c r="B71" s="26"/>
      <c r="C71" s="590"/>
      <c r="D71" s="591"/>
      <c r="E71" s="591"/>
      <c r="F71" s="591"/>
      <c r="G71" s="591"/>
      <c r="H71" s="591"/>
      <c r="I71" s="591"/>
      <c r="J71" s="591"/>
      <c r="K71" s="591"/>
      <c r="L71" s="591"/>
      <c r="M71" s="591"/>
      <c r="N71" s="918"/>
      <c r="O71" s="919"/>
      <c r="P71" s="919"/>
      <c r="Q71" s="919"/>
      <c r="R71" s="919"/>
      <c r="S71" s="919"/>
      <c r="T71" s="919"/>
      <c r="U71" s="920"/>
      <c r="V71" s="918"/>
      <c r="W71" s="919"/>
      <c r="X71" s="919"/>
      <c r="Y71" s="919"/>
      <c r="Z71" s="919"/>
      <c r="AA71" s="921"/>
      <c r="AB71" s="29"/>
    </row>
    <row r="72" spans="2:28" x14ac:dyDescent="0.2">
      <c r="B72" s="26"/>
      <c r="C72" s="590"/>
      <c r="D72" s="591"/>
      <c r="E72" s="591"/>
      <c r="F72" s="591"/>
      <c r="G72" s="591"/>
      <c r="H72" s="591"/>
      <c r="I72" s="591"/>
      <c r="J72" s="591"/>
      <c r="K72" s="591"/>
      <c r="L72" s="591"/>
      <c r="M72" s="591"/>
      <c r="N72" s="918"/>
      <c r="O72" s="919"/>
      <c r="P72" s="919"/>
      <c r="Q72" s="919"/>
      <c r="R72" s="919"/>
      <c r="S72" s="919"/>
      <c r="T72" s="919"/>
      <c r="U72" s="920"/>
      <c r="V72" s="918"/>
      <c r="W72" s="919"/>
      <c r="X72" s="919"/>
      <c r="Y72" s="919"/>
      <c r="Z72" s="919"/>
      <c r="AA72" s="921"/>
      <c r="AB72" s="29"/>
    </row>
    <row r="73" spans="2:28" x14ac:dyDescent="0.2">
      <c r="B73" s="26"/>
      <c r="C73" s="590"/>
      <c r="D73" s="591"/>
      <c r="E73" s="591"/>
      <c r="F73" s="591"/>
      <c r="G73" s="591"/>
      <c r="H73" s="591"/>
      <c r="I73" s="591"/>
      <c r="J73" s="591"/>
      <c r="K73" s="591"/>
      <c r="L73" s="591"/>
      <c r="M73" s="591"/>
      <c r="N73" s="918"/>
      <c r="O73" s="919"/>
      <c r="P73" s="919"/>
      <c r="Q73" s="919"/>
      <c r="R73" s="919"/>
      <c r="S73" s="919"/>
      <c r="T73" s="919"/>
      <c r="U73" s="920"/>
      <c r="V73" s="918"/>
      <c r="W73" s="919"/>
      <c r="X73" s="919"/>
      <c r="Y73" s="919"/>
      <c r="Z73" s="919"/>
      <c r="AA73" s="921"/>
      <c r="AB73" s="29"/>
    </row>
    <row r="74" spans="2:28" ht="15.75" customHeight="1" thickBot="1" x14ac:dyDescent="0.25">
      <c r="B74" s="26"/>
      <c r="C74" s="592"/>
      <c r="D74" s="593"/>
      <c r="E74" s="593"/>
      <c r="F74" s="593"/>
      <c r="G74" s="593"/>
      <c r="H74" s="593"/>
      <c r="I74" s="593"/>
      <c r="J74" s="593"/>
      <c r="K74" s="593"/>
      <c r="L74" s="593"/>
      <c r="M74" s="593"/>
      <c r="N74" s="922"/>
      <c r="O74" s="923"/>
      <c r="P74" s="923"/>
      <c r="Q74" s="923"/>
      <c r="R74" s="923"/>
      <c r="S74" s="923"/>
      <c r="T74" s="923"/>
      <c r="U74" s="924"/>
      <c r="V74" s="922"/>
      <c r="W74" s="923"/>
      <c r="X74" s="923"/>
      <c r="Y74" s="923"/>
      <c r="Z74" s="923"/>
      <c r="AA74" s="925"/>
      <c r="AB74" s="29"/>
    </row>
    <row r="75" spans="2:28" x14ac:dyDescent="0.2">
      <c r="B75" s="37"/>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36"/>
    </row>
    <row r="114" ht="6" customHeight="1" x14ac:dyDescent="0.2"/>
  </sheetData>
  <mergeCells count="13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4"/>
  <sheetViews>
    <sheetView view="pageBreakPreview" zoomScaleNormal="100" zoomScaleSheetLayoutView="100" zoomScalePageLayoutView="70" workbookViewId="0">
      <selection activeCell="J25" sqref="J25"/>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8" width="14.28515625" style="375" customWidth="1"/>
    <col min="9" max="9" width="13.42578125"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3.2851562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8.4499999999999993" customHeight="1"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1163</v>
      </c>
      <c r="J7" s="601"/>
      <c r="K7" s="601"/>
      <c r="L7" s="601"/>
      <c r="M7" s="601"/>
      <c r="N7" s="601"/>
      <c r="O7" s="601"/>
      <c r="P7" s="601"/>
      <c r="Q7" s="601"/>
      <c r="R7" s="601"/>
      <c r="S7" s="601"/>
      <c r="T7" s="601"/>
      <c r="U7" s="601"/>
      <c r="V7" s="601"/>
      <c r="W7" s="601"/>
      <c r="X7" s="601"/>
      <c r="Y7" s="601"/>
      <c r="Z7" s="601"/>
      <c r="AA7" s="602"/>
      <c r="AB7" s="10"/>
    </row>
    <row r="8" spans="2:28" ht="5.45" customHeight="1"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768" t="s">
        <v>1096</v>
      </c>
      <c r="J10" s="612"/>
      <c r="K10" s="612"/>
      <c r="L10" s="612"/>
      <c r="M10" s="612"/>
      <c r="N10" s="612"/>
      <c r="O10" s="612"/>
      <c r="P10" s="612"/>
      <c r="Q10" s="613"/>
      <c r="R10" s="608" t="s">
        <v>4</v>
      </c>
      <c r="S10" s="609"/>
      <c r="T10" s="609"/>
      <c r="U10" s="610"/>
      <c r="V10" s="569" t="s">
        <v>5</v>
      </c>
      <c r="W10" s="570"/>
      <c r="X10" s="570"/>
      <c r="Y10" s="570"/>
      <c r="Z10" s="570"/>
      <c r="AA10" s="571"/>
      <c r="AB10" s="10"/>
    </row>
    <row r="11" spans="2:28" ht="20.45" customHeight="1" thickBot="1" x14ac:dyDescent="0.25">
      <c r="B11" s="9"/>
      <c r="C11" s="548"/>
      <c r="D11" s="549"/>
      <c r="E11" s="549"/>
      <c r="F11" s="549"/>
      <c r="G11" s="549"/>
      <c r="H11" s="550"/>
      <c r="I11" s="614"/>
      <c r="J11" s="615"/>
      <c r="K11" s="615"/>
      <c r="L11" s="615"/>
      <c r="M11" s="615"/>
      <c r="N11" s="615"/>
      <c r="O11" s="615"/>
      <c r="P11" s="615"/>
      <c r="Q11" s="616"/>
      <c r="R11" s="478" t="s">
        <v>1097</v>
      </c>
      <c r="S11" s="617"/>
      <c r="T11" s="617"/>
      <c r="U11" s="618"/>
      <c r="V11" s="587" t="s">
        <v>920</v>
      </c>
      <c r="W11" s="606"/>
      <c r="X11" s="606"/>
      <c r="Y11" s="606"/>
      <c r="Z11" s="606"/>
      <c r="AA11" s="607"/>
      <c r="AB11" s="10"/>
    </row>
    <row r="12" spans="2:28" ht="7.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1098</v>
      </c>
      <c r="J13" s="552"/>
      <c r="K13" s="552"/>
      <c r="L13" s="552"/>
      <c r="M13" s="552"/>
      <c r="N13" s="552"/>
      <c r="O13" s="552"/>
      <c r="P13" s="552"/>
      <c r="Q13" s="552"/>
      <c r="R13" s="552"/>
      <c r="S13" s="553"/>
      <c r="T13" s="545" t="s">
        <v>9</v>
      </c>
      <c r="U13" s="546"/>
      <c r="V13" s="546"/>
      <c r="W13" s="546"/>
      <c r="X13" s="546"/>
      <c r="Y13" s="546"/>
      <c r="Z13" s="546"/>
      <c r="AA13" s="547"/>
      <c r="AB13" s="16"/>
    </row>
    <row r="14" spans="2:28" ht="21"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1.9" customHeight="1" thickBot="1" x14ac:dyDescent="0.25">
      <c r="B16" s="14"/>
      <c r="C16" s="472" t="s">
        <v>11</v>
      </c>
      <c r="D16" s="473"/>
      <c r="E16" s="473"/>
      <c r="F16" s="473"/>
      <c r="G16" s="473"/>
      <c r="H16" s="474"/>
      <c r="I16" s="475" t="s">
        <v>1099</v>
      </c>
      <c r="J16" s="476"/>
      <c r="K16" s="476"/>
      <c r="L16" s="476"/>
      <c r="M16" s="476"/>
      <c r="N16" s="476"/>
      <c r="O16" s="476"/>
      <c r="P16" s="476"/>
      <c r="Q16" s="476"/>
      <c r="R16" s="476"/>
      <c r="S16" s="476"/>
      <c r="T16" s="476"/>
      <c r="U16" s="476"/>
      <c r="V16" s="476"/>
      <c r="W16" s="476"/>
      <c r="X16" s="476"/>
      <c r="Y16" s="476"/>
      <c r="Z16" s="476"/>
      <c r="AA16" s="477"/>
      <c r="AB16" s="16"/>
    </row>
    <row r="17" spans="2:28" ht="10.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37.15" customHeight="1" thickBot="1" x14ac:dyDescent="0.25">
      <c r="B18" s="14"/>
      <c r="C18" s="472" t="s">
        <v>12</v>
      </c>
      <c r="D18" s="473"/>
      <c r="E18" s="473"/>
      <c r="F18" s="473"/>
      <c r="G18" s="473"/>
      <c r="H18" s="474"/>
      <c r="I18" s="475" t="s">
        <v>1100</v>
      </c>
      <c r="J18" s="476"/>
      <c r="K18" s="476"/>
      <c r="L18" s="476"/>
      <c r="M18" s="476"/>
      <c r="N18" s="476"/>
      <c r="O18" s="476"/>
      <c r="P18" s="476"/>
      <c r="Q18" s="476"/>
      <c r="R18" s="476"/>
      <c r="S18" s="476"/>
      <c r="T18" s="476"/>
      <c r="U18" s="476"/>
      <c r="V18" s="476"/>
      <c r="W18" s="476"/>
      <c r="X18" s="476"/>
      <c r="Y18" s="476"/>
      <c r="Z18" s="476"/>
      <c r="AA18" s="477"/>
      <c r="AB18" s="16"/>
    </row>
    <row r="19" spans="2:28" ht="8.4499999999999993"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7.45" customHeight="1" x14ac:dyDescent="0.2">
      <c r="B20" s="14"/>
      <c r="C20" s="572" t="s">
        <v>13</v>
      </c>
      <c r="D20" s="573"/>
      <c r="E20" s="573"/>
      <c r="F20" s="573"/>
      <c r="G20" s="573"/>
      <c r="H20" s="574"/>
      <c r="I20" s="578" t="s">
        <v>353</v>
      </c>
      <c r="J20" s="579"/>
      <c r="K20" s="579"/>
      <c r="L20" s="580"/>
      <c r="M20" s="569" t="s">
        <v>14</v>
      </c>
      <c r="N20" s="570"/>
      <c r="O20" s="570"/>
      <c r="P20" s="570"/>
      <c r="Q20" s="570"/>
      <c r="R20" s="570"/>
      <c r="S20" s="571"/>
      <c r="T20" s="569" t="s">
        <v>15</v>
      </c>
      <c r="U20" s="570"/>
      <c r="V20" s="570"/>
      <c r="W20" s="570"/>
      <c r="X20" s="570"/>
      <c r="Y20" s="570"/>
      <c r="Z20" s="570"/>
      <c r="AA20" s="571"/>
      <c r="AB20" s="16"/>
    </row>
    <row r="21" spans="2:28" ht="15.6" customHeight="1" thickBot="1" x14ac:dyDescent="0.25">
      <c r="B21" s="14"/>
      <c r="C21" s="575"/>
      <c r="D21" s="576"/>
      <c r="E21" s="576"/>
      <c r="F21" s="576"/>
      <c r="G21" s="576"/>
      <c r="H21" s="577"/>
      <c r="I21" s="581"/>
      <c r="J21" s="582"/>
      <c r="K21" s="582"/>
      <c r="L21" s="583"/>
      <c r="M21" s="810" t="s">
        <v>836</v>
      </c>
      <c r="N21" s="811"/>
      <c r="O21" s="811"/>
      <c r="P21" s="811"/>
      <c r="Q21" s="811"/>
      <c r="R21" s="811"/>
      <c r="S21" s="812"/>
      <c r="T21" s="813" t="s">
        <v>17</v>
      </c>
      <c r="U21" s="814"/>
      <c r="V21" s="814"/>
      <c r="W21" s="814"/>
      <c r="X21" s="814"/>
      <c r="Y21" s="814"/>
      <c r="Z21" s="814"/>
      <c r="AA21" s="815"/>
      <c r="AB21" s="16"/>
    </row>
    <row r="22" spans="2:28" ht="9.6"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40.15" customHeight="1" thickBot="1" x14ac:dyDescent="0.25">
      <c r="B24" s="14"/>
      <c r="C24" s="451" t="s">
        <v>1178</v>
      </c>
      <c r="D24" s="452"/>
      <c r="E24" s="452"/>
      <c r="F24" s="452"/>
      <c r="G24" s="452"/>
      <c r="H24" s="452"/>
      <c r="I24" s="453"/>
      <c r="J24" s="451" t="s">
        <v>87</v>
      </c>
      <c r="K24" s="452"/>
      <c r="L24" s="452"/>
      <c r="M24" s="452"/>
      <c r="N24" s="452"/>
      <c r="O24" s="452"/>
      <c r="P24" s="453"/>
      <c r="Q24" s="563" t="s">
        <v>1179</v>
      </c>
      <c r="R24" s="564"/>
      <c r="S24" s="564"/>
      <c r="T24" s="564"/>
      <c r="U24" s="564"/>
      <c r="V24" s="564"/>
      <c r="W24" s="564"/>
      <c r="X24" s="564"/>
      <c r="Y24" s="564"/>
      <c r="Z24" s="564"/>
      <c r="AA24" s="565"/>
      <c r="AB24" s="16"/>
    </row>
    <row r="25" spans="2:28" ht="15"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2.9" customHeight="1" thickBot="1" x14ac:dyDescent="0.25">
      <c r="B26" s="14"/>
      <c r="C26" s="472" t="s">
        <v>21</v>
      </c>
      <c r="D26" s="473"/>
      <c r="E26" s="473"/>
      <c r="F26" s="473"/>
      <c r="G26" s="473"/>
      <c r="H26" s="474"/>
      <c r="I26" s="475" t="s">
        <v>1101</v>
      </c>
      <c r="J26" s="476"/>
      <c r="K26" s="476"/>
      <c r="L26" s="476"/>
      <c r="M26" s="476"/>
      <c r="N26" s="476"/>
      <c r="O26" s="476"/>
      <c r="P26" s="476"/>
      <c r="Q26" s="476"/>
      <c r="R26" s="476"/>
      <c r="S26" s="476"/>
      <c r="T26" s="476"/>
      <c r="U26" s="476"/>
      <c r="V26" s="476"/>
      <c r="W26" s="476"/>
      <c r="X26" s="476"/>
      <c r="Y26" s="476"/>
      <c r="Z26" s="476"/>
      <c r="AA26" s="477"/>
      <c r="AB26" s="16"/>
    </row>
    <row r="27" spans="2:28" ht="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3.15" customHeight="1" thickBot="1" x14ac:dyDescent="0.25">
      <c r="B28" s="14"/>
      <c r="C28" s="472" t="s">
        <v>23</v>
      </c>
      <c r="D28" s="473"/>
      <c r="E28" s="473"/>
      <c r="F28" s="473"/>
      <c r="G28" s="473"/>
      <c r="H28" s="474"/>
      <c r="I28" s="478">
        <v>0.9</v>
      </c>
      <c r="J28" s="475"/>
      <c r="K28" s="566" t="s">
        <v>24</v>
      </c>
      <c r="L28" s="567"/>
      <c r="M28" s="567"/>
      <c r="N28" s="568"/>
      <c r="O28" s="562" t="s">
        <v>25</v>
      </c>
      <c r="P28" s="560"/>
      <c r="Q28" s="560"/>
      <c r="R28" s="561"/>
      <c r="S28" s="62" t="s">
        <v>28</v>
      </c>
      <c r="T28" s="560" t="s">
        <v>26</v>
      </c>
      <c r="U28" s="560"/>
      <c r="V28" s="561"/>
      <c r="W28" s="50"/>
      <c r="X28" s="542" t="s">
        <v>27</v>
      </c>
      <c r="Y28" s="543"/>
      <c r="Z28" s="544"/>
      <c r="AA28" s="19"/>
      <c r="AB28" s="16"/>
    </row>
    <row r="29" spans="2:28" ht="7.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3.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2" customHeight="1" thickBot="1" x14ac:dyDescent="0.25">
      <c r="B32" s="14"/>
      <c r="C32" s="487"/>
      <c r="D32" s="488"/>
      <c r="E32" s="488"/>
      <c r="F32" s="488"/>
      <c r="G32" s="488"/>
      <c r="H32" s="488"/>
      <c r="I32" s="488"/>
      <c r="J32" s="489"/>
      <c r="K32" s="479">
        <v>0</v>
      </c>
      <c r="L32" s="480"/>
      <c r="M32" s="480"/>
      <c r="N32" s="480"/>
      <c r="O32" s="539">
        <v>0.79</v>
      </c>
      <c r="P32" s="480"/>
      <c r="Q32" s="480"/>
      <c r="R32" s="480"/>
      <c r="S32" s="539">
        <v>0.8</v>
      </c>
      <c r="T32" s="480"/>
      <c r="U32" s="539">
        <v>0.89</v>
      </c>
      <c r="V32" s="480"/>
      <c r="W32" s="480"/>
      <c r="X32" s="539">
        <v>0.9</v>
      </c>
      <c r="Y32" s="480"/>
      <c r="Z32" s="539">
        <v>1</v>
      </c>
      <c r="AA32" s="540"/>
      <c r="AB32" s="16"/>
    </row>
    <row r="33" spans="2:28" ht="8.4499999999999993"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382" customFormat="1" ht="12.75" thickBot="1" x14ac:dyDescent="0.25">
      <c r="B34" s="383"/>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393"/>
    </row>
    <row r="35" spans="2:28" s="382" customFormat="1" ht="33.6" customHeight="1" thickBot="1" x14ac:dyDescent="0.25">
      <c r="B35" s="383"/>
      <c r="C35" s="466" t="s">
        <v>30</v>
      </c>
      <c r="D35" s="467"/>
      <c r="E35" s="467"/>
      <c r="F35" s="467"/>
      <c r="G35" s="468"/>
      <c r="H35" s="35" t="s">
        <v>1180</v>
      </c>
      <c r="I35" s="35" t="s">
        <v>1103</v>
      </c>
      <c r="J35" s="35" t="s">
        <v>33</v>
      </c>
      <c r="K35" s="469" t="s">
        <v>34</v>
      </c>
      <c r="L35" s="470"/>
      <c r="M35" s="470"/>
      <c r="N35" s="470"/>
      <c r="O35" s="470"/>
      <c r="P35" s="470"/>
      <c r="Q35" s="470"/>
      <c r="R35" s="470"/>
      <c r="S35" s="470"/>
      <c r="T35" s="470"/>
      <c r="U35" s="470"/>
      <c r="V35" s="470"/>
      <c r="W35" s="470"/>
      <c r="X35" s="470"/>
      <c r="Y35" s="470"/>
      <c r="Z35" s="470"/>
      <c r="AA35" s="471"/>
      <c r="AB35" s="393"/>
    </row>
    <row r="36" spans="2:28" s="382" customFormat="1" ht="106.5" customHeight="1" x14ac:dyDescent="0.2">
      <c r="B36" s="383"/>
      <c r="C36" s="635" t="s">
        <v>1181</v>
      </c>
      <c r="D36" s="636"/>
      <c r="E36" s="636"/>
      <c r="F36" s="636"/>
      <c r="G36" s="637"/>
      <c r="H36" s="49">
        <v>97</v>
      </c>
      <c r="I36" s="49">
        <v>100</v>
      </c>
      <c r="J36" s="46">
        <f>+H36/I36</f>
        <v>0.97</v>
      </c>
      <c r="K36" s="816" t="s">
        <v>1182</v>
      </c>
      <c r="L36" s="817"/>
      <c r="M36" s="817"/>
      <c r="N36" s="817"/>
      <c r="O36" s="817"/>
      <c r="P36" s="817"/>
      <c r="Q36" s="817"/>
      <c r="R36" s="817"/>
      <c r="S36" s="817"/>
      <c r="T36" s="817"/>
      <c r="U36" s="817"/>
      <c r="V36" s="817"/>
      <c r="W36" s="817"/>
      <c r="X36" s="817"/>
      <c r="Y36" s="817"/>
      <c r="Z36" s="817"/>
      <c r="AA36" s="818"/>
      <c r="AB36" s="393"/>
    </row>
    <row r="37" spans="2:28" s="382" customFormat="1" ht="12" x14ac:dyDescent="0.2">
      <c r="B37" s="383"/>
      <c r="C37" s="635"/>
      <c r="D37" s="636"/>
      <c r="E37" s="636"/>
      <c r="F37" s="636"/>
      <c r="G37" s="637"/>
      <c r="H37" s="48"/>
      <c r="I37" s="48"/>
      <c r="J37" s="46" t="e">
        <f t="shared" ref="J37:J42" si="0">+H37/I37</f>
        <v>#DIV/0!</v>
      </c>
      <c r="K37" s="460"/>
      <c r="L37" s="461"/>
      <c r="M37" s="461"/>
      <c r="N37" s="461"/>
      <c r="O37" s="461"/>
      <c r="P37" s="461"/>
      <c r="Q37" s="461"/>
      <c r="R37" s="461"/>
      <c r="S37" s="461"/>
      <c r="T37" s="461"/>
      <c r="U37" s="461"/>
      <c r="V37" s="461"/>
      <c r="W37" s="461"/>
      <c r="X37" s="461"/>
      <c r="Y37" s="461"/>
      <c r="Z37" s="461"/>
      <c r="AA37" s="462"/>
      <c r="AB37" s="393"/>
    </row>
    <row r="38" spans="2:28" s="382" customFormat="1" ht="12" x14ac:dyDescent="0.2">
      <c r="B38" s="383"/>
      <c r="C38" s="635"/>
      <c r="D38" s="636"/>
      <c r="E38" s="636"/>
      <c r="F38" s="636"/>
      <c r="G38" s="637"/>
      <c r="H38" s="48"/>
      <c r="I38" s="48"/>
      <c r="J38" s="46" t="e">
        <f t="shared" si="0"/>
        <v>#DIV/0!</v>
      </c>
      <c r="K38" s="460"/>
      <c r="L38" s="461"/>
      <c r="M38" s="461"/>
      <c r="N38" s="461"/>
      <c r="O38" s="461"/>
      <c r="P38" s="461"/>
      <c r="Q38" s="461"/>
      <c r="R38" s="461"/>
      <c r="S38" s="461"/>
      <c r="T38" s="461"/>
      <c r="U38" s="461"/>
      <c r="V38" s="461"/>
      <c r="W38" s="461"/>
      <c r="X38" s="461"/>
      <c r="Y38" s="461"/>
      <c r="Z38" s="461"/>
      <c r="AA38" s="462"/>
      <c r="AB38" s="393"/>
    </row>
    <row r="39" spans="2:28" s="382" customFormat="1" ht="12" x14ac:dyDescent="0.2">
      <c r="B39" s="383"/>
      <c r="C39" s="635"/>
      <c r="D39" s="636"/>
      <c r="E39" s="636"/>
      <c r="F39" s="636"/>
      <c r="G39" s="637"/>
      <c r="H39" s="48"/>
      <c r="I39" s="48"/>
      <c r="J39" s="46" t="e">
        <f t="shared" si="0"/>
        <v>#DIV/0!</v>
      </c>
      <c r="K39" s="460"/>
      <c r="L39" s="461"/>
      <c r="M39" s="461"/>
      <c r="N39" s="461"/>
      <c r="O39" s="461"/>
      <c r="P39" s="461"/>
      <c r="Q39" s="461"/>
      <c r="R39" s="461"/>
      <c r="S39" s="461"/>
      <c r="T39" s="461"/>
      <c r="U39" s="461"/>
      <c r="V39" s="461"/>
      <c r="W39" s="461"/>
      <c r="X39" s="461"/>
      <c r="Y39" s="461"/>
      <c r="Z39" s="461"/>
      <c r="AA39" s="462"/>
      <c r="AB39" s="393"/>
    </row>
    <row r="40" spans="2:28" s="382" customFormat="1" ht="12" x14ac:dyDescent="0.2">
      <c r="B40" s="383"/>
      <c r="C40" s="635"/>
      <c r="D40" s="636"/>
      <c r="E40" s="636"/>
      <c r="F40" s="636"/>
      <c r="G40" s="637"/>
      <c r="H40" s="48"/>
      <c r="I40" s="48"/>
      <c r="J40" s="46" t="e">
        <f t="shared" si="0"/>
        <v>#DIV/0!</v>
      </c>
      <c r="K40" s="460"/>
      <c r="L40" s="461"/>
      <c r="M40" s="461"/>
      <c r="N40" s="461"/>
      <c r="O40" s="461"/>
      <c r="P40" s="461"/>
      <c r="Q40" s="461"/>
      <c r="R40" s="461"/>
      <c r="S40" s="461"/>
      <c r="T40" s="461"/>
      <c r="U40" s="461"/>
      <c r="V40" s="461"/>
      <c r="W40" s="461"/>
      <c r="X40" s="461"/>
      <c r="Y40" s="461"/>
      <c r="Z40" s="461"/>
      <c r="AA40" s="462"/>
      <c r="AB40" s="393"/>
    </row>
    <row r="41" spans="2:28" s="382" customFormat="1" ht="12" x14ac:dyDescent="0.2">
      <c r="B41" s="383"/>
      <c r="C41" s="635"/>
      <c r="D41" s="636"/>
      <c r="E41" s="636"/>
      <c r="F41" s="636"/>
      <c r="G41" s="637"/>
      <c r="H41" s="48"/>
      <c r="I41" s="48"/>
      <c r="J41" s="46" t="e">
        <f t="shared" si="0"/>
        <v>#DIV/0!</v>
      </c>
      <c r="K41" s="460"/>
      <c r="L41" s="461"/>
      <c r="M41" s="461"/>
      <c r="N41" s="461"/>
      <c r="O41" s="461"/>
      <c r="P41" s="461"/>
      <c r="Q41" s="461"/>
      <c r="R41" s="461"/>
      <c r="S41" s="461"/>
      <c r="T41" s="461"/>
      <c r="U41" s="461"/>
      <c r="V41" s="461"/>
      <c r="W41" s="461"/>
      <c r="X41" s="461"/>
      <c r="Y41" s="461"/>
      <c r="Z41" s="461"/>
      <c r="AA41" s="462"/>
      <c r="AB41" s="393"/>
    </row>
    <row r="42" spans="2:28" s="382" customFormat="1" ht="12.75" thickBot="1" x14ac:dyDescent="0.25">
      <c r="B42" s="383"/>
      <c r="C42" s="635"/>
      <c r="D42" s="636"/>
      <c r="E42" s="636"/>
      <c r="F42" s="636"/>
      <c r="G42" s="637"/>
      <c r="H42" s="47"/>
      <c r="I42" s="47"/>
      <c r="J42" s="46" t="e">
        <f t="shared" si="0"/>
        <v>#DIV/0!</v>
      </c>
      <c r="K42" s="514"/>
      <c r="L42" s="515"/>
      <c r="M42" s="515"/>
      <c r="N42" s="515"/>
      <c r="O42" s="515"/>
      <c r="P42" s="515"/>
      <c r="Q42" s="515"/>
      <c r="R42" s="515"/>
      <c r="S42" s="515"/>
      <c r="T42" s="515"/>
      <c r="U42" s="515"/>
      <c r="V42" s="515"/>
      <c r="W42" s="515"/>
      <c r="X42" s="515"/>
      <c r="Y42" s="515"/>
      <c r="Z42" s="515"/>
      <c r="AA42" s="516"/>
      <c r="AB42" s="393"/>
    </row>
    <row r="43" spans="2:28" s="382" customFormat="1" ht="15.75" customHeight="1" thickBot="1" x14ac:dyDescent="0.25">
      <c r="B43" s="383"/>
      <c r="C43" s="647" t="s">
        <v>35</v>
      </c>
      <c r="D43" s="648"/>
      <c r="E43" s="648"/>
      <c r="F43" s="648"/>
      <c r="G43" s="649"/>
      <c r="H43" s="280"/>
      <c r="I43" s="280"/>
      <c r="J43" s="364"/>
      <c r="K43" s="650"/>
      <c r="L43" s="651"/>
      <c r="M43" s="651"/>
      <c r="N43" s="651"/>
      <c r="O43" s="651"/>
      <c r="P43" s="651"/>
      <c r="Q43" s="651"/>
      <c r="R43" s="651"/>
      <c r="S43" s="651"/>
      <c r="T43" s="651"/>
      <c r="U43" s="651"/>
      <c r="V43" s="651"/>
      <c r="W43" s="651"/>
      <c r="X43" s="651"/>
      <c r="Y43" s="651"/>
      <c r="Z43" s="651"/>
      <c r="AA43" s="652"/>
      <c r="AB43" s="393"/>
    </row>
    <row r="44" spans="2:28" s="382" customFormat="1" ht="5.25" customHeight="1" x14ac:dyDescent="0.2">
      <c r="B44" s="383"/>
      <c r="C44" s="282"/>
      <c r="D44" s="282"/>
      <c r="E44" s="282"/>
      <c r="F44" s="282"/>
      <c r="G44" s="282"/>
      <c r="H44" s="283"/>
      <c r="I44" s="283"/>
      <c r="J44" s="284"/>
      <c r="K44" s="282"/>
      <c r="L44" s="282"/>
      <c r="M44" s="282"/>
      <c r="N44" s="282"/>
      <c r="O44" s="282"/>
      <c r="P44" s="282"/>
      <c r="Q44" s="282"/>
      <c r="R44" s="282"/>
      <c r="S44" s="282"/>
      <c r="T44" s="282"/>
      <c r="U44" s="282"/>
      <c r="V44" s="282"/>
      <c r="W44" s="282"/>
      <c r="X44" s="282"/>
      <c r="Y44" s="282"/>
      <c r="Z44" s="282"/>
      <c r="AA44" s="282"/>
      <c r="AB44" s="393"/>
    </row>
    <row r="45" spans="2:28" s="382" customFormat="1" ht="12.75" thickBot="1" x14ac:dyDescent="0.25">
      <c r="B45" s="383"/>
      <c r="C45" s="282"/>
      <c r="D45" s="282"/>
      <c r="E45" s="282"/>
      <c r="F45" s="282"/>
      <c r="G45" s="282"/>
      <c r="H45" s="283"/>
      <c r="I45" s="283"/>
      <c r="J45" s="284"/>
      <c r="K45" s="282"/>
      <c r="L45" s="282"/>
      <c r="M45" s="282"/>
      <c r="N45" s="282"/>
      <c r="O45" s="282"/>
      <c r="P45" s="282"/>
      <c r="Q45" s="282"/>
      <c r="R45" s="282"/>
      <c r="S45" s="282"/>
      <c r="T45" s="282"/>
      <c r="U45" s="282"/>
      <c r="V45" s="282"/>
      <c r="W45" s="282"/>
      <c r="X45" s="282"/>
      <c r="Y45" s="282"/>
      <c r="Z45" s="282"/>
      <c r="AA45" s="282"/>
      <c r="AB45" s="393"/>
    </row>
    <row r="46" spans="2:28" s="382" customFormat="1" ht="12" x14ac:dyDescent="0.2">
      <c r="B46" s="383"/>
      <c r="C46" s="653" t="s">
        <v>36</v>
      </c>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5"/>
      <c r="AB46" s="393"/>
    </row>
    <row r="47" spans="2:28" s="287" customFormat="1" ht="12.75" thickBot="1" x14ac:dyDescent="0.25">
      <c r="B47" s="387"/>
      <c r="C47" s="656"/>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8"/>
      <c r="AB47" s="393"/>
    </row>
    <row r="48" spans="2:28" s="287" customFormat="1" ht="12" x14ac:dyDescent="0.2">
      <c r="B48" s="387"/>
      <c r="C48" s="659"/>
      <c r="D48" s="660"/>
      <c r="E48" s="660"/>
      <c r="F48" s="660"/>
      <c r="G48" s="660"/>
      <c r="H48" s="660"/>
      <c r="I48" s="660"/>
      <c r="J48" s="660"/>
      <c r="K48" s="660"/>
      <c r="L48" s="660"/>
      <c r="M48" s="660"/>
      <c r="N48" s="660"/>
      <c r="O48" s="660"/>
      <c r="P48" s="660"/>
      <c r="Q48" s="660"/>
      <c r="R48" s="660"/>
      <c r="S48" s="660"/>
      <c r="T48" s="660"/>
      <c r="U48" s="660"/>
      <c r="V48" s="660"/>
      <c r="W48" s="660"/>
      <c r="X48" s="660"/>
      <c r="Y48" s="660"/>
      <c r="Z48" s="660"/>
      <c r="AA48" s="661"/>
      <c r="AB48" s="393"/>
    </row>
    <row r="49" spans="2:28" s="287" customFormat="1" ht="12" x14ac:dyDescent="0.2">
      <c r="B49" s="387"/>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393"/>
    </row>
    <row r="50" spans="2:28" s="287" customFormat="1" ht="12" x14ac:dyDescent="0.2">
      <c r="B50" s="387"/>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393"/>
    </row>
    <row r="51" spans="2:28" s="287" customFormat="1" ht="12" x14ac:dyDescent="0.2">
      <c r="B51" s="387"/>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393"/>
    </row>
    <row r="52" spans="2:28" s="287" customFormat="1" ht="12" x14ac:dyDescent="0.2">
      <c r="B52" s="387"/>
      <c r="C52" s="662"/>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4"/>
      <c r="AB52" s="393"/>
    </row>
    <row r="53" spans="2:28" s="287" customFormat="1" ht="12" x14ac:dyDescent="0.2">
      <c r="B53" s="387"/>
      <c r="C53" s="662"/>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4"/>
      <c r="AB53" s="393"/>
    </row>
    <row r="54" spans="2:28" s="287" customFormat="1" ht="87" customHeight="1" thickBot="1" x14ac:dyDescent="0.25">
      <c r="B54" s="387"/>
      <c r="C54" s="665"/>
      <c r="D54" s="666"/>
      <c r="E54" s="666"/>
      <c r="F54" s="666"/>
      <c r="G54" s="666"/>
      <c r="H54" s="666"/>
      <c r="I54" s="666"/>
      <c r="J54" s="666"/>
      <c r="K54" s="666"/>
      <c r="L54" s="666"/>
      <c r="M54" s="666"/>
      <c r="N54" s="666"/>
      <c r="O54" s="666"/>
      <c r="P54" s="666"/>
      <c r="Q54" s="666"/>
      <c r="R54" s="666"/>
      <c r="S54" s="666"/>
      <c r="T54" s="666"/>
      <c r="U54" s="666"/>
      <c r="V54" s="666"/>
      <c r="W54" s="666"/>
      <c r="X54" s="666"/>
      <c r="Y54" s="666"/>
      <c r="Z54" s="666"/>
      <c r="AA54" s="667"/>
      <c r="AB54" s="393"/>
    </row>
    <row r="55" spans="2:28" s="287" customFormat="1" ht="12" x14ac:dyDescent="0.2">
      <c r="B55" s="388"/>
      <c r="C55" s="377"/>
      <c r="D55" s="377"/>
      <c r="E55" s="377"/>
      <c r="F55" s="377"/>
      <c r="G55" s="377"/>
      <c r="H55" s="377"/>
      <c r="I55" s="377"/>
      <c r="J55" s="377"/>
      <c r="K55" s="377"/>
      <c r="L55" s="377"/>
      <c r="M55" s="377"/>
      <c r="N55" s="377"/>
      <c r="O55" s="377"/>
      <c r="P55" s="377"/>
      <c r="Q55" s="377"/>
      <c r="R55" s="377"/>
      <c r="S55" s="377"/>
      <c r="T55" s="377"/>
      <c r="U55" s="377"/>
      <c r="V55" s="377"/>
      <c r="W55" s="377"/>
      <c r="X55" s="377"/>
      <c r="Y55" s="377"/>
      <c r="Z55" s="377"/>
      <c r="AA55" s="377"/>
      <c r="AB55" s="398"/>
    </row>
    <row r="56" spans="2:28" s="287" customFormat="1" ht="12.75" thickBot="1" x14ac:dyDescent="0.25">
      <c r="B56" s="389"/>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399"/>
    </row>
    <row r="57" spans="2:28" s="287" customFormat="1" ht="12" x14ac:dyDescent="0.2">
      <c r="B57" s="390"/>
      <c r="C57" s="668" t="s">
        <v>30</v>
      </c>
      <c r="D57" s="669"/>
      <c r="E57" s="669"/>
      <c r="F57" s="669"/>
      <c r="G57" s="670"/>
      <c r="H57" s="668" t="s">
        <v>37</v>
      </c>
      <c r="I57" s="670"/>
      <c r="J57" s="668" t="s">
        <v>38</v>
      </c>
      <c r="K57" s="669"/>
      <c r="L57" s="669"/>
      <c r="M57" s="670"/>
      <c r="N57" s="668" t="s">
        <v>39</v>
      </c>
      <c r="O57" s="669"/>
      <c r="P57" s="669"/>
      <c r="Q57" s="669"/>
      <c r="R57" s="669"/>
      <c r="S57" s="669"/>
      <c r="T57" s="669"/>
      <c r="U57" s="670"/>
      <c r="V57" s="674" t="s">
        <v>40</v>
      </c>
      <c r="W57" s="674"/>
      <c r="X57" s="674"/>
      <c r="Y57" s="674"/>
      <c r="Z57" s="674"/>
      <c r="AA57" s="675"/>
      <c r="AB57" s="400"/>
    </row>
    <row r="58" spans="2:28" s="287" customFormat="1" ht="12" x14ac:dyDescent="0.2">
      <c r="B58" s="391"/>
      <c r="C58" s="671"/>
      <c r="D58" s="672"/>
      <c r="E58" s="672"/>
      <c r="F58" s="672"/>
      <c r="G58" s="673"/>
      <c r="H58" s="671"/>
      <c r="I58" s="673"/>
      <c r="J58" s="671"/>
      <c r="K58" s="672"/>
      <c r="L58" s="672"/>
      <c r="M58" s="673"/>
      <c r="N58" s="671"/>
      <c r="O58" s="672"/>
      <c r="P58" s="672"/>
      <c r="Q58" s="672"/>
      <c r="R58" s="672"/>
      <c r="S58" s="672"/>
      <c r="T58" s="672"/>
      <c r="U58" s="673"/>
      <c r="V58" s="676"/>
      <c r="W58" s="676"/>
      <c r="X58" s="676"/>
      <c r="Y58" s="676"/>
      <c r="Z58" s="676"/>
      <c r="AA58" s="677"/>
      <c r="AB58" s="400"/>
    </row>
    <row r="59" spans="2:28" s="287" customFormat="1" ht="12.75" thickBot="1" x14ac:dyDescent="0.25">
      <c r="B59" s="391"/>
      <c r="C59" s="671"/>
      <c r="D59" s="672"/>
      <c r="E59" s="672"/>
      <c r="F59" s="672"/>
      <c r="G59" s="673"/>
      <c r="H59" s="671"/>
      <c r="I59" s="673"/>
      <c r="J59" s="671"/>
      <c r="K59" s="672"/>
      <c r="L59" s="672"/>
      <c r="M59" s="673"/>
      <c r="N59" s="717"/>
      <c r="O59" s="718"/>
      <c r="P59" s="718"/>
      <c r="Q59" s="718"/>
      <c r="R59" s="718"/>
      <c r="S59" s="718"/>
      <c r="T59" s="718"/>
      <c r="U59" s="719"/>
      <c r="V59" s="720"/>
      <c r="W59" s="720"/>
      <c r="X59" s="720"/>
      <c r="Y59" s="720"/>
      <c r="Z59" s="720"/>
      <c r="AA59" s="721"/>
      <c r="AB59" s="400"/>
    </row>
    <row r="60" spans="2:28" s="287" customFormat="1" ht="69" customHeight="1" x14ac:dyDescent="0.2">
      <c r="B60" s="390"/>
      <c r="C60" s="819" t="s">
        <v>1183</v>
      </c>
      <c r="D60" s="820"/>
      <c r="E60" s="820"/>
      <c r="F60" s="820"/>
      <c r="G60" s="820"/>
      <c r="H60" s="820" t="s">
        <v>528</v>
      </c>
      <c r="I60" s="820"/>
      <c r="J60" s="821" t="s">
        <v>1184</v>
      </c>
      <c r="K60" s="821"/>
      <c r="L60" s="821"/>
      <c r="M60" s="821"/>
      <c r="N60" s="822" t="s">
        <v>528</v>
      </c>
      <c r="O60" s="823"/>
      <c r="P60" s="823"/>
      <c r="Q60" s="823"/>
      <c r="R60" s="823"/>
      <c r="S60" s="823"/>
      <c r="T60" s="823"/>
      <c r="U60" s="824"/>
      <c r="V60" s="822" t="s">
        <v>528</v>
      </c>
      <c r="W60" s="823"/>
      <c r="X60" s="823"/>
      <c r="Y60" s="823"/>
      <c r="Z60" s="823"/>
      <c r="AA60" s="825"/>
      <c r="AB60" s="401"/>
    </row>
    <row r="61" spans="2:28" s="287" customFormat="1" ht="12" x14ac:dyDescent="0.2">
      <c r="B61" s="390"/>
      <c r="C61" s="696"/>
      <c r="D61" s="697"/>
      <c r="E61" s="697"/>
      <c r="F61" s="697"/>
      <c r="G61" s="697"/>
      <c r="H61" s="697"/>
      <c r="I61" s="697"/>
      <c r="J61" s="697"/>
      <c r="K61" s="697"/>
      <c r="L61" s="697"/>
      <c r="M61" s="697"/>
      <c r="N61" s="698"/>
      <c r="O61" s="699"/>
      <c r="P61" s="699"/>
      <c r="Q61" s="699"/>
      <c r="R61" s="699"/>
      <c r="S61" s="699"/>
      <c r="T61" s="699"/>
      <c r="U61" s="700"/>
      <c r="V61" s="698"/>
      <c r="W61" s="699"/>
      <c r="X61" s="699"/>
      <c r="Y61" s="699"/>
      <c r="Z61" s="699"/>
      <c r="AA61" s="701"/>
      <c r="AB61" s="401"/>
    </row>
    <row r="62" spans="2:28" s="287" customFormat="1" ht="12" x14ac:dyDescent="0.2">
      <c r="B62" s="390"/>
      <c r="C62" s="696"/>
      <c r="D62" s="697"/>
      <c r="E62" s="697"/>
      <c r="F62" s="697"/>
      <c r="G62" s="697"/>
      <c r="H62" s="697"/>
      <c r="I62" s="697"/>
      <c r="J62" s="697"/>
      <c r="K62" s="697"/>
      <c r="L62" s="697"/>
      <c r="M62" s="697"/>
      <c r="N62" s="698"/>
      <c r="O62" s="699"/>
      <c r="P62" s="699"/>
      <c r="Q62" s="699"/>
      <c r="R62" s="699"/>
      <c r="S62" s="699"/>
      <c r="T62" s="699"/>
      <c r="U62" s="700"/>
      <c r="V62" s="698"/>
      <c r="W62" s="699"/>
      <c r="X62" s="699"/>
      <c r="Y62" s="699"/>
      <c r="Z62" s="699"/>
      <c r="AA62" s="701"/>
      <c r="AB62" s="401"/>
    </row>
    <row r="63" spans="2:28" s="287" customFormat="1" ht="12" x14ac:dyDescent="0.2">
      <c r="B63" s="390"/>
      <c r="C63" s="696"/>
      <c r="D63" s="697"/>
      <c r="E63" s="697"/>
      <c r="F63" s="697"/>
      <c r="G63" s="697"/>
      <c r="H63" s="697"/>
      <c r="I63" s="697"/>
      <c r="J63" s="697"/>
      <c r="K63" s="697"/>
      <c r="L63" s="697"/>
      <c r="M63" s="697"/>
      <c r="N63" s="698"/>
      <c r="O63" s="699"/>
      <c r="P63" s="699"/>
      <c r="Q63" s="699"/>
      <c r="R63" s="699"/>
      <c r="S63" s="699"/>
      <c r="T63" s="699"/>
      <c r="U63" s="700"/>
      <c r="V63" s="698"/>
      <c r="W63" s="699"/>
      <c r="X63" s="699"/>
      <c r="Y63" s="699"/>
      <c r="Z63" s="699"/>
      <c r="AA63" s="701"/>
      <c r="AB63" s="401"/>
    </row>
    <row r="64" spans="2:28" s="287" customFormat="1" ht="15.75" customHeight="1" thickBot="1" x14ac:dyDescent="0.25">
      <c r="B64" s="390"/>
      <c r="C64" s="690"/>
      <c r="D64" s="691"/>
      <c r="E64" s="691"/>
      <c r="F64" s="691"/>
      <c r="G64" s="691"/>
      <c r="H64" s="691"/>
      <c r="I64" s="691"/>
      <c r="J64" s="691"/>
      <c r="K64" s="691"/>
      <c r="L64" s="691"/>
      <c r="M64" s="691"/>
      <c r="N64" s="692"/>
      <c r="O64" s="693"/>
      <c r="P64" s="693"/>
      <c r="Q64" s="693"/>
      <c r="R64" s="693"/>
      <c r="S64" s="693"/>
      <c r="T64" s="693"/>
      <c r="U64" s="694"/>
      <c r="V64" s="692"/>
      <c r="W64" s="693"/>
      <c r="X64" s="693"/>
      <c r="Y64" s="693"/>
      <c r="Z64" s="693"/>
      <c r="AA64" s="695"/>
      <c r="AB64" s="401"/>
    </row>
    <row r="65" spans="2:28" s="287" customFormat="1" ht="12" x14ac:dyDescent="0.2">
      <c r="B65" s="376"/>
      <c r="C65" s="377"/>
      <c r="D65" s="377"/>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8"/>
    </row>
    <row r="66" spans="2:28" s="287" customFormat="1" ht="12" x14ac:dyDescent="0.2"/>
    <row r="67" spans="2:28" s="287" customFormat="1" ht="12" x14ac:dyDescent="0.2"/>
    <row r="68" spans="2:28" s="287" customFormat="1" ht="12" x14ac:dyDescent="0.2"/>
    <row r="69" spans="2:28" s="287" customFormat="1" ht="12" x14ac:dyDescent="0.2"/>
    <row r="70" spans="2:28" s="287" customFormat="1" ht="12" x14ac:dyDescent="0.2"/>
    <row r="71" spans="2:28" s="287" customFormat="1" ht="12" x14ac:dyDescent="0.2"/>
    <row r="72" spans="2:28" s="287" customFormat="1" ht="12" x14ac:dyDescent="0.2"/>
    <row r="73" spans="2:28" s="287" customFormat="1" ht="12" x14ac:dyDescent="0.2"/>
    <row r="74" spans="2:28" s="287" customFormat="1" ht="12" x14ac:dyDescent="0.2"/>
    <row r="75" spans="2:28" s="287" customFormat="1" ht="12" x14ac:dyDescent="0.2"/>
    <row r="104" ht="6" customHeight="1" x14ac:dyDescent="0.2"/>
  </sheetData>
  <mergeCells count="108">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46:AA47"/>
    <mergeCell ref="C48:AA54"/>
    <mergeCell ref="C57:G59"/>
    <mergeCell ref="H57:I59"/>
    <mergeCell ref="J57:M59"/>
    <mergeCell ref="N57:U59"/>
    <mergeCell ref="V57:AA59"/>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54" min="1" max="27"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H115"/>
  <sheetViews>
    <sheetView view="pageBreakPreview" zoomScale="80" zoomScaleNormal="100" zoomScaleSheetLayoutView="80" zoomScalePageLayoutView="70" workbookViewId="0">
      <selection activeCell="H73" sqref="H73:I73"/>
    </sheetView>
  </sheetViews>
  <sheetFormatPr baseColWidth="10" defaultColWidth="3.5703125" defaultRowHeight="14.25" x14ac:dyDescent="0.2"/>
  <cols>
    <col min="1" max="1" width="3.5703125" style="1"/>
    <col min="2" max="2" width="2.7109375" style="1" customWidth="1"/>
    <col min="3" max="6" width="2.5703125" style="1" customWidth="1"/>
    <col min="7" max="7" width="4.42578125" style="1" customWidth="1"/>
    <col min="8" max="8" width="19.42578125" style="1" customWidth="1"/>
    <col min="9" max="9" width="16.7109375" style="1" customWidth="1"/>
    <col min="10" max="10" width="15" style="1" customWidth="1"/>
    <col min="11" max="12" width="3.42578125" style="1" customWidth="1"/>
    <col min="13" max="15" width="2.5703125" style="1" customWidth="1"/>
    <col min="16" max="16" width="3.42578125" style="1" customWidth="1"/>
    <col min="17" max="17" width="3.5703125" style="1" customWidth="1"/>
    <col min="18" max="18" width="3.5703125" style="1"/>
    <col min="19" max="19" width="3.42578125" style="1" customWidth="1"/>
    <col min="20" max="20" width="7.42578125" style="1" customWidth="1"/>
    <col min="21" max="21" width="3.5703125" style="1" customWidth="1"/>
    <col min="22" max="22" width="3.5703125" style="1"/>
    <col min="23" max="25" width="5" style="1" customWidth="1"/>
    <col min="26" max="26" width="6.5703125" style="1" customWidth="1"/>
    <col min="27" max="27" width="4.28515625" style="1" customWidth="1"/>
    <col min="28" max="28" width="2" style="1" customWidth="1"/>
    <col min="29" max="31" width="3.5703125" style="1"/>
    <col min="32" max="32" width="21.28515625" style="1" customWidth="1"/>
    <col min="33" max="33" width="11.42578125" style="1" customWidth="1"/>
    <col min="34" max="34" width="13.42578125" style="1" customWidth="1"/>
    <col min="35" max="16384" width="3.5703125" style="1"/>
  </cols>
  <sheetData>
    <row r="1" spans="2:34" ht="15" thickBot="1" x14ac:dyDescent="0.25">
      <c r="B1" s="2"/>
      <c r="C1" s="2"/>
      <c r="D1" s="2"/>
      <c r="E1" s="2"/>
      <c r="F1" s="2"/>
    </row>
    <row r="2" spans="2:34"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34"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34"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34" ht="15" x14ac:dyDescent="0.2">
      <c r="H5" s="3"/>
      <c r="I5" s="3"/>
      <c r="J5" s="3"/>
      <c r="K5" s="3"/>
      <c r="L5" s="3"/>
      <c r="M5" s="3"/>
      <c r="N5" s="3"/>
      <c r="O5" s="3"/>
      <c r="P5" s="3"/>
      <c r="Q5" s="3"/>
      <c r="R5" s="3"/>
      <c r="S5" s="3"/>
      <c r="T5" s="3"/>
      <c r="U5" s="3"/>
      <c r="V5" s="3"/>
      <c r="W5" s="3"/>
      <c r="X5" s="3"/>
      <c r="Y5" s="3"/>
      <c r="Z5" s="3"/>
      <c r="AA5" s="3"/>
      <c r="AB5" s="3"/>
    </row>
    <row r="6" spans="2:34"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34" ht="15" customHeight="1" x14ac:dyDescent="0.2">
      <c r="B7" s="9"/>
      <c r="C7" s="545" t="s">
        <v>2</v>
      </c>
      <c r="D7" s="546"/>
      <c r="E7" s="546"/>
      <c r="F7" s="546"/>
      <c r="G7" s="546"/>
      <c r="H7" s="547"/>
      <c r="I7" s="600" t="s">
        <v>215</v>
      </c>
      <c r="J7" s="601"/>
      <c r="K7" s="601"/>
      <c r="L7" s="601"/>
      <c r="M7" s="601"/>
      <c r="N7" s="601"/>
      <c r="O7" s="601"/>
      <c r="P7" s="601"/>
      <c r="Q7" s="601"/>
      <c r="R7" s="601"/>
      <c r="S7" s="601"/>
      <c r="T7" s="601"/>
      <c r="U7" s="601"/>
      <c r="V7" s="601"/>
      <c r="W7" s="601"/>
      <c r="X7" s="601"/>
      <c r="Y7" s="601"/>
      <c r="Z7" s="601"/>
      <c r="AA7" s="602"/>
      <c r="AB7" s="10"/>
      <c r="AF7" s="230"/>
      <c r="AG7" s="230"/>
      <c r="AH7" s="230"/>
    </row>
    <row r="8" spans="2:34"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34"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34" ht="15" customHeight="1" thickBot="1" x14ac:dyDescent="0.25">
      <c r="B10" s="9"/>
      <c r="C10" s="545" t="s">
        <v>3</v>
      </c>
      <c r="D10" s="546"/>
      <c r="E10" s="546"/>
      <c r="F10" s="546"/>
      <c r="G10" s="546"/>
      <c r="H10" s="547"/>
      <c r="I10" s="1886" t="s">
        <v>214</v>
      </c>
      <c r="J10" s="1887"/>
      <c r="K10" s="1887"/>
      <c r="L10" s="1887"/>
      <c r="M10" s="1887"/>
      <c r="N10" s="1887"/>
      <c r="O10" s="1887"/>
      <c r="P10" s="1887"/>
      <c r="Q10" s="1888"/>
      <c r="R10" s="608" t="s">
        <v>4</v>
      </c>
      <c r="S10" s="609"/>
      <c r="T10" s="609"/>
      <c r="U10" s="610"/>
      <c r="V10" s="569" t="s">
        <v>5</v>
      </c>
      <c r="W10" s="570"/>
      <c r="X10" s="570"/>
      <c r="Y10" s="570"/>
      <c r="Z10" s="570"/>
      <c r="AA10" s="571"/>
      <c r="AB10" s="10"/>
    </row>
    <row r="11" spans="2:34" ht="21" customHeight="1" thickBot="1" x14ac:dyDescent="0.25">
      <c r="B11" s="9"/>
      <c r="C11" s="548"/>
      <c r="D11" s="549"/>
      <c r="E11" s="549"/>
      <c r="F11" s="549"/>
      <c r="G11" s="549"/>
      <c r="H11" s="550"/>
      <c r="I11" s="1889"/>
      <c r="J11" s="1890"/>
      <c r="K11" s="1890"/>
      <c r="L11" s="1890"/>
      <c r="M11" s="1890"/>
      <c r="N11" s="1890"/>
      <c r="O11" s="1890"/>
      <c r="P11" s="1890"/>
      <c r="Q11" s="1891"/>
      <c r="R11" s="478" t="s">
        <v>213</v>
      </c>
      <c r="S11" s="617"/>
      <c r="T11" s="617"/>
      <c r="U11" s="618"/>
      <c r="V11" s="587">
        <v>9</v>
      </c>
      <c r="W11" s="606"/>
      <c r="X11" s="606"/>
      <c r="Y11" s="606"/>
      <c r="Z11" s="606"/>
      <c r="AA11" s="607"/>
      <c r="AB11" s="10"/>
    </row>
    <row r="12" spans="2:34" ht="15"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34" ht="15" customHeight="1" x14ac:dyDescent="0.2">
      <c r="B13" s="14"/>
      <c r="C13" s="545" t="s">
        <v>7</v>
      </c>
      <c r="D13" s="546"/>
      <c r="E13" s="546"/>
      <c r="F13" s="546"/>
      <c r="G13" s="546"/>
      <c r="H13" s="547"/>
      <c r="I13" s="551" t="s">
        <v>816</v>
      </c>
      <c r="J13" s="552"/>
      <c r="K13" s="552"/>
      <c r="L13" s="552"/>
      <c r="M13" s="552"/>
      <c r="N13" s="552"/>
      <c r="O13" s="552"/>
      <c r="P13" s="552"/>
      <c r="Q13" s="552"/>
      <c r="R13" s="552"/>
      <c r="S13" s="553"/>
      <c r="T13" s="545" t="s">
        <v>9</v>
      </c>
      <c r="U13" s="546"/>
      <c r="V13" s="546"/>
      <c r="W13" s="546"/>
      <c r="X13" s="546"/>
      <c r="Y13" s="546"/>
      <c r="Z13" s="546"/>
      <c r="AA13" s="547"/>
      <c r="AB13" s="16"/>
    </row>
    <row r="14" spans="2:34" ht="16.899999999999999"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34" ht="15"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34" ht="38.65" customHeight="1" thickBot="1" x14ac:dyDescent="0.25">
      <c r="B16" s="14"/>
      <c r="C16" s="472" t="s">
        <v>11</v>
      </c>
      <c r="D16" s="473"/>
      <c r="E16" s="473"/>
      <c r="F16" s="473"/>
      <c r="G16" s="473"/>
      <c r="H16" s="474"/>
      <c r="I16" s="475" t="s">
        <v>817</v>
      </c>
      <c r="J16" s="476"/>
      <c r="K16" s="476"/>
      <c r="L16" s="476"/>
      <c r="M16" s="476"/>
      <c r="N16" s="476"/>
      <c r="O16" s="476"/>
      <c r="P16" s="476"/>
      <c r="Q16" s="476"/>
      <c r="R16" s="476"/>
      <c r="S16" s="476"/>
      <c r="T16" s="476"/>
      <c r="U16" s="476"/>
      <c r="V16" s="476"/>
      <c r="W16" s="476"/>
      <c r="X16" s="476"/>
      <c r="Y16" s="476"/>
      <c r="Z16" s="476"/>
      <c r="AA16" s="477"/>
      <c r="AB16" s="16"/>
    </row>
    <row r="17" spans="2:28" ht="11.65"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28.9" customHeight="1" thickBot="1" x14ac:dyDescent="0.25">
      <c r="B18" s="14"/>
      <c r="C18" s="472" t="s">
        <v>12</v>
      </c>
      <c r="D18" s="473"/>
      <c r="E18" s="473"/>
      <c r="F18" s="473"/>
      <c r="G18" s="473"/>
      <c r="H18" s="474"/>
      <c r="I18" s="475" t="s">
        <v>212</v>
      </c>
      <c r="J18" s="476"/>
      <c r="K18" s="476"/>
      <c r="L18" s="476"/>
      <c r="M18" s="476"/>
      <c r="N18" s="476"/>
      <c r="O18" s="476"/>
      <c r="P18" s="476"/>
      <c r="Q18" s="476"/>
      <c r="R18" s="476"/>
      <c r="S18" s="476"/>
      <c r="T18" s="476"/>
      <c r="U18" s="476"/>
      <c r="V18" s="476"/>
      <c r="W18" s="476"/>
      <c r="X18" s="476"/>
      <c r="Y18" s="476"/>
      <c r="Z18" s="476"/>
      <c r="AA18" s="477"/>
      <c r="AB18" s="16"/>
    </row>
    <row r="19" spans="2:28" ht="10.9"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6.350000000000001" customHeight="1" x14ac:dyDescent="0.2">
      <c r="B20" s="14"/>
      <c r="C20" s="572" t="s">
        <v>13</v>
      </c>
      <c r="D20" s="573"/>
      <c r="E20" s="573"/>
      <c r="F20" s="573"/>
      <c r="G20" s="573"/>
      <c r="H20" s="574"/>
      <c r="I20" s="578" t="s">
        <v>537</v>
      </c>
      <c r="J20" s="579"/>
      <c r="K20" s="579"/>
      <c r="L20" s="580"/>
      <c r="M20" s="569" t="s">
        <v>14</v>
      </c>
      <c r="N20" s="570"/>
      <c r="O20" s="570"/>
      <c r="P20" s="570"/>
      <c r="Q20" s="570"/>
      <c r="R20" s="570"/>
      <c r="S20" s="571"/>
      <c r="T20" s="569" t="s">
        <v>15</v>
      </c>
      <c r="U20" s="570"/>
      <c r="V20" s="570"/>
      <c r="W20" s="570"/>
      <c r="X20" s="570"/>
      <c r="Y20" s="570"/>
      <c r="Z20" s="570"/>
      <c r="AA20" s="571"/>
      <c r="AB20" s="16"/>
    </row>
    <row r="21" spans="2:28" ht="24" customHeight="1" thickBot="1" x14ac:dyDescent="0.25">
      <c r="B21" s="14"/>
      <c r="C21" s="575"/>
      <c r="D21" s="576"/>
      <c r="E21" s="576"/>
      <c r="F21" s="576"/>
      <c r="G21" s="576"/>
      <c r="H21" s="577"/>
      <c r="I21" s="581"/>
      <c r="J21" s="582"/>
      <c r="K21" s="582"/>
      <c r="L21" s="583"/>
      <c r="M21" s="810" t="s">
        <v>352</v>
      </c>
      <c r="N21" s="811"/>
      <c r="O21" s="811"/>
      <c r="P21" s="811"/>
      <c r="Q21" s="811"/>
      <c r="R21" s="811"/>
      <c r="S21" s="811"/>
      <c r="T21" s="1597" t="s">
        <v>17</v>
      </c>
      <c r="U21" s="811"/>
      <c r="V21" s="811"/>
      <c r="W21" s="811"/>
      <c r="X21" s="811"/>
      <c r="Y21" s="811"/>
      <c r="Z21" s="811"/>
      <c r="AA21" s="948"/>
      <c r="AB21" s="16"/>
    </row>
    <row r="22" spans="2:28" ht="11.65"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3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6.65" customHeight="1" thickBot="1" x14ac:dyDescent="0.25">
      <c r="B24" s="14"/>
      <c r="C24" s="451" t="s">
        <v>818</v>
      </c>
      <c r="D24" s="452"/>
      <c r="E24" s="452"/>
      <c r="F24" s="452"/>
      <c r="G24" s="452"/>
      <c r="H24" s="452"/>
      <c r="I24" s="453"/>
      <c r="J24" s="451" t="s">
        <v>819</v>
      </c>
      <c r="K24" s="452"/>
      <c r="L24" s="452"/>
      <c r="M24" s="452"/>
      <c r="N24" s="452"/>
      <c r="O24" s="452"/>
      <c r="P24" s="453"/>
      <c r="Q24" s="948" t="s">
        <v>820</v>
      </c>
      <c r="R24" s="480"/>
      <c r="S24" s="480"/>
      <c r="T24" s="480"/>
      <c r="U24" s="480"/>
      <c r="V24" s="480"/>
      <c r="W24" s="480"/>
      <c r="X24" s="480"/>
      <c r="Y24" s="480"/>
      <c r="Z24" s="480"/>
      <c r="AA24" s="540"/>
      <c r="AB24" s="16"/>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33" customHeight="1" thickBot="1" x14ac:dyDescent="0.25">
      <c r="B26" s="14"/>
      <c r="C26" s="472" t="s">
        <v>21</v>
      </c>
      <c r="D26" s="473"/>
      <c r="E26" s="473"/>
      <c r="F26" s="473"/>
      <c r="G26" s="473"/>
      <c r="H26" s="474"/>
      <c r="I26" s="475" t="s">
        <v>821</v>
      </c>
      <c r="J26" s="476"/>
      <c r="K26" s="476"/>
      <c r="L26" s="476"/>
      <c r="M26" s="476"/>
      <c r="N26" s="476"/>
      <c r="O26" s="476"/>
      <c r="P26" s="476"/>
      <c r="Q26" s="476"/>
      <c r="R26" s="476"/>
      <c r="S26" s="476"/>
      <c r="T26" s="476"/>
      <c r="U26" s="476"/>
      <c r="V26" s="476"/>
      <c r="W26" s="476"/>
      <c r="X26" s="476"/>
      <c r="Y26" s="476"/>
      <c r="Z26" s="476"/>
      <c r="AA26" s="477"/>
      <c r="AB26" s="16"/>
    </row>
    <row r="27" spans="2:28" ht="10.9"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2" customHeight="1" thickBot="1" x14ac:dyDescent="0.25">
      <c r="B28" s="14"/>
      <c r="C28" s="472" t="s">
        <v>23</v>
      </c>
      <c r="D28" s="473"/>
      <c r="E28" s="473"/>
      <c r="F28" s="473"/>
      <c r="G28" s="473"/>
      <c r="H28" s="474"/>
      <c r="I28" s="1550">
        <v>0.96599999999999997</v>
      </c>
      <c r="J28" s="475"/>
      <c r="K28" s="566" t="s">
        <v>24</v>
      </c>
      <c r="L28" s="567"/>
      <c r="M28" s="567"/>
      <c r="N28" s="568"/>
      <c r="O28" s="562" t="s">
        <v>25</v>
      </c>
      <c r="P28" s="560"/>
      <c r="Q28" s="560"/>
      <c r="R28" s="561"/>
      <c r="S28" s="18" t="s">
        <v>28</v>
      </c>
      <c r="T28" s="560" t="s">
        <v>26</v>
      </c>
      <c r="U28" s="560"/>
      <c r="V28" s="561"/>
      <c r="W28" s="50"/>
      <c r="X28" s="542" t="s">
        <v>27</v>
      </c>
      <c r="Y28" s="543"/>
      <c r="Z28" s="544"/>
      <c r="AA28" s="19"/>
      <c r="AB28" s="16"/>
    </row>
    <row r="29" spans="2:28" ht="11.6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1748">
        <v>0.84899999999999998</v>
      </c>
      <c r="P32" s="480"/>
      <c r="Q32" s="480"/>
      <c r="R32" s="480"/>
      <c r="S32" s="539">
        <v>0.85</v>
      </c>
      <c r="T32" s="480"/>
      <c r="U32" s="1748">
        <v>0.94899999999999995</v>
      </c>
      <c r="V32" s="480"/>
      <c r="W32" s="480"/>
      <c r="X32" s="539">
        <v>0.95</v>
      </c>
      <c r="Y32" s="480"/>
      <c r="Z32" s="539">
        <v>1</v>
      </c>
      <c r="AA32" s="540"/>
      <c r="AB32" s="16"/>
    </row>
    <row r="33" spans="2:28" ht="10.35"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2:28" s="21" customFormat="1" ht="55.9" customHeight="1" thickBot="1" x14ac:dyDescent="0.25">
      <c r="B35" s="20"/>
      <c r="C35" s="466" t="s">
        <v>30</v>
      </c>
      <c r="D35" s="467"/>
      <c r="E35" s="467"/>
      <c r="F35" s="467"/>
      <c r="G35" s="468"/>
      <c r="H35" s="35" t="s">
        <v>822</v>
      </c>
      <c r="I35" s="35" t="s">
        <v>293</v>
      </c>
      <c r="J35" s="35" t="s">
        <v>823</v>
      </c>
      <c r="K35" s="469" t="s">
        <v>34</v>
      </c>
      <c r="L35" s="470"/>
      <c r="M35" s="470"/>
      <c r="N35" s="470"/>
      <c r="O35" s="470"/>
      <c r="P35" s="470"/>
      <c r="Q35" s="470"/>
      <c r="R35" s="470"/>
      <c r="S35" s="470"/>
      <c r="T35" s="470"/>
      <c r="U35" s="470"/>
      <c r="V35" s="470"/>
      <c r="W35" s="470"/>
      <c r="X35" s="470"/>
      <c r="Y35" s="470"/>
      <c r="Z35" s="470"/>
      <c r="AA35" s="471"/>
      <c r="AB35" s="16"/>
    </row>
    <row r="36" spans="2:28" s="21" customFormat="1" ht="184.5" customHeight="1" x14ac:dyDescent="0.2">
      <c r="B36" s="20"/>
      <c r="C36" s="641" t="s">
        <v>410</v>
      </c>
      <c r="D36" s="642"/>
      <c r="E36" s="642"/>
      <c r="F36" s="642"/>
      <c r="G36" s="643"/>
      <c r="H36" s="72">
        <v>27.837</v>
      </c>
      <c r="I36" s="72">
        <v>34</v>
      </c>
      <c r="J36" s="71">
        <f>+H36/I36</f>
        <v>0.81873529411764701</v>
      </c>
      <c r="K36" s="1880" t="s">
        <v>824</v>
      </c>
      <c r="L36" s="1881"/>
      <c r="M36" s="1881"/>
      <c r="N36" s="1881"/>
      <c r="O36" s="1881"/>
      <c r="P36" s="1881"/>
      <c r="Q36" s="1881"/>
      <c r="R36" s="1881"/>
      <c r="S36" s="1881"/>
      <c r="T36" s="1881"/>
      <c r="U36" s="1881"/>
      <c r="V36" s="1881"/>
      <c r="W36" s="1881"/>
      <c r="X36" s="1881"/>
      <c r="Y36" s="1881"/>
      <c r="Z36" s="1881"/>
      <c r="AA36" s="1882"/>
      <c r="AB36" s="16"/>
    </row>
    <row r="37" spans="2:28" s="21" customFormat="1" ht="373.5" customHeight="1" x14ac:dyDescent="0.2">
      <c r="B37" s="20"/>
      <c r="C37" s="641" t="s">
        <v>408</v>
      </c>
      <c r="D37" s="642"/>
      <c r="E37" s="642"/>
      <c r="F37" s="642"/>
      <c r="G37" s="643"/>
      <c r="H37" s="72">
        <v>32.966000000000001</v>
      </c>
      <c r="I37" s="72">
        <v>36</v>
      </c>
      <c r="J37" s="71">
        <f>+H37/I37</f>
        <v>0.91572222222222222</v>
      </c>
      <c r="K37" s="1883" t="s">
        <v>825</v>
      </c>
      <c r="L37" s="1884"/>
      <c r="M37" s="1884"/>
      <c r="N37" s="1884"/>
      <c r="O37" s="1884"/>
      <c r="P37" s="1884"/>
      <c r="Q37" s="1884"/>
      <c r="R37" s="1884"/>
      <c r="S37" s="1884"/>
      <c r="T37" s="1884"/>
      <c r="U37" s="1884"/>
      <c r="V37" s="1884"/>
      <c r="W37" s="1884"/>
      <c r="X37" s="1884"/>
      <c r="Y37" s="1884"/>
      <c r="Z37" s="1884"/>
      <c r="AA37" s="1885"/>
      <c r="AB37" s="16"/>
    </row>
    <row r="38" spans="2:28" s="21" customFormat="1" x14ac:dyDescent="0.2">
      <c r="B38" s="20"/>
      <c r="C38" s="635" t="s">
        <v>406</v>
      </c>
      <c r="D38" s="636"/>
      <c r="E38" s="636"/>
      <c r="F38" s="636"/>
      <c r="G38" s="637"/>
      <c r="H38" s="48"/>
      <c r="I38" s="72">
        <v>41</v>
      </c>
      <c r="J38" s="46"/>
      <c r="K38" s="460"/>
      <c r="L38" s="461"/>
      <c r="M38" s="461"/>
      <c r="N38" s="461"/>
      <c r="O38" s="461"/>
      <c r="P38" s="461"/>
      <c r="Q38" s="461"/>
      <c r="R38" s="461"/>
      <c r="S38" s="461"/>
      <c r="T38" s="461"/>
      <c r="U38" s="461"/>
      <c r="V38" s="461"/>
      <c r="W38" s="461"/>
      <c r="X38" s="461"/>
      <c r="Y38" s="461"/>
      <c r="Z38" s="461"/>
      <c r="AA38" s="462"/>
      <c r="AB38" s="16"/>
    </row>
    <row r="39" spans="2:28" s="21" customFormat="1" ht="15" thickBot="1" x14ac:dyDescent="0.25">
      <c r="B39" s="20"/>
      <c r="C39" s="635" t="s">
        <v>405</v>
      </c>
      <c r="D39" s="636"/>
      <c r="E39" s="636"/>
      <c r="F39" s="636"/>
      <c r="G39" s="637"/>
      <c r="H39" s="48"/>
      <c r="I39" s="72">
        <v>34</v>
      </c>
      <c r="J39" s="46"/>
      <c r="K39" s="460"/>
      <c r="L39" s="461"/>
      <c r="M39" s="461"/>
      <c r="N39" s="461"/>
      <c r="O39" s="461"/>
      <c r="P39" s="461"/>
      <c r="Q39" s="461"/>
      <c r="R39" s="461"/>
      <c r="S39" s="461"/>
      <c r="T39" s="461"/>
      <c r="U39" s="461"/>
      <c r="V39" s="461"/>
      <c r="W39" s="461"/>
      <c r="X39" s="461"/>
      <c r="Y39" s="461"/>
      <c r="Z39" s="461"/>
      <c r="AA39" s="462"/>
      <c r="AB39" s="16"/>
    </row>
    <row r="40" spans="2:28" s="21" customFormat="1" ht="15.75" customHeight="1" thickBot="1" x14ac:dyDescent="0.25">
      <c r="B40" s="20"/>
      <c r="C40" s="647" t="s">
        <v>35</v>
      </c>
      <c r="D40" s="648"/>
      <c r="E40" s="648"/>
      <c r="F40" s="648"/>
      <c r="G40" s="649"/>
      <c r="H40" s="280">
        <f>SUM(H36:H39)</f>
        <v>60.802999999999997</v>
      </c>
      <c r="I40" s="280">
        <f>SUM(I36:I39)</f>
        <v>145</v>
      </c>
      <c r="J40" s="281">
        <f>+H40/I40</f>
        <v>0.4193310344827586</v>
      </c>
      <c r="K40" s="650"/>
      <c r="L40" s="651"/>
      <c r="M40" s="651"/>
      <c r="N40" s="651"/>
      <c r="O40" s="651"/>
      <c r="P40" s="651"/>
      <c r="Q40" s="651"/>
      <c r="R40" s="651"/>
      <c r="S40" s="651"/>
      <c r="T40" s="651"/>
      <c r="U40" s="651"/>
      <c r="V40" s="651"/>
      <c r="W40" s="651"/>
      <c r="X40" s="651"/>
      <c r="Y40" s="651"/>
      <c r="Z40" s="651"/>
      <c r="AA40" s="652"/>
      <c r="AB40" s="16"/>
    </row>
    <row r="41" spans="2:28" s="21" customFormat="1" ht="5.25" customHeight="1" x14ac:dyDescent="0.2">
      <c r="B41" s="20"/>
      <c r="C41" s="282"/>
      <c r="D41" s="282"/>
      <c r="E41" s="282"/>
      <c r="F41" s="282"/>
      <c r="G41" s="282"/>
      <c r="H41" s="283"/>
      <c r="I41" s="283"/>
      <c r="J41" s="284"/>
      <c r="K41" s="282"/>
      <c r="L41" s="282"/>
      <c r="M41" s="282"/>
      <c r="N41" s="282"/>
      <c r="O41" s="282"/>
      <c r="P41" s="282"/>
      <c r="Q41" s="282"/>
      <c r="R41" s="282"/>
      <c r="S41" s="282"/>
      <c r="T41" s="282"/>
      <c r="U41" s="282"/>
      <c r="V41" s="282"/>
      <c r="W41" s="282"/>
      <c r="X41" s="282"/>
      <c r="Y41" s="282"/>
      <c r="Z41" s="282"/>
      <c r="AA41" s="282"/>
      <c r="AB41" s="16"/>
    </row>
    <row r="42" spans="2:28" s="21" customFormat="1" ht="7.9" customHeight="1" thickBot="1" x14ac:dyDescent="0.25">
      <c r="B42" s="20"/>
      <c r="C42" s="282"/>
      <c r="D42" s="282"/>
      <c r="E42" s="282"/>
      <c r="F42" s="282"/>
      <c r="G42" s="282"/>
      <c r="H42" s="283"/>
      <c r="I42" s="283"/>
      <c r="J42" s="284"/>
      <c r="K42" s="282"/>
      <c r="L42" s="282"/>
      <c r="M42" s="282"/>
      <c r="N42" s="282"/>
      <c r="O42" s="282"/>
      <c r="P42" s="282"/>
      <c r="Q42" s="282"/>
      <c r="R42" s="282"/>
      <c r="S42" s="282"/>
      <c r="T42" s="282"/>
      <c r="U42" s="282"/>
      <c r="V42" s="282"/>
      <c r="W42" s="282"/>
      <c r="X42" s="282"/>
      <c r="Y42" s="282"/>
      <c r="Z42" s="282"/>
      <c r="AA42" s="282"/>
      <c r="AB42" s="16"/>
    </row>
    <row r="43" spans="2:28" s="21" customFormat="1" ht="11.65" customHeight="1" thickBot="1" x14ac:dyDescent="0.25">
      <c r="B43" s="20"/>
      <c r="C43" s="653" t="s">
        <v>36</v>
      </c>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5"/>
      <c r="AB43" s="16"/>
    </row>
    <row r="44" spans="2:28" ht="15" hidden="1" thickBot="1" x14ac:dyDescent="0.25">
      <c r="B44" s="14"/>
      <c r="C44" s="656"/>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8"/>
      <c r="AB44" s="16"/>
    </row>
    <row r="45" spans="2:28" x14ac:dyDescent="0.2">
      <c r="B45" s="14"/>
      <c r="C45" s="659"/>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1"/>
      <c r="AB45" s="16"/>
    </row>
    <row r="46" spans="2:28" x14ac:dyDescent="0.2">
      <c r="B46" s="14"/>
      <c r="C46" s="662"/>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4"/>
      <c r="AB46" s="16"/>
    </row>
    <row r="47" spans="2:28" x14ac:dyDescent="0.2">
      <c r="B47" s="14"/>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16"/>
    </row>
    <row r="48" spans="2:28"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x14ac:dyDescent="0.2">
      <c r="B50" s="14"/>
      <c r="C50" s="662"/>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4"/>
      <c r="AB50" s="16"/>
    </row>
    <row r="51" spans="2:28" x14ac:dyDescent="0.2">
      <c r="B51" s="14"/>
      <c r="C51" s="662"/>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4"/>
      <c r="AB51" s="16"/>
    </row>
    <row r="52" spans="2:28" x14ac:dyDescent="0.2">
      <c r="B52" s="14"/>
      <c r="C52" s="662"/>
      <c r="D52" s="663"/>
      <c r="E52" s="663"/>
      <c r="F52" s="663"/>
      <c r="G52" s="663"/>
      <c r="H52" s="663"/>
      <c r="I52" s="663"/>
      <c r="J52" s="663"/>
      <c r="K52" s="663"/>
      <c r="L52" s="663"/>
      <c r="M52" s="663"/>
      <c r="N52" s="663"/>
      <c r="O52" s="663"/>
      <c r="P52" s="663"/>
      <c r="Q52" s="663"/>
      <c r="R52" s="663"/>
      <c r="S52" s="663"/>
      <c r="T52" s="663"/>
      <c r="U52" s="663"/>
      <c r="V52" s="663"/>
      <c r="W52" s="663"/>
      <c r="X52" s="663"/>
      <c r="Y52" s="663"/>
      <c r="Z52" s="663"/>
      <c r="AA52" s="664"/>
      <c r="AB52" s="16"/>
    </row>
    <row r="53" spans="2:28" x14ac:dyDescent="0.2">
      <c r="B53" s="14"/>
      <c r="C53" s="662"/>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4"/>
      <c r="AB53" s="16"/>
    </row>
    <row r="54" spans="2:28" x14ac:dyDescent="0.2">
      <c r="B54" s="14"/>
      <c r="C54" s="662"/>
      <c r="D54" s="663"/>
      <c r="E54" s="663"/>
      <c r="F54" s="663"/>
      <c r="G54" s="663"/>
      <c r="H54" s="663"/>
      <c r="I54" s="663"/>
      <c r="J54" s="663"/>
      <c r="K54" s="663"/>
      <c r="L54" s="663"/>
      <c r="M54" s="663"/>
      <c r="N54" s="663"/>
      <c r="O54" s="663"/>
      <c r="P54" s="663"/>
      <c r="Q54" s="663"/>
      <c r="R54" s="663"/>
      <c r="S54" s="663"/>
      <c r="T54" s="663"/>
      <c r="U54" s="663"/>
      <c r="V54" s="663"/>
      <c r="W54" s="663"/>
      <c r="X54" s="663"/>
      <c r="Y54" s="663"/>
      <c r="Z54" s="663"/>
      <c r="AA54" s="664"/>
      <c r="AB54" s="16"/>
    </row>
    <row r="55" spans="2:28" x14ac:dyDescent="0.2">
      <c r="B55" s="14"/>
      <c r="C55" s="662"/>
      <c r="D55" s="663"/>
      <c r="E55" s="663"/>
      <c r="F55" s="663"/>
      <c r="G55" s="663"/>
      <c r="H55" s="663"/>
      <c r="I55" s="663"/>
      <c r="J55" s="663"/>
      <c r="K55" s="663"/>
      <c r="L55" s="663"/>
      <c r="M55" s="663"/>
      <c r="N55" s="663"/>
      <c r="O55" s="663"/>
      <c r="P55" s="663"/>
      <c r="Q55" s="663"/>
      <c r="R55" s="663"/>
      <c r="S55" s="663"/>
      <c r="T55" s="663"/>
      <c r="U55" s="663"/>
      <c r="V55" s="663"/>
      <c r="W55" s="663"/>
      <c r="X55" s="663"/>
      <c r="Y55" s="663"/>
      <c r="Z55" s="663"/>
      <c r="AA55" s="664"/>
      <c r="AB55" s="16"/>
    </row>
    <row r="56" spans="2:28" x14ac:dyDescent="0.2">
      <c r="B56" s="14"/>
      <c r="C56" s="662"/>
      <c r="D56" s="663"/>
      <c r="E56" s="663"/>
      <c r="F56" s="663"/>
      <c r="G56" s="663"/>
      <c r="H56" s="663"/>
      <c r="I56" s="663"/>
      <c r="J56" s="663"/>
      <c r="K56" s="663"/>
      <c r="L56" s="663"/>
      <c r="M56" s="663"/>
      <c r="N56" s="663"/>
      <c r="O56" s="663"/>
      <c r="P56" s="663"/>
      <c r="Q56" s="663"/>
      <c r="R56" s="663"/>
      <c r="S56" s="663"/>
      <c r="T56" s="663"/>
      <c r="U56" s="663"/>
      <c r="V56" s="663"/>
      <c r="W56" s="663"/>
      <c r="X56" s="663"/>
      <c r="Y56" s="663"/>
      <c r="Z56" s="663"/>
      <c r="AA56" s="664"/>
      <c r="AB56" s="16"/>
    </row>
    <row r="57" spans="2:28" x14ac:dyDescent="0.2">
      <c r="B57" s="14"/>
      <c r="C57" s="662"/>
      <c r="D57" s="663"/>
      <c r="E57" s="663"/>
      <c r="F57" s="663"/>
      <c r="G57" s="663"/>
      <c r="H57" s="663"/>
      <c r="I57" s="663"/>
      <c r="J57" s="663"/>
      <c r="K57" s="663"/>
      <c r="L57" s="663"/>
      <c r="M57" s="663"/>
      <c r="N57" s="663"/>
      <c r="O57" s="663"/>
      <c r="P57" s="663"/>
      <c r="Q57" s="663"/>
      <c r="R57" s="663"/>
      <c r="S57" s="663"/>
      <c r="T57" s="663"/>
      <c r="U57" s="663"/>
      <c r="V57" s="663"/>
      <c r="W57" s="663"/>
      <c r="X57" s="663"/>
      <c r="Y57" s="663"/>
      <c r="Z57" s="663"/>
      <c r="AA57" s="664"/>
      <c r="AB57" s="16"/>
    </row>
    <row r="58" spans="2:28" x14ac:dyDescent="0.2">
      <c r="B58" s="14"/>
      <c r="C58" s="662"/>
      <c r="D58" s="663"/>
      <c r="E58" s="663"/>
      <c r="F58" s="663"/>
      <c r="G58" s="663"/>
      <c r="H58" s="663"/>
      <c r="I58" s="663"/>
      <c r="J58" s="663"/>
      <c r="K58" s="663"/>
      <c r="L58" s="663"/>
      <c r="M58" s="663"/>
      <c r="N58" s="663"/>
      <c r="O58" s="663"/>
      <c r="P58" s="663"/>
      <c r="Q58" s="663"/>
      <c r="R58" s="663"/>
      <c r="S58" s="663"/>
      <c r="T58" s="663"/>
      <c r="U58" s="663"/>
      <c r="V58" s="663"/>
      <c r="W58" s="663"/>
      <c r="X58" s="663"/>
      <c r="Y58" s="663"/>
      <c r="Z58" s="663"/>
      <c r="AA58" s="664"/>
      <c r="AB58" s="16"/>
    </row>
    <row r="59" spans="2:28" x14ac:dyDescent="0.2">
      <c r="B59" s="14"/>
      <c r="C59" s="662"/>
      <c r="D59" s="663"/>
      <c r="E59" s="663"/>
      <c r="F59" s="663"/>
      <c r="G59" s="663"/>
      <c r="H59" s="663"/>
      <c r="I59" s="663"/>
      <c r="J59" s="663"/>
      <c r="K59" s="663"/>
      <c r="L59" s="663"/>
      <c r="M59" s="663"/>
      <c r="N59" s="663"/>
      <c r="O59" s="663"/>
      <c r="P59" s="663"/>
      <c r="Q59" s="663"/>
      <c r="R59" s="663"/>
      <c r="S59" s="663"/>
      <c r="T59" s="663"/>
      <c r="U59" s="663"/>
      <c r="V59" s="663"/>
      <c r="W59" s="663"/>
      <c r="X59" s="663"/>
      <c r="Y59" s="663"/>
      <c r="Z59" s="663"/>
      <c r="AA59" s="664"/>
      <c r="AB59" s="16"/>
    </row>
    <row r="60" spans="2:28" x14ac:dyDescent="0.2">
      <c r="B60" s="14"/>
      <c r="C60" s="662"/>
      <c r="D60" s="663"/>
      <c r="E60" s="663"/>
      <c r="F60" s="663"/>
      <c r="G60" s="663"/>
      <c r="H60" s="663"/>
      <c r="I60" s="663"/>
      <c r="J60" s="663"/>
      <c r="K60" s="663"/>
      <c r="L60" s="663"/>
      <c r="M60" s="663"/>
      <c r="N60" s="663"/>
      <c r="O60" s="663"/>
      <c r="P60" s="663"/>
      <c r="Q60" s="663"/>
      <c r="R60" s="663"/>
      <c r="S60" s="663"/>
      <c r="T60" s="663"/>
      <c r="U60" s="663"/>
      <c r="V60" s="663"/>
      <c r="W60" s="663"/>
      <c r="X60" s="663"/>
      <c r="Y60" s="663"/>
      <c r="Z60" s="663"/>
      <c r="AA60" s="664"/>
      <c r="AB60" s="16"/>
    </row>
    <row r="61" spans="2:28" x14ac:dyDescent="0.2">
      <c r="B61" s="14"/>
      <c r="C61" s="662"/>
      <c r="D61" s="663"/>
      <c r="E61" s="663"/>
      <c r="F61" s="663"/>
      <c r="G61" s="663"/>
      <c r="H61" s="663"/>
      <c r="I61" s="663"/>
      <c r="J61" s="663"/>
      <c r="K61" s="663"/>
      <c r="L61" s="663"/>
      <c r="M61" s="663"/>
      <c r="N61" s="663"/>
      <c r="O61" s="663"/>
      <c r="P61" s="663"/>
      <c r="Q61" s="663"/>
      <c r="R61" s="663"/>
      <c r="S61" s="663"/>
      <c r="T61" s="663"/>
      <c r="U61" s="663"/>
      <c r="V61" s="663"/>
      <c r="W61" s="663"/>
      <c r="X61" s="663"/>
      <c r="Y61" s="663"/>
      <c r="Z61" s="663"/>
      <c r="AA61" s="664"/>
      <c r="AB61" s="16"/>
    </row>
    <row r="62" spans="2:28" x14ac:dyDescent="0.2">
      <c r="B62" s="14"/>
      <c r="C62" s="662"/>
      <c r="D62" s="663"/>
      <c r="E62" s="663"/>
      <c r="F62" s="663"/>
      <c r="G62" s="663"/>
      <c r="H62" s="663"/>
      <c r="I62" s="663"/>
      <c r="J62" s="663"/>
      <c r="K62" s="663"/>
      <c r="L62" s="663"/>
      <c r="M62" s="663"/>
      <c r="N62" s="663"/>
      <c r="O62" s="663"/>
      <c r="P62" s="663"/>
      <c r="Q62" s="663"/>
      <c r="R62" s="663"/>
      <c r="S62" s="663"/>
      <c r="T62" s="663"/>
      <c r="U62" s="663"/>
      <c r="V62" s="663"/>
      <c r="W62" s="663"/>
      <c r="X62" s="663"/>
      <c r="Y62" s="663"/>
      <c r="Z62" s="663"/>
      <c r="AA62" s="664"/>
      <c r="AB62" s="16"/>
    </row>
    <row r="63" spans="2:28" x14ac:dyDescent="0.2">
      <c r="B63" s="14"/>
      <c r="C63" s="662"/>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4"/>
      <c r="AB63" s="16"/>
    </row>
    <row r="64" spans="2:28" ht="4.9000000000000004" customHeight="1" x14ac:dyDescent="0.2">
      <c r="B64" s="14"/>
      <c r="C64" s="662"/>
      <c r="D64" s="663"/>
      <c r="E64" s="663"/>
      <c r="F64" s="663"/>
      <c r="G64" s="663"/>
      <c r="H64" s="663"/>
      <c r="I64" s="663"/>
      <c r="J64" s="663"/>
      <c r="K64" s="663"/>
      <c r="L64" s="663"/>
      <c r="M64" s="663"/>
      <c r="N64" s="663"/>
      <c r="O64" s="663"/>
      <c r="P64" s="663"/>
      <c r="Q64" s="663"/>
      <c r="R64" s="663"/>
      <c r="S64" s="663"/>
      <c r="T64" s="663"/>
      <c r="U64" s="663"/>
      <c r="V64" s="663"/>
      <c r="W64" s="663"/>
      <c r="X64" s="663"/>
      <c r="Y64" s="663"/>
      <c r="Z64" s="663"/>
      <c r="AA64" s="664"/>
      <c r="AB64" s="16"/>
    </row>
    <row r="65" spans="2:28" ht="4.9000000000000004" customHeight="1" x14ac:dyDescent="0.2">
      <c r="B65" s="14"/>
      <c r="C65" s="662"/>
      <c r="D65" s="663"/>
      <c r="E65" s="663"/>
      <c r="F65" s="663"/>
      <c r="G65" s="663"/>
      <c r="H65" s="663"/>
      <c r="I65" s="663"/>
      <c r="J65" s="663"/>
      <c r="K65" s="663"/>
      <c r="L65" s="663"/>
      <c r="M65" s="663"/>
      <c r="N65" s="663"/>
      <c r="O65" s="663"/>
      <c r="P65" s="663"/>
      <c r="Q65" s="663"/>
      <c r="R65" s="663"/>
      <c r="S65" s="663"/>
      <c r="T65" s="663"/>
      <c r="U65" s="663"/>
      <c r="V65" s="663"/>
      <c r="W65" s="663"/>
      <c r="X65" s="663"/>
      <c r="Y65" s="663"/>
      <c r="Z65" s="663"/>
      <c r="AA65" s="664"/>
      <c r="AB65" s="16"/>
    </row>
    <row r="66" spans="2:28" ht="4.3499999999999996" customHeight="1" thickBot="1" x14ac:dyDescent="0.25">
      <c r="B66" s="14"/>
      <c r="C66" s="665"/>
      <c r="D66" s="666"/>
      <c r="E66" s="666"/>
      <c r="F66" s="666"/>
      <c r="G66" s="666"/>
      <c r="H66" s="666"/>
      <c r="I66" s="666"/>
      <c r="J66" s="666"/>
      <c r="K66" s="666"/>
      <c r="L66" s="666"/>
      <c r="M66" s="666"/>
      <c r="N66" s="666"/>
      <c r="O66" s="666"/>
      <c r="P66" s="666"/>
      <c r="Q66" s="666"/>
      <c r="R66" s="666"/>
      <c r="S66" s="666"/>
      <c r="T66" s="666"/>
      <c r="U66" s="666"/>
      <c r="V66" s="666"/>
      <c r="W66" s="666"/>
      <c r="X66" s="666"/>
      <c r="Y66" s="666"/>
      <c r="Z66" s="666"/>
      <c r="AA66" s="667"/>
      <c r="AB66" s="16"/>
    </row>
    <row r="67" spans="2:28" x14ac:dyDescent="0.2">
      <c r="B67" s="22"/>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3"/>
    </row>
    <row r="68" spans="2:28" ht="15" thickBot="1" x14ac:dyDescent="0.25">
      <c r="B68" s="24"/>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5"/>
    </row>
    <row r="69" spans="2:28" ht="15.75" x14ac:dyDescent="0.2">
      <c r="B69" s="26"/>
      <c r="C69" s="668" t="s">
        <v>30</v>
      </c>
      <c r="D69" s="669"/>
      <c r="E69" s="669"/>
      <c r="F69" s="669"/>
      <c r="G69" s="670"/>
      <c r="H69" s="668" t="s">
        <v>37</v>
      </c>
      <c r="I69" s="670"/>
      <c r="J69" s="668" t="s">
        <v>38</v>
      </c>
      <c r="K69" s="669"/>
      <c r="L69" s="669"/>
      <c r="M69" s="670"/>
      <c r="N69" s="668" t="s">
        <v>39</v>
      </c>
      <c r="O69" s="669"/>
      <c r="P69" s="669"/>
      <c r="Q69" s="669"/>
      <c r="R69" s="669"/>
      <c r="S69" s="669"/>
      <c r="T69" s="669"/>
      <c r="U69" s="670"/>
      <c r="V69" s="674" t="s">
        <v>40</v>
      </c>
      <c r="W69" s="674"/>
      <c r="X69" s="674"/>
      <c r="Y69" s="674"/>
      <c r="Z69" s="674"/>
      <c r="AA69" s="675"/>
      <c r="AB69" s="27"/>
    </row>
    <row r="70" spans="2:28" ht="8.65" customHeight="1" thickBot="1" x14ac:dyDescent="0.25">
      <c r="B70" s="28"/>
      <c r="C70" s="671"/>
      <c r="D70" s="672"/>
      <c r="E70" s="672"/>
      <c r="F70" s="672"/>
      <c r="G70" s="673"/>
      <c r="H70" s="671"/>
      <c r="I70" s="673"/>
      <c r="J70" s="671"/>
      <c r="K70" s="672"/>
      <c r="L70" s="672"/>
      <c r="M70" s="673"/>
      <c r="N70" s="671"/>
      <c r="O70" s="672"/>
      <c r="P70" s="672"/>
      <c r="Q70" s="672"/>
      <c r="R70" s="672"/>
      <c r="S70" s="672"/>
      <c r="T70" s="672"/>
      <c r="U70" s="673"/>
      <c r="V70" s="676"/>
      <c r="W70" s="676"/>
      <c r="X70" s="676"/>
      <c r="Y70" s="676"/>
      <c r="Z70" s="676"/>
      <c r="AA70" s="677"/>
      <c r="AB70" s="27"/>
    </row>
    <row r="71" spans="2:28" ht="16.5" hidden="1" thickBot="1" x14ac:dyDescent="0.25">
      <c r="B71" s="28"/>
      <c r="C71" s="671"/>
      <c r="D71" s="672"/>
      <c r="E71" s="672"/>
      <c r="F71" s="672"/>
      <c r="G71" s="673"/>
      <c r="H71" s="671"/>
      <c r="I71" s="673"/>
      <c r="J71" s="671"/>
      <c r="K71" s="672"/>
      <c r="L71" s="672"/>
      <c r="M71" s="673"/>
      <c r="N71" s="717"/>
      <c r="O71" s="718"/>
      <c r="P71" s="718"/>
      <c r="Q71" s="718"/>
      <c r="R71" s="718"/>
      <c r="S71" s="718"/>
      <c r="T71" s="718"/>
      <c r="U71" s="719"/>
      <c r="V71" s="720"/>
      <c r="W71" s="720"/>
      <c r="X71" s="720"/>
      <c r="Y71" s="720"/>
      <c r="Z71" s="720"/>
      <c r="AA71" s="721"/>
      <c r="AB71" s="27"/>
    </row>
    <row r="72" spans="2:28" ht="258.75" customHeight="1" thickBot="1" x14ac:dyDescent="0.25">
      <c r="B72" s="26"/>
      <c r="C72" s="1401" t="s">
        <v>410</v>
      </c>
      <c r="D72" s="1871"/>
      <c r="E72" s="1871"/>
      <c r="F72" s="1871"/>
      <c r="G72" s="1871"/>
      <c r="H72" s="1872">
        <v>0.97058823529411797</v>
      </c>
      <c r="I72" s="1873"/>
      <c r="J72" s="1874">
        <v>0.81873529411764701</v>
      </c>
      <c r="K72" s="1875"/>
      <c r="L72" s="1875"/>
      <c r="M72" s="1872"/>
      <c r="N72" s="1876" t="s">
        <v>826</v>
      </c>
      <c r="O72" s="1877"/>
      <c r="P72" s="1877"/>
      <c r="Q72" s="1877"/>
      <c r="R72" s="1877"/>
      <c r="S72" s="1877"/>
      <c r="T72" s="1877"/>
      <c r="U72" s="1878"/>
      <c r="V72" s="1876" t="s">
        <v>827</v>
      </c>
      <c r="W72" s="1877"/>
      <c r="X72" s="1877"/>
      <c r="Y72" s="1877"/>
      <c r="Z72" s="1877"/>
      <c r="AA72" s="1879"/>
      <c r="AB72" s="29"/>
    </row>
    <row r="73" spans="2:28" ht="151.5" customHeight="1" thickBot="1" x14ac:dyDescent="0.25">
      <c r="B73" s="26"/>
      <c r="C73" s="1401" t="s">
        <v>408</v>
      </c>
      <c r="D73" s="1871"/>
      <c r="E73" s="1871"/>
      <c r="F73" s="1871"/>
      <c r="G73" s="1871"/>
      <c r="H73" s="1872">
        <v>0.97058823529411797</v>
      </c>
      <c r="I73" s="1873"/>
      <c r="J73" s="1874">
        <f>+J37</f>
        <v>0.91572222222222222</v>
      </c>
      <c r="K73" s="1875"/>
      <c r="L73" s="1875"/>
      <c r="M73" s="1872"/>
      <c r="N73" s="1876" t="s">
        <v>828</v>
      </c>
      <c r="O73" s="1877"/>
      <c r="P73" s="1877"/>
      <c r="Q73" s="1877"/>
      <c r="R73" s="1877"/>
      <c r="S73" s="1877"/>
      <c r="T73" s="1877"/>
      <c r="U73" s="1878"/>
      <c r="V73" s="1876" t="s">
        <v>829</v>
      </c>
      <c r="W73" s="1877"/>
      <c r="X73" s="1877"/>
      <c r="Y73" s="1877"/>
      <c r="Z73" s="1877"/>
      <c r="AA73" s="1879"/>
      <c r="AB73" s="29"/>
    </row>
    <row r="74" spans="2:28" ht="14.25" customHeight="1" x14ac:dyDescent="0.2">
      <c r="B74" s="26"/>
      <c r="C74" s="1401" t="s">
        <v>406</v>
      </c>
      <c r="D74" s="1871"/>
      <c r="E74" s="1871"/>
      <c r="F74" s="1871"/>
      <c r="G74" s="1871"/>
      <c r="H74" s="1872"/>
      <c r="I74" s="1873"/>
      <c r="J74" s="1874"/>
      <c r="K74" s="1875"/>
      <c r="L74" s="1875"/>
      <c r="M74" s="1872"/>
      <c r="N74" s="1876"/>
      <c r="O74" s="1877"/>
      <c r="P74" s="1877"/>
      <c r="Q74" s="1877"/>
      <c r="R74" s="1877"/>
      <c r="S74" s="1877"/>
      <c r="T74" s="1877"/>
      <c r="U74" s="1878"/>
      <c r="V74" s="1876"/>
      <c r="W74" s="1877"/>
      <c r="X74" s="1877"/>
      <c r="Y74" s="1877"/>
      <c r="Z74" s="1877"/>
      <c r="AA74" s="1879"/>
      <c r="AB74" s="29"/>
    </row>
    <row r="75" spans="2:28" ht="15" thickBot="1" x14ac:dyDescent="0.25">
      <c r="B75" s="26"/>
      <c r="C75" s="803" t="s">
        <v>405</v>
      </c>
      <c r="D75" s="804"/>
      <c r="E75" s="804"/>
      <c r="F75" s="804"/>
      <c r="G75" s="804"/>
      <c r="H75" s="691"/>
      <c r="I75" s="691"/>
      <c r="J75" s="691"/>
      <c r="K75" s="691"/>
      <c r="L75" s="691"/>
      <c r="M75" s="691"/>
      <c r="N75" s="692"/>
      <c r="O75" s="693"/>
      <c r="P75" s="693"/>
      <c r="Q75" s="693"/>
      <c r="R75" s="693"/>
      <c r="S75" s="693"/>
      <c r="T75" s="693"/>
      <c r="U75" s="694"/>
      <c r="V75" s="692"/>
      <c r="W75" s="693"/>
      <c r="X75" s="693"/>
      <c r="Y75" s="693"/>
      <c r="Z75" s="693"/>
      <c r="AA75" s="695"/>
      <c r="AB75" s="29"/>
    </row>
    <row r="76" spans="2:28" x14ac:dyDescent="0.2">
      <c r="B76" s="37"/>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36"/>
    </row>
    <row r="77" spans="2:28" x14ac:dyDescent="0.2">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row>
    <row r="78" spans="2:28" x14ac:dyDescent="0.2">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row>
    <row r="79" spans="2:28" x14ac:dyDescent="0.2">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row>
    <row r="80" spans="2:28" x14ac:dyDescent="0.2">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row>
    <row r="81" spans="3:27" x14ac:dyDescent="0.2">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row>
    <row r="82" spans="3:27" x14ac:dyDescent="0.2">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row>
    <row r="83" spans="3:27" x14ac:dyDescent="0.2">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row>
    <row r="84" spans="3:27" x14ac:dyDescent="0.2">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row>
    <row r="85" spans="3:27" x14ac:dyDescent="0.2">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row>
    <row r="86" spans="3:27" x14ac:dyDescent="0.2">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row>
    <row r="87" spans="3:27" x14ac:dyDescent="0.2">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row>
    <row r="88" spans="3:27" x14ac:dyDescent="0.2">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row>
    <row r="89" spans="3:27" x14ac:dyDescent="0.2">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row>
    <row r="90" spans="3:27" x14ac:dyDescent="0.2">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row>
    <row r="91" spans="3:27" x14ac:dyDescent="0.2">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row>
    <row r="92" spans="3:27" x14ac:dyDescent="0.2">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row>
    <row r="93" spans="3:27" x14ac:dyDescent="0.2">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row>
    <row r="94" spans="3:27" x14ac:dyDescent="0.2">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row>
    <row r="95" spans="3:27" x14ac:dyDescent="0.2">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row>
    <row r="96" spans="3:27" x14ac:dyDescent="0.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row>
    <row r="97" spans="3:27" x14ac:dyDescent="0.2">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row>
    <row r="98" spans="3:27" x14ac:dyDescent="0.2">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row>
    <row r="99" spans="3:27" x14ac:dyDescent="0.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row>
    <row r="100" spans="3:27" x14ac:dyDescent="0.2">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row>
    <row r="101" spans="3:27" x14ac:dyDescent="0.2">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row>
    <row r="102" spans="3:27" x14ac:dyDescent="0.2">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row>
    <row r="103" spans="3:27" x14ac:dyDescent="0.2">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row>
    <row r="104" spans="3:27" x14ac:dyDescent="0.2">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row>
    <row r="105" spans="3:27" x14ac:dyDescent="0.2">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row>
    <row r="115"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66"/>
    <mergeCell ref="C69:G71"/>
    <mergeCell ref="H69:I71"/>
    <mergeCell ref="J69:M71"/>
    <mergeCell ref="N69:U71"/>
    <mergeCell ref="V69:AA71"/>
    <mergeCell ref="C73:G73"/>
    <mergeCell ref="H73:I73"/>
    <mergeCell ref="J73:M73"/>
    <mergeCell ref="N73:U73"/>
    <mergeCell ref="V73:AA73"/>
    <mergeCell ref="C72:G72"/>
    <mergeCell ref="H72:I72"/>
    <mergeCell ref="J72:M72"/>
    <mergeCell ref="N72:U72"/>
    <mergeCell ref="V72:AA72"/>
    <mergeCell ref="C75:G75"/>
    <mergeCell ref="H75:I75"/>
    <mergeCell ref="J75:M75"/>
    <mergeCell ref="N75:U75"/>
    <mergeCell ref="V75:AA75"/>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75" min="1" max="27" man="1"/>
  </row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D97"/>
  <sheetViews>
    <sheetView topLeftCell="D1" zoomScale="110" zoomScaleNormal="110" zoomScaleSheetLayoutView="100" zoomScalePageLayoutView="70" workbookViewId="0">
      <selection activeCell="J59" sqref="J59"/>
    </sheetView>
  </sheetViews>
  <sheetFormatPr baseColWidth="10" defaultColWidth="3.5703125" defaultRowHeight="14.25" x14ac:dyDescent="0.2"/>
  <cols>
    <col min="1" max="1" width="3.5703125" style="1"/>
    <col min="2" max="2" width="2.7109375" style="1" customWidth="1"/>
    <col min="3" max="6" width="2.5703125" style="1" customWidth="1"/>
    <col min="7" max="7" width="6.7109375" style="1" customWidth="1"/>
    <col min="8" max="8" width="15.7109375" style="1" customWidth="1"/>
    <col min="9" max="9" width="14.7109375" style="1" customWidth="1"/>
    <col min="10" max="10" width="15" style="1" customWidth="1"/>
    <col min="11" max="12" width="3.42578125" style="1" customWidth="1"/>
    <col min="13" max="15" width="2.5703125" style="1" customWidth="1"/>
    <col min="16" max="16" width="3.42578125" style="1" customWidth="1"/>
    <col min="17" max="17" width="3.5703125" style="1" customWidth="1"/>
    <col min="18" max="18" width="3.5703125" style="1"/>
    <col min="19" max="19" width="3.42578125" style="1" customWidth="1"/>
    <col min="20" max="20" width="7.42578125" style="1" customWidth="1"/>
    <col min="21" max="21" width="3.5703125" style="1" customWidth="1"/>
    <col min="22" max="22" width="3.5703125" style="1"/>
    <col min="23" max="25" width="5" style="1" customWidth="1"/>
    <col min="26" max="26" width="6.5703125" style="1" customWidth="1"/>
    <col min="27" max="27" width="4.28515625" style="1" customWidth="1"/>
    <col min="28" max="28" width="2" style="1" customWidth="1"/>
    <col min="29" max="29" width="3.5703125" style="1"/>
    <col min="30" max="30" width="14" style="1" customWidth="1"/>
    <col min="31" max="16384" width="3.5703125" style="1"/>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830</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00" t="s">
        <v>215</v>
      </c>
      <c r="J7" s="601"/>
      <c r="K7" s="601"/>
      <c r="L7" s="601"/>
      <c r="M7" s="601"/>
      <c r="N7" s="601"/>
      <c r="O7" s="601"/>
      <c r="P7" s="601"/>
      <c r="Q7" s="601"/>
      <c r="R7" s="601"/>
      <c r="S7" s="601"/>
      <c r="T7" s="601"/>
      <c r="U7" s="601"/>
      <c r="V7" s="601"/>
      <c r="W7" s="601"/>
      <c r="X7" s="601"/>
      <c r="Y7" s="601"/>
      <c r="Z7" s="601"/>
      <c r="AA7" s="602"/>
      <c r="AB7" s="10"/>
    </row>
    <row r="8" spans="2:28" ht="15.75" thickBot="1" x14ac:dyDescent="0.25">
      <c r="B8" s="9"/>
      <c r="C8" s="548"/>
      <c r="D8" s="549"/>
      <c r="E8" s="549"/>
      <c r="F8" s="549"/>
      <c r="G8" s="549"/>
      <c r="H8" s="550"/>
      <c r="I8" s="603"/>
      <c r="J8" s="604"/>
      <c r="K8" s="604"/>
      <c r="L8" s="604"/>
      <c r="M8" s="604"/>
      <c r="N8" s="604"/>
      <c r="O8" s="604"/>
      <c r="P8" s="604"/>
      <c r="Q8" s="604"/>
      <c r="R8" s="604"/>
      <c r="S8" s="604"/>
      <c r="T8" s="604"/>
      <c r="U8" s="604"/>
      <c r="V8" s="604"/>
      <c r="W8" s="604"/>
      <c r="X8" s="604"/>
      <c r="Y8" s="604"/>
      <c r="Z8" s="604"/>
      <c r="AA8" s="605"/>
      <c r="AB8" s="10"/>
    </row>
    <row r="9" spans="2:28" ht="15.75"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831</v>
      </c>
      <c r="J10" s="612"/>
      <c r="K10" s="612"/>
      <c r="L10" s="612"/>
      <c r="M10" s="612"/>
      <c r="N10" s="612"/>
      <c r="O10" s="612"/>
      <c r="P10" s="612"/>
      <c r="Q10" s="613"/>
      <c r="R10" s="608" t="s">
        <v>4</v>
      </c>
      <c r="S10" s="609"/>
      <c r="T10" s="609"/>
      <c r="U10" s="610"/>
      <c r="V10" s="569" t="s">
        <v>5</v>
      </c>
      <c r="W10" s="570"/>
      <c r="X10" s="570"/>
      <c r="Y10" s="570"/>
      <c r="Z10" s="570"/>
      <c r="AA10" s="571"/>
      <c r="AB10" s="10"/>
    </row>
    <row r="11" spans="2:28" ht="28.5" customHeight="1" thickBot="1" x14ac:dyDescent="0.25">
      <c r="B11" s="9"/>
      <c r="C11" s="548"/>
      <c r="D11" s="549"/>
      <c r="E11" s="549"/>
      <c r="F11" s="549"/>
      <c r="G11" s="549"/>
      <c r="H11" s="550"/>
      <c r="I11" s="614"/>
      <c r="J11" s="615"/>
      <c r="K11" s="615"/>
      <c r="L11" s="615"/>
      <c r="M11" s="615"/>
      <c r="N11" s="615"/>
      <c r="O11" s="615"/>
      <c r="P11" s="615"/>
      <c r="Q11" s="616"/>
      <c r="R11" s="478" t="s">
        <v>832</v>
      </c>
      <c r="S11" s="617"/>
      <c r="T11" s="617"/>
      <c r="U11" s="618"/>
      <c r="V11" s="587">
        <v>12</v>
      </c>
      <c r="W11" s="606"/>
      <c r="X11" s="606"/>
      <c r="Y11" s="606"/>
      <c r="Z11" s="606"/>
      <c r="AA11" s="607"/>
      <c r="AB11" s="10"/>
    </row>
    <row r="12" spans="2:28" ht="7.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833</v>
      </c>
      <c r="J13" s="552"/>
      <c r="K13" s="552"/>
      <c r="L13" s="552"/>
      <c r="M13" s="552"/>
      <c r="N13" s="552"/>
      <c r="O13" s="552"/>
      <c r="P13" s="552"/>
      <c r="Q13" s="552"/>
      <c r="R13" s="552"/>
      <c r="S13" s="553"/>
      <c r="T13" s="545" t="s">
        <v>9</v>
      </c>
      <c r="U13" s="546"/>
      <c r="V13" s="546"/>
      <c r="W13" s="546"/>
      <c r="X13" s="546"/>
      <c r="Y13" s="546"/>
      <c r="Z13" s="546"/>
      <c r="AA13" s="547"/>
      <c r="AB13" s="16"/>
    </row>
    <row r="14" spans="2:28" ht="30" customHeight="1" thickBot="1" x14ac:dyDescent="0.25">
      <c r="B14" s="14"/>
      <c r="C14" s="548"/>
      <c r="D14" s="549"/>
      <c r="E14" s="549"/>
      <c r="F14" s="549"/>
      <c r="G14" s="549"/>
      <c r="H14" s="550"/>
      <c r="I14" s="554"/>
      <c r="J14" s="555"/>
      <c r="K14" s="555"/>
      <c r="L14" s="555"/>
      <c r="M14" s="555"/>
      <c r="N14" s="555"/>
      <c r="O14" s="555"/>
      <c r="P14" s="555"/>
      <c r="Q14" s="555"/>
      <c r="R14" s="555"/>
      <c r="S14" s="556"/>
      <c r="T14" s="557" t="s">
        <v>50</v>
      </c>
      <c r="U14" s="558"/>
      <c r="V14" s="558"/>
      <c r="W14" s="558"/>
      <c r="X14" s="558"/>
      <c r="Y14" s="558"/>
      <c r="Z14" s="558"/>
      <c r="AA14" s="559"/>
      <c r="AB14" s="16"/>
    </row>
    <row r="15" spans="2:28" ht="6.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37.15" customHeight="1" thickBot="1" x14ac:dyDescent="0.25">
      <c r="B16" s="14"/>
      <c r="C16" s="472" t="s">
        <v>11</v>
      </c>
      <c r="D16" s="473"/>
      <c r="E16" s="473"/>
      <c r="F16" s="473"/>
      <c r="G16" s="473"/>
      <c r="H16" s="474"/>
      <c r="I16" s="475" t="s">
        <v>834</v>
      </c>
      <c r="J16" s="476"/>
      <c r="K16" s="476"/>
      <c r="L16" s="476"/>
      <c r="M16" s="476"/>
      <c r="N16" s="476"/>
      <c r="O16" s="476"/>
      <c r="P16" s="476"/>
      <c r="Q16" s="476"/>
      <c r="R16" s="476"/>
      <c r="S16" s="476"/>
      <c r="T16" s="476"/>
      <c r="U16" s="476"/>
      <c r="V16" s="476"/>
      <c r="W16" s="476"/>
      <c r="X16" s="476"/>
      <c r="Y16" s="476"/>
      <c r="Z16" s="476"/>
      <c r="AA16" s="477"/>
      <c r="AB16" s="16"/>
    </row>
    <row r="17" spans="2:28" ht="9.6"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8.15" customHeight="1" thickBot="1" x14ac:dyDescent="0.25">
      <c r="B18" s="14"/>
      <c r="C18" s="472" t="s">
        <v>12</v>
      </c>
      <c r="D18" s="473"/>
      <c r="E18" s="473"/>
      <c r="F18" s="473"/>
      <c r="G18" s="473"/>
      <c r="H18" s="474"/>
      <c r="I18" s="475" t="s">
        <v>835</v>
      </c>
      <c r="J18" s="476"/>
      <c r="K18" s="476"/>
      <c r="L18" s="476"/>
      <c r="M18" s="476"/>
      <c r="N18" s="476"/>
      <c r="O18" s="476"/>
      <c r="P18" s="476"/>
      <c r="Q18" s="476"/>
      <c r="R18" s="476"/>
      <c r="S18" s="476"/>
      <c r="T18" s="476"/>
      <c r="U18" s="476"/>
      <c r="V18" s="476"/>
      <c r="W18" s="476"/>
      <c r="X18" s="476"/>
      <c r="Y18" s="476"/>
      <c r="Z18" s="476"/>
      <c r="AA18" s="477"/>
      <c r="AB18" s="16"/>
    </row>
    <row r="19" spans="2:28" ht="9.6"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6.149999999999999" customHeight="1" x14ac:dyDescent="0.2">
      <c r="B20" s="14"/>
      <c r="C20" s="572" t="s">
        <v>13</v>
      </c>
      <c r="D20" s="573"/>
      <c r="E20" s="573"/>
      <c r="F20" s="573"/>
      <c r="G20" s="573"/>
      <c r="H20" s="574"/>
      <c r="I20" s="578" t="s">
        <v>537</v>
      </c>
      <c r="J20" s="579"/>
      <c r="K20" s="579"/>
      <c r="L20" s="580"/>
      <c r="M20" s="569" t="s">
        <v>14</v>
      </c>
      <c r="N20" s="570"/>
      <c r="O20" s="570"/>
      <c r="P20" s="570"/>
      <c r="Q20" s="570"/>
      <c r="R20" s="570"/>
      <c r="S20" s="571"/>
      <c r="T20" s="569" t="s">
        <v>15</v>
      </c>
      <c r="U20" s="570"/>
      <c r="V20" s="570"/>
      <c r="W20" s="570"/>
      <c r="X20" s="570"/>
      <c r="Y20" s="570"/>
      <c r="Z20" s="570"/>
      <c r="AA20" s="571"/>
      <c r="AB20" s="16"/>
    </row>
    <row r="21" spans="2:28" ht="18" customHeight="1" thickBot="1" x14ac:dyDescent="0.25">
      <c r="B21" s="14"/>
      <c r="C21" s="575"/>
      <c r="D21" s="576"/>
      <c r="E21" s="576"/>
      <c r="F21" s="576"/>
      <c r="G21" s="576"/>
      <c r="H21" s="577"/>
      <c r="I21" s="581"/>
      <c r="J21" s="582"/>
      <c r="K21" s="582"/>
      <c r="L21" s="583"/>
      <c r="M21" s="810" t="s">
        <v>836</v>
      </c>
      <c r="N21" s="811"/>
      <c r="O21" s="811"/>
      <c r="P21" s="811"/>
      <c r="Q21" s="811"/>
      <c r="R21" s="811"/>
      <c r="S21" s="811"/>
      <c r="T21" s="1597" t="s">
        <v>17</v>
      </c>
      <c r="U21" s="811"/>
      <c r="V21" s="811"/>
      <c r="W21" s="811"/>
      <c r="X21" s="811"/>
      <c r="Y21" s="811"/>
      <c r="Z21" s="811"/>
      <c r="AA21" s="948"/>
      <c r="AB21" s="16"/>
    </row>
    <row r="22" spans="2:28" ht="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5.1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26.65" customHeight="1" thickBot="1" x14ac:dyDescent="0.25">
      <c r="B24" s="14"/>
      <c r="C24" s="451" t="s">
        <v>837</v>
      </c>
      <c r="D24" s="452"/>
      <c r="E24" s="452"/>
      <c r="F24" s="452"/>
      <c r="G24" s="452"/>
      <c r="H24" s="452"/>
      <c r="I24" s="453"/>
      <c r="J24" s="451" t="s">
        <v>838</v>
      </c>
      <c r="K24" s="452"/>
      <c r="L24" s="452"/>
      <c r="M24" s="452"/>
      <c r="N24" s="452"/>
      <c r="O24" s="452"/>
      <c r="P24" s="453"/>
      <c r="Q24" s="948" t="s">
        <v>820</v>
      </c>
      <c r="R24" s="480"/>
      <c r="S24" s="480"/>
      <c r="T24" s="480"/>
      <c r="U24" s="480"/>
      <c r="V24" s="480"/>
      <c r="W24" s="480"/>
      <c r="X24" s="480"/>
      <c r="Y24" s="480"/>
      <c r="Z24" s="480"/>
      <c r="AA24" s="540"/>
      <c r="AB24" s="16"/>
    </row>
    <row r="25" spans="2:28" ht="9.6"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8.9" customHeight="1" thickBot="1" x14ac:dyDescent="0.25">
      <c r="B26" s="14"/>
      <c r="C26" s="472" t="s">
        <v>21</v>
      </c>
      <c r="D26" s="473"/>
      <c r="E26" s="473"/>
      <c r="F26" s="473"/>
      <c r="G26" s="473"/>
      <c r="H26" s="474"/>
      <c r="I26" s="475" t="s">
        <v>839</v>
      </c>
      <c r="J26" s="476"/>
      <c r="K26" s="476"/>
      <c r="L26" s="476"/>
      <c r="M26" s="476"/>
      <c r="N26" s="476"/>
      <c r="O26" s="476"/>
      <c r="P26" s="476"/>
      <c r="Q26" s="476"/>
      <c r="R26" s="476"/>
      <c r="S26" s="476"/>
      <c r="T26" s="476"/>
      <c r="U26" s="476"/>
      <c r="V26" s="476"/>
      <c r="W26" s="476"/>
      <c r="X26" s="476"/>
      <c r="Y26" s="476"/>
      <c r="Z26" s="476"/>
      <c r="AA26" s="477"/>
      <c r="AB26" s="16"/>
    </row>
    <row r="27" spans="2:28" ht="12"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4.65" customHeight="1" thickBot="1" x14ac:dyDescent="0.25">
      <c r="B28" s="14"/>
      <c r="C28" s="472" t="s">
        <v>23</v>
      </c>
      <c r="D28" s="473"/>
      <c r="E28" s="473"/>
      <c r="F28" s="473"/>
      <c r="G28" s="473"/>
      <c r="H28" s="474"/>
      <c r="I28" s="478">
        <v>0.81</v>
      </c>
      <c r="J28" s="475"/>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9"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v>
      </c>
      <c r="L32" s="480"/>
      <c r="M32" s="480"/>
      <c r="N32" s="480"/>
      <c r="O32" s="1748">
        <v>0.79900000000000004</v>
      </c>
      <c r="P32" s="480"/>
      <c r="Q32" s="480"/>
      <c r="R32" s="480"/>
      <c r="S32" s="539">
        <v>0.8</v>
      </c>
      <c r="T32" s="480"/>
      <c r="U32" s="1748">
        <v>0.89900000000000002</v>
      </c>
      <c r="V32" s="480"/>
      <c r="W32" s="480"/>
      <c r="X32" s="539">
        <v>0.9</v>
      </c>
      <c r="Y32" s="480"/>
      <c r="Z32" s="539">
        <v>1</v>
      </c>
      <c r="AA32" s="540"/>
      <c r="AB32" s="16"/>
    </row>
    <row r="33" spans="2:30"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30" s="21" customFormat="1" ht="15" thickBot="1" x14ac:dyDescent="0.25">
      <c r="B34" s="20"/>
      <c r="C34" s="466" t="s">
        <v>29</v>
      </c>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c r="AB34" s="16"/>
    </row>
    <row r="35" spans="2:30" s="21" customFormat="1" ht="57.6" customHeight="1" thickBot="1" x14ac:dyDescent="0.25">
      <c r="B35" s="20"/>
      <c r="C35" s="1909" t="s">
        <v>30</v>
      </c>
      <c r="D35" s="1910"/>
      <c r="E35" s="1910"/>
      <c r="F35" s="1910"/>
      <c r="G35" s="1911"/>
      <c r="H35" s="35" t="s">
        <v>840</v>
      </c>
      <c r="I35" s="35" t="s">
        <v>841</v>
      </c>
      <c r="J35" s="35" t="s">
        <v>842</v>
      </c>
      <c r="K35" s="469" t="s">
        <v>34</v>
      </c>
      <c r="L35" s="470"/>
      <c r="M35" s="470"/>
      <c r="N35" s="470"/>
      <c r="O35" s="470"/>
      <c r="P35" s="470"/>
      <c r="Q35" s="470"/>
      <c r="R35" s="470"/>
      <c r="S35" s="470"/>
      <c r="T35" s="470"/>
      <c r="U35" s="470"/>
      <c r="V35" s="470"/>
      <c r="W35" s="470"/>
      <c r="X35" s="470"/>
      <c r="Y35" s="470"/>
      <c r="Z35" s="470"/>
      <c r="AA35" s="471"/>
      <c r="AB35" s="16"/>
    </row>
    <row r="36" spans="2:30" s="21" customFormat="1" ht="108.75" customHeight="1" x14ac:dyDescent="0.2">
      <c r="B36" s="20"/>
      <c r="C36" s="1892" t="s">
        <v>843</v>
      </c>
      <c r="D36" s="1912"/>
      <c r="E36" s="1912"/>
      <c r="F36" s="1912"/>
      <c r="G36" s="1913"/>
      <c r="H36" s="49">
        <v>100</v>
      </c>
      <c r="I36" s="49">
        <v>100</v>
      </c>
      <c r="J36" s="46">
        <f>+H36/I36</f>
        <v>1</v>
      </c>
      <c r="K36" s="1914" t="s">
        <v>844</v>
      </c>
      <c r="L36" s="817"/>
      <c r="M36" s="817"/>
      <c r="N36" s="817"/>
      <c r="O36" s="817"/>
      <c r="P36" s="817"/>
      <c r="Q36" s="817"/>
      <c r="R36" s="817"/>
      <c r="S36" s="817"/>
      <c r="T36" s="817"/>
      <c r="U36" s="817"/>
      <c r="V36" s="817"/>
      <c r="W36" s="817"/>
      <c r="X36" s="817"/>
      <c r="Y36" s="817"/>
      <c r="Z36" s="817"/>
      <c r="AA36" s="818"/>
      <c r="AB36" s="16"/>
      <c r="AD36" s="288"/>
    </row>
    <row r="37" spans="2:30" s="21" customFormat="1" ht="27" customHeight="1" x14ac:dyDescent="0.2">
      <c r="B37" s="20"/>
      <c r="C37" s="1915" t="s">
        <v>845</v>
      </c>
      <c r="D37" s="1916"/>
      <c r="E37" s="1916"/>
      <c r="F37" s="1916"/>
      <c r="G37" s="1917"/>
      <c r="H37" s="48">
        <v>0</v>
      </c>
      <c r="I37" s="48">
        <v>0</v>
      </c>
      <c r="J37" s="46" t="e">
        <f>+H37/I37</f>
        <v>#DIV/0!</v>
      </c>
      <c r="K37" s="1918"/>
      <c r="L37" s="461"/>
      <c r="M37" s="461"/>
      <c r="N37" s="461"/>
      <c r="O37" s="461"/>
      <c r="P37" s="461"/>
      <c r="Q37" s="461"/>
      <c r="R37" s="461"/>
      <c r="S37" s="461"/>
      <c r="T37" s="461"/>
      <c r="U37" s="461"/>
      <c r="V37" s="461"/>
      <c r="W37" s="461"/>
      <c r="X37" s="461"/>
      <c r="Y37" s="461"/>
      <c r="Z37" s="461"/>
      <c r="AA37" s="462"/>
      <c r="AB37" s="16"/>
    </row>
    <row r="38" spans="2:30" s="21" customFormat="1" ht="10.9" customHeight="1" thickBot="1" x14ac:dyDescent="0.3">
      <c r="B38" s="20"/>
      <c r="C38" s="1903" t="s">
        <v>35</v>
      </c>
      <c r="D38" s="1904"/>
      <c r="E38" s="1904"/>
      <c r="F38" s="1904"/>
      <c r="G38" s="1905"/>
      <c r="H38" s="289">
        <f>SUM(H36:H37)</f>
        <v>100</v>
      </c>
      <c r="I38" s="289">
        <f>SUM(I36:I37)</f>
        <v>100</v>
      </c>
      <c r="J38" s="290">
        <f>+H38/I38</f>
        <v>1</v>
      </c>
      <c r="K38" s="1906" t="s">
        <v>846</v>
      </c>
      <c r="L38" s="1907"/>
      <c r="M38" s="1907"/>
      <c r="N38" s="1907"/>
      <c r="O38" s="1907"/>
      <c r="P38" s="1907"/>
      <c r="Q38" s="1907"/>
      <c r="R38" s="1907"/>
      <c r="S38" s="1907"/>
      <c r="T38" s="1907"/>
      <c r="U38" s="1907"/>
      <c r="V38" s="1907"/>
      <c r="W38" s="1907"/>
      <c r="X38" s="1907"/>
      <c r="Y38" s="1907"/>
      <c r="Z38" s="1907"/>
      <c r="AA38" s="1908"/>
      <c r="AB38" s="16"/>
    </row>
    <row r="39" spans="2:30" s="21" customFormat="1" ht="5.25" customHeight="1" x14ac:dyDescent="0.2">
      <c r="B39" s="20"/>
      <c r="C39" s="282"/>
      <c r="D39" s="282"/>
      <c r="E39" s="282"/>
      <c r="F39" s="282"/>
      <c r="G39" s="282"/>
      <c r="H39" s="283"/>
      <c r="I39" s="283"/>
      <c r="J39" s="284"/>
      <c r="K39" s="282"/>
      <c r="L39" s="282"/>
      <c r="M39" s="282"/>
      <c r="N39" s="282"/>
      <c r="O39" s="282"/>
      <c r="P39" s="282"/>
      <c r="Q39" s="282"/>
      <c r="R39" s="282"/>
      <c r="S39" s="282"/>
      <c r="T39" s="282"/>
      <c r="U39" s="282"/>
      <c r="V39" s="282"/>
      <c r="W39" s="282"/>
      <c r="X39" s="282"/>
      <c r="Y39" s="282"/>
      <c r="Z39" s="282"/>
      <c r="AA39" s="282"/>
      <c r="AB39" s="16"/>
    </row>
    <row r="40" spans="2:30" s="21" customFormat="1" ht="15" thickBot="1" x14ac:dyDescent="0.25">
      <c r="B40" s="20"/>
      <c r="C40" s="282"/>
      <c r="D40" s="282"/>
      <c r="E40" s="282"/>
      <c r="F40" s="282"/>
      <c r="G40" s="282"/>
      <c r="H40" s="283"/>
      <c r="I40" s="283"/>
      <c r="J40" s="284"/>
      <c r="K40" s="282"/>
      <c r="L40" s="282"/>
      <c r="M40" s="282"/>
      <c r="N40" s="282"/>
      <c r="O40" s="282"/>
      <c r="P40" s="282"/>
      <c r="Q40" s="282"/>
      <c r="R40" s="282"/>
      <c r="S40" s="282"/>
      <c r="T40" s="282"/>
      <c r="U40" s="282"/>
      <c r="V40" s="282"/>
      <c r="W40" s="282"/>
      <c r="X40" s="282"/>
      <c r="Y40" s="282"/>
      <c r="Z40" s="282"/>
      <c r="AA40" s="282"/>
      <c r="AB40" s="16"/>
    </row>
    <row r="41" spans="2:30" s="21" customFormat="1" x14ac:dyDescent="0.2">
      <c r="B41" s="20"/>
      <c r="C41" s="653" t="s">
        <v>36</v>
      </c>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5"/>
      <c r="AB41" s="16"/>
    </row>
    <row r="42" spans="2:30" ht="3.6" customHeight="1" thickBot="1" x14ac:dyDescent="0.25">
      <c r="B42" s="14"/>
      <c r="C42" s="656"/>
      <c r="D42" s="657"/>
      <c r="E42" s="657"/>
      <c r="F42" s="657"/>
      <c r="G42" s="657"/>
      <c r="H42" s="657"/>
      <c r="I42" s="657"/>
      <c r="J42" s="657"/>
      <c r="K42" s="657"/>
      <c r="L42" s="657"/>
      <c r="M42" s="657"/>
      <c r="N42" s="657"/>
      <c r="O42" s="657"/>
      <c r="P42" s="657"/>
      <c r="Q42" s="657"/>
      <c r="R42" s="657"/>
      <c r="S42" s="657"/>
      <c r="T42" s="657"/>
      <c r="U42" s="657"/>
      <c r="V42" s="657"/>
      <c r="W42" s="657"/>
      <c r="X42" s="657"/>
      <c r="Y42" s="657"/>
      <c r="Z42" s="657"/>
      <c r="AA42" s="658"/>
      <c r="AB42" s="16"/>
    </row>
    <row r="43" spans="2:30" x14ac:dyDescent="0.2">
      <c r="B43" s="14"/>
      <c r="C43" s="659"/>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1"/>
      <c r="AB43" s="16"/>
    </row>
    <row r="44" spans="2:30" x14ac:dyDescent="0.2">
      <c r="B44" s="14"/>
      <c r="C44" s="662"/>
      <c r="D44" s="663"/>
      <c r="E44" s="663"/>
      <c r="F44" s="663"/>
      <c r="G44" s="663"/>
      <c r="H44" s="663"/>
      <c r="I44" s="663"/>
      <c r="J44" s="663"/>
      <c r="K44" s="663"/>
      <c r="L44" s="663"/>
      <c r="M44" s="663"/>
      <c r="N44" s="663"/>
      <c r="O44" s="663"/>
      <c r="P44" s="663"/>
      <c r="Q44" s="663"/>
      <c r="R44" s="663"/>
      <c r="S44" s="663"/>
      <c r="T44" s="663"/>
      <c r="U44" s="663"/>
      <c r="V44" s="663"/>
      <c r="W44" s="663"/>
      <c r="X44" s="663"/>
      <c r="Y44" s="663"/>
      <c r="Z44" s="663"/>
      <c r="AA44" s="664"/>
      <c r="AB44" s="16"/>
    </row>
    <row r="45" spans="2:30" ht="9" customHeight="1" x14ac:dyDescent="0.2">
      <c r="B45" s="14"/>
      <c r="C45" s="662"/>
      <c r="D45" s="663"/>
      <c r="E45" s="663"/>
      <c r="F45" s="663"/>
      <c r="G45" s="663"/>
      <c r="H45" s="663"/>
      <c r="I45" s="663"/>
      <c r="J45" s="663"/>
      <c r="K45" s="663"/>
      <c r="L45" s="663"/>
      <c r="M45" s="663"/>
      <c r="N45" s="663"/>
      <c r="O45" s="663"/>
      <c r="P45" s="663"/>
      <c r="Q45" s="663"/>
      <c r="R45" s="663"/>
      <c r="S45" s="663"/>
      <c r="T45" s="663"/>
      <c r="U45" s="663"/>
      <c r="V45" s="663"/>
      <c r="W45" s="663"/>
      <c r="X45" s="663"/>
      <c r="Y45" s="663"/>
      <c r="Z45" s="663"/>
      <c r="AA45" s="664"/>
      <c r="AB45" s="16"/>
    </row>
    <row r="46" spans="2:30" ht="5.65" customHeight="1" x14ac:dyDescent="0.2">
      <c r="B46" s="14"/>
      <c r="C46" s="662"/>
      <c r="D46" s="663"/>
      <c r="E46" s="663"/>
      <c r="F46" s="663"/>
      <c r="G46" s="663"/>
      <c r="H46" s="663"/>
      <c r="I46" s="663"/>
      <c r="J46" s="663"/>
      <c r="K46" s="663"/>
      <c r="L46" s="663"/>
      <c r="M46" s="663"/>
      <c r="N46" s="663"/>
      <c r="O46" s="663"/>
      <c r="P46" s="663"/>
      <c r="Q46" s="663"/>
      <c r="R46" s="663"/>
      <c r="S46" s="663"/>
      <c r="T46" s="663"/>
      <c r="U46" s="663"/>
      <c r="V46" s="663"/>
      <c r="W46" s="663"/>
      <c r="X46" s="663"/>
      <c r="Y46" s="663"/>
      <c r="Z46" s="663"/>
      <c r="AA46" s="664"/>
      <c r="AB46" s="16"/>
    </row>
    <row r="47" spans="2:30" ht="13.15" customHeight="1" x14ac:dyDescent="0.2">
      <c r="B47" s="14"/>
      <c r="C47" s="662"/>
      <c r="D47" s="663"/>
      <c r="E47" s="663"/>
      <c r="F47" s="663"/>
      <c r="G47" s="663"/>
      <c r="H47" s="663"/>
      <c r="I47" s="663"/>
      <c r="J47" s="663"/>
      <c r="K47" s="663"/>
      <c r="L47" s="663"/>
      <c r="M47" s="663"/>
      <c r="N47" s="663"/>
      <c r="O47" s="663"/>
      <c r="P47" s="663"/>
      <c r="Q47" s="663"/>
      <c r="R47" s="663"/>
      <c r="S47" s="663"/>
      <c r="T47" s="663"/>
      <c r="U47" s="663"/>
      <c r="V47" s="663"/>
      <c r="W47" s="663"/>
      <c r="X47" s="663"/>
      <c r="Y47" s="663"/>
      <c r="Z47" s="663"/>
      <c r="AA47" s="664"/>
      <c r="AB47" s="16"/>
    </row>
    <row r="48" spans="2:30" ht="5.65" customHeight="1" x14ac:dyDescent="0.2">
      <c r="B48" s="14"/>
      <c r="C48" s="662"/>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4"/>
      <c r="AB48" s="16"/>
    </row>
    <row r="49" spans="2:28" ht="5.65" customHeight="1" x14ac:dyDescent="0.2">
      <c r="B49" s="14"/>
      <c r="C49" s="662"/>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4"/>
      <c r="AB49" s="16"/>
    </row>
    <row r="50" spans="2:28" ht="11.65" customHeight="1" thickBot="1" x14ac:dyDescent="0.25">
      <c r="B50" s="14"/>
      <c r="C50" s="665"/>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7"/>
      <c r="AB50" s="16"/>
    </row>
    <row r="51" spans="2:28" x14ac:dyDescent="0.2">
      <c r="B51" s="22"/>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3"/>
    </row>
    <row r="52" spans="2:28" ht="15" thickBot="1" x14ac:dyDescent="0.25">
      <c r="B52" s="24"/>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5"/>
    </row>
    <row r="53" spans="2:28" ht="15" customHeight="1" x14ac:dyDescent="0.2">
      <c r="B53" s="26"/>
      <c r="C53" s="668" t="s">
        <v>30</v>
      </c>
      <c r="D53" s="669"/>
      <c r="E53" s="669"/>
      <c r="F53" s="669"/>
      <c r="G53" s="670"/>
      <c r="H53" s="668" t="s">
        <v>37</v>
      </c>
      <c r="I53" s="670"/>
      <c r="J53" s="668" t="s">
        <v>38</v>
      </c>
      <c r="K53" s="669"/>
      <c r="L53" s="669"/>
      <c r="M53" s="670"/>
      <c r="N53" s="668" t="s">
        <v>39</v>
      </c>
      <c r="O53" s="669"/>
      <c r="P53" s="669"/>
      <c r="Q53" s="669"/>
      <c r="R53" s="669"/>
      <c r="S53" s="669"/>
      <c r="T53" s="669"/>
      <c r="U53" s="670"/>
      <c r="V53" s="674" t="s">
        <v>40</v>
      </c>
      <c r="W53" s="674"/>
      <c r="X53" s="674"/>
      <c r="Y53" s="674"/>
      <c r="Z53" s="674"/>
      <c r="AA53" s="675"/>
      <c r="AB53" s="27"/>
    </row>
    <row r="54" spans="2:28" ht="15.75" hidden="1" x14ac:dyDescent="0.2">
      <c r="B54" s="28"/>
      <c r="C54" s="671"/>
      <c r="D54" s="672"/>
      <c r="E54" s="672"/>
      <c r="F54" s="672"/>
      <c r="G54" s="673"/>
      <c r="H54" s="671"/>
      <c r="I54" s="673"/>
      <c r="J54" s="671"/>
      <c r="K54" s="672"/>
      <c r="L54" s="672"/>
      <c r="M54" s="673"/>
      <c r="N54" s="671"/>
      <c r="O54" s="672"/>
      <c r="P54" s="672"/>
      <c r="Q54" s="672"/>
      <c r="R54" s="672"/>
      <c r="S54" s="672"/>
      <c r="T54" s="672"/>
      <c r="U54" s="673"/>
      <c r="V54" s="676"/>
      <c r="W54" s="676"/>
      <c r="X54" s="676"/>
      <c r="Y54" s="676"/>
      <c r="Z54" s="676"/>
      <c r="AA54" s="677"/>
      <c r="AB54" s="27"/>
    </row>
    <row r="55" spans="2:28" ht="6.6" customHeight="1" thickBot="1" x14ac:dyDescent="0.25">
      <c r="B55" s="28"/>
      <c r="C55" s="671"/>
      <c r="D55" s="672"/>
      <c r="E55" s="672"/>
      <c r="F55" s="672"/>
      <c r="G55" s="673"/>
      <c r="H55" s="671"/>
      <c r="I55" s="673"/>
      <c r="J55" s="671"/>
      <c r="K55" s="672"/>
      <c r="L55" s="672"/>
      <c r="M55" s="673"/>
      <c r="N55" s="717"/>
      <c r="O55" s="718"/>
      <c r="P55" s="718"/>
      <c r="Q55" s="718"/>
      <c r="R55" s="718"/>
      <c r="S55" s="718"/>
      <c r="T55" s="718"/>
      <c r="U55" s="719"/>
      <c r="V55" s="720"/>
      <c r="W55" s="720"/>
      <c r="X55" s="720"/>
      <c r="Y55" s="720"/>
      <c r="Z55" s="720"/>
      <c r="AA55" s="721"/>
      <c r="AB55" s="27"/>
    </row>
    <row r="56" spans="2:28" ht="14.65" customHeight="1" thickBot="1" x14ac:dyDescent="0.25">
      <c r="B56" s="26"/>
      <c r="C56" s="1892" t="s">
        <v>695</v>
      </c>
      <c r="D56" s="1893"/>
      <c r="E56" s="1893"/>
      <c r="F56" s="1893"/>
      <c r="G56" s="1893"/>
      <c r="H56" s="1894" t="s">
        <v>847</v>
      </c>
      <c r="I56" s="1895"/>
      <c r="J56" s="1896">
        <v>1</v>
      </c>
      <c r="K56" s="1897"/>
      <c r="L56" s="1897"/>
      <c r="M56" s="1894"/>
      <c r="N56" s="1898" t="s">
        <v>426</v>
      </c>
      <c r="O56" s="1899"/>
      <c r="P56" s="1899"/>
      <c r="Q56" s="1899"/>
      <c r="R56" s="1899"/>
      <c r="S56" s="1899"/>
      <c r="T56" s="1899"/>
      <c r="U56" s="1900"/>
      <c r="V56" s="1898" t="s">
        <v>426</v>
      </c>
      <c r="W56" s="1899"/>
      <c r="X56" s="1899"/>
      <c r="Y56" s="1899"/>
      <c r="Z56" s="1899"/>
      <c r="AA56" s="1901"/>
      <c r="AB56" s="29"/>
    </row>
    <row r="57" spans="2:28" ht="14.65" customHeight="1" thickBot="1" x14ac:dyDescent="0.25">
      <c r="B57" s="26"/>
      <c r="C57" s="708" t="s">
        <v>848</v>
      </c>
      <c r="D57" s="1902"/>
      <c r="E57" s="1902"/>
      <c r="F57" s="1902"/>
      <c r="G57" s="1902"/>
      <c r="H57" s="691"/>
      <c r="I57" s="691"/>
      <c r="J57" s="691"/>
      <c r="K57" s="691"/>
      <c r="L57" s="691"/>
      <c r="M57" s="691"/>
      <c r="N57" s="692"/>
      <c r="O57" s="693"/>
      <c r="P57" s="693"/>
      <c r="Q57" s="693"/>
      <c r="R57" s="693"/>
      <c r="S57" s="693"/>
      <c r="T57" s="693"/>
      <c r="U57" s="694"/>
      <c r="V57" s="692"/>
      <c r="W57" s="693"/>
      <c r="X57" s="693"/>
      <c r="Y57" s="693"/>
      <c r="Z57" s="693"/>
      <c r="AA57" s="695"/>
      <c r="AB57" s="29"/>
    </row>
    <row r="58" spans="2:28" x14ac:dyDescent="0.2">
      <c r="B58" s="37"/>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36"/>
    </row>
    <row r="59" spans="2:28" x14ac:dyDescent="0.2">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c r="AA59" s="287"/>
    </row>
    <row r="60" spans="2:28" x14ac:dyDescent="0.2">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row>
    <row r="97" ht="6" customHeight="1" x14ac:dyDescent="0.2"/>
  </sheetData>
  <mergeCells count="83">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41:AA42"/>
    <mergeCell ref="C43:AA50"/>
    <mergeCell ref="C53:G55"/>
    <mergeCell ref="H53:I55"/>
    <mergeCell ref="J53:M55"/>
    <mergeCell ref="N53:U55"/>
    <mergeCell ref="V53:AA55"/>
    <mergeCell ref="C57:G57"/>
    <mergeCell ref="H57:I57"/>
    <mergeCell ref="J57:M57"/>
    <mergeCell ref="N57:U57"/>
    <mergeCell ref="V57:AA57"/>
    <mergeCell ref="C56:G56"/>
    <mergeCell ref="H56:I56"/>
    <mergeCell ref="J56:M56"/>
    <mergeCell ref="N56:U56"/>
    <mergeCell ref="V56:AA56"/>
  </mergeCells>
  <hyperlinks>
    <hyperlink ref="K38:AA38" location="'CONSOLIDADO '!A1" display="Ver anexo  "/>
  </hyperlink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H97"/>
  <sheetViews>
    <sheetView showGridLines="0" view="pageBreakPreview" zoomScale="120" zoomScaleNormal="120" zoomScaleSheetLayoutView="120" workbookViewId="0">
      <selection activeCell="N41" sqref="N41:AB58"/>
    </sheetView>
  </sheetViews>
  <sheetFormatPr baseColWidth="10" defaultColWidth="3.7109375" defaultRowHeight="14.25" x14ac:dyDescent="0.2"/>
  <cols>
    <col min="1" max="1" width="3.7109375" style="1"/>
    <col min="2" max="6" width="2.7109375" style="1" customWidth="1"/>
    <col min="7" max="7" width="4.28515625" style="1" customWidth="1"/>
    <col min="8" max="8" width="8.42578125" style="1" customWidth="1"/>
    <col min="9" max="11" width="9.7109375" style="1" customWidth="1"/>
    <col min="12" max="12" width="11.7109375" style="1" customWidth="1"/>
    <col min="13" max="13" width="8.28515625" style="1" customWidth="1"/>
    <col min="14" max="15" width="3.42578125" style="1" customWidth="1"/>
    <col min="16" max="16" width="3.28515625" style="1" customWidth="1"/>
    <col min="17" max="18" width="2.7109375" style="1" customWidth="1"/>
    <col min="19" max="19" width="8.42578125" style="1" customWidth="1"/>
    <col min="20" max="20" width="3.5703125" style="1" customWidth="1"/>
    <col min="21" max="21" width="6.28515625" style="1" customWidth="1"/>
    <col min="22" max="22" width="4.28515625" style="1" customWidth="1"/>
    <col min="23" max="24" width="6.42578125" style="1" customWidth="1"/>
    <col min="25" max="25" width="4.42578125" style="1" customWidth="1"/>
    <col min="26" max="26" width="5" style="1" customWidth="1"/>
    <col min="27" max="27" width="6.28515625" style="1" customWidth="1"/>
    <col min="28" max="28" width="5.28515625" style="1" customWidth="1"/>
    <col min="29" max="30" width="1.7109375" style="1" customWidth="1"/>
    <col min="31" max="34" width="10.5703125" style="291" customWidth="1"/>
    <col min="35" max="16384" width="3.7109375" style="1"/>
  </cols>
  <sheetData>
    <row r="1" spans="2:34" ht="9" customHeight="1" thickBot="1" x14ac:dyDescent="0.25">
      <c r="B1" s="2"/>
      <c r="C1" s="2"/>
      <c r="D1" s="2"/>
      <c r="E1" s="2"/>
      <c r="F1" s="2"/>
    </row>
    <row r="2" spans="2:34" ht="27.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4"/>
      <c r="AC2" s="595"/>
    </row>
    <row r="3" spans="2:34" ht="15" customHeight="1" x14ac:dyDescent="0.2">
      <c r="B3" s="590"/>
      <c r="C3" s="591"/>
      <c r="D3" s="591"/>
      <c r="E3" s="591"/>
      <c r="F3" s="591"/>
      <c r="G3" s="591"/>
      <c r="H3" s="2050" t="s">
        <v>1</v>
      </c>
      <c r="I3" s="2050"/>
      <c r="J3" s="2050"/>
      <c r="K3" s="2050"/>
      <c r="L3" s="2050"/>
      <c r="M3" s="2050"/>
      <c r="N3" s="2050"/>
      <c r="O3" s="2050"/>
      <c r="P3" s="2050"/>
      <c r="Q3" s="2050"/>
      <c r="R3" s="2050"/>
      <c r="S3" s="2050" t="s">
        <v>356</v>
      </c>
      <c r="T3" s="2050"/>
      <c r="U3" s="2050"/>
      <c r="V3" s="2050"/>
      <c r="W3" s="2050"/>
      <c r="X3" s="2050"/>
      <c r="Y3" s="2050"/>
      <c r="Z3" s="2050"/>
      <c r="AA3" s="2050"/>
      <c r="AB3" s="2050"/>
      <c r="AC3" s="2051"/>
      <c r="AE3" s="2023" t="s">
        <v>30</v>
      </c>
      <c r="AF3" s="2023" t="s">
        <v>849</v>
      </c>
      <c r="AG3" s="2023" t="s">
        <v>850</v>
      </c>
      <c r="AH3" s="2023" t="s">
        <v>842</v>
      </c>
    </row>
    <row r="4" spans="2:34" ht="15" customHeight="1" thickBot="1" x14ac:dyDescent="0.25">
      <c r="B4" s="592"/>
      <c r="C4" s="593"/>
      <c r="D4" s="593"/>
      <c r="E4" s="593"/>
      <c r="F4" s="593"/>
      <c r="G4" s="593"/>
      <c r="H4" s="2024" t="s">
        <v>851</v>
      </c>
      <c r="I4" s="2024"/>
      <c r="J4" s="2024"/>
      <c r="K4" s="2024"/>
      <c r="L4" s="2024"/>
      <c r="M4" s="2024"/>
      <c r="N4" s="2024"/>
      <c r="O4" s="2024"/>
      <c r="P4" s="2024"/>
      <c r="Q4" s="2024"/>
      <c r="R4" s="2024"/>
      <c r="S4" s="2024"/>
      <c r="T4" s="2024"/>
      <c r="U4" s="2024"/>
      <c r="V4" s="2024"/>
      <c r="W4" s="2024"/>
      <c r="X4" s="2024"/>
      <c r="Y4" s="2024"/>
      <c r="Z4" s="2024"/>
      <c r="AA4" s="2024"/>
      <c r="AB4" s="2024"/>
      <c r="AC4" s="2025"/>
      <c r="AE4" s="2023"/>
      <c r="AF4" s="2023"/>
      <c r="AG4" s="2023"/>
      <c r="AH4" s="2023"/>
    </row>
    <row r="5" spans="2:34" ht="8.25" customHeight="1" x14ac:dyDescent="0.2">
      <c r="H5" s="3"/>
      <c r="I5" s="3"/>
      <c r="J5" s="3"/>
      <c r="K5" s="3"/>
      <c r="L5" s="3"/>
      <c r="M5" s="3"/>
      <c r="N5" s="3"/>
      <c r="O5" s="3"/>
      <c r="P5" s="3"/>
      <c r="Q5" s="3"/>
      <c r="R5" s="3"/>
      <c r="S5" s="3"/>
      <c r="T5" s="3"/>
      <c r="U5" s="3"/>
      <c r="V5" s="3"/>
      <c r="W5" s="3"/>
      <c r="X5" s="3"/>
      <c r="Y5" s="3"/>
      <c r="Z5" s="3"/>
      <c r="AA5" s="3"/>
      <c r="AB5" s="3"/>
      <c r="AC5" s="3"/>
      <c r="AE5" s="292" t="s">
        <v>852</v>
      </c>
      <c r="AF5" s="293">
        <f>K40</f>
        <v>17</v>
      </c>
      <c r="AG5" s="293">
        <f t="shared" ref="AG5:AH5" si="0">L40</f>
        <v>27</v>
      </c>
      <c r="AH5" s="294">
        <f t="shared" si="0"/>
        <v>0.62962962962962965</v>
      </c>
    </row>
    <row r="6" spans="2:34" s="295" customFormat="1" ht="9" customHeight="1" thickBot="1" x14ac:dyDescent="0.25">
      <c r="B6" s="296"/>
      <c r="C6" s="297"/>
      <c r="D6" s="297"/>
      <c r="E6" s="297"/>
      <c r="F6" s="297"/>
      <c r="G6" s="297"/>
      <c r="H6" s="297"/>
      <c r="I6" s="297"/>
      <c r="J6" s="297"/>
      <c r="K6" s="297"/>
      <c r="L6" s="298"/>
      <c r="M6" s="298"/>
      <c r="N6" s="298"/>
      <c r="O6" s="298"/>
      <c r="P6" s="298"/>
      <c r="Q6" s="298"/>
      <c r="R6" s="298"/>
      <c r="S6" s="298"/>
      <c r="T6" s="298"/>
      <c r="U6" s="299"/>
      <c r="V6" s="299"/>
      <c r="W6" s="299"/>
      <c r="X6" s="299"/>
      <c r="Y6" s="299"/>
      <c r="Z6" s="297"/>
      <c r="AA6" s="297"/>
      <c r="AB6" s="297"/>
      <c r="AC6" s="300"/>
      <c r="AE6" s="292" t="s">
        <v>853</v>
      </c>
      <c r="AF6" s="293">
        <f>K58</f>
        <v>0</v>
      </c>
      <c r="AG6" s="293">
        <f t="shared" ref="AG6:AH6" si="1">L58</f>
        <v>0</v>
      </c>
      <c r="AH6" s="294" t="e">
        <f t="shared" si="1"/>
        <v>#DIV/0!</v>
      </c>
    </row>
    <row r="7" spans="2:34" s="295" customFormat="1" ht="9.75" customHeight="1" x14ac:dyDescent="0.2">
      <c r="B7" s="301"/>
      <c r="C7" s="2026" t="s">
        <v>2</v>
      </c>
      <c r="D7" s="2027"/>
      <c r="E7" s="2027"/>
      <c r="F7" s="2027"/>
      <c r="G7" s="2027"/>
      <c r="H7" s="2028"/>
      <c r="I7" s="2032" t="s">
        <v>215</v>
      </c>
      <c r="J7" s="2033"/>
      <c r="K7" s="2033"/>
      <c r="L7" s="2033"/>
      <c r="M7" s="2033"/>
      <c r="N7" s="2033"/>
      <c r="O7" s="2033"/>
      <c r="P7" s="2033"/>
      <c r="Q7" s="2033"/>
      <c r="R7" s="2033"/>
      <c r="S7" s="2033"/>
      <c r="T7" s="2033"/>
      <c r="U7" s="2033"/>
      <c r="V7" s="2033"/>
      <c r="W7" s="2033"/>
      <c r="X7" s="2033"/>
      <c r="Y7" s="2033"/>
      <c r="Z7" s="2033"/>
      <c r="AA7" s="2033"/>
      <c r="AB7" s="2034"/>
      <c r="AC7" s="302"/>
      <c r="AE7" s="292" t="s">
        <v>854</v>
      </c>
      <c r="AF7" s="293">
        <f>K76</f>
        <v>0</v>
      </c>
      <c r="AG7" s="293">
        <f t="shared" ref="AG7:AH7" si="2">L76</f>
        <v>0</v>
      </c>
      <c r="AH7" s="294" t="e">
        <f t="shared" si="2"/>
        <v>#DIV/0!</v>
      </c>
    </row>
    <row r="8" spans="2:34" s="295" customFormat="1" ht="9.75" customHeight="1" thickBot="1" x14ac:dyDescent="0.25">
      <c r="B8" s="301"/>
      <c r="C8" s="2029"/>
      <c r="D8" s="2030"/>
      <c r="E8" s="2030"/>
      <c r="F8" s="2030"/>
      <c r="G8" s="2030"/>
      <c r="H8" s="2031"/>
      <c r="I8" s="2035"/>
      <c r="J8" s="2036"/>
      <c r="K8" s="2036"/>
      <c r="L8" s="2036"/>
      <c r="M8" s="2036"/>
      <c r="N8" s="2036"/>
      <c r="O8" s="2036"/>
      <c r="P8" s="2036"/>
      <c r="Q8" s="2036"/>
      <c r="R8" s="2036"/>
      <c r="S8" s="2036"/>
      <c r="T8" s="2036"/>
      <c r="U8" s="2036"/>
      <c r="V8" s="2036"/>
      <c r="W8" s="2036"/>
      <c r="X8" s="2036"/>
      <c r="Y8" s="2036"/>
      <c r="Z8" s="2036"/>
      <c r="AA8" s="2036"/>
      <c r="AB8" s="2037"/>
      <c r="AC8" s="302"/>
      <c r="AE8" s="303"/>
      <c r="AF8" s="303"/>
      <c r="AG8" s="303"/>
      <c r="AH8" s="303"/>
    </row>
    <row r="9" spans="2:34" s="295" customFormat="1" ht="5.25" customHeight="1" thickBot="1" x14ac:dyDescent="0.25">
      <c r="B9" s="301"/>
      <c r="C9" s="304"/>
      <c r="D9" s="304"/>
      <c r="E9" s="304"/>
      <c r="F9" s="304"/>
      <c r="G9" s="304"/>
      <c r="H9" s="304"/>
      <c r="I9" s="304"/>
      <c r="J9" s="304"/>
      <c r="K9" s="304"/>
      <c r="L9" s="305"/>
      <c r="M9" s="305"/>
      <c r="N9" s="305"/>
      <c r="O9" s="305"/>
      <c r="P9" s="305"/>
      <c r="Q9" s="305"/>
      <c r="R9" s="305"/>
      <c r="S9" s="305"/>
      <c r="T9" s="305"/>
      <c r="U9" s="306"/>
      <c r="V9" s="306"/>
      <c r="W9" s="306"/>
      <c r="X9" s="306"/>
      <c r="Y9" s="306"/>
      <c r="Z9" s="304"/>
      <c r="AA9" s="304"/>
      <c r="AB9" s="304"/>
      <c r="AC9" s="302"/>
      <c r="AE9" s="303"/>
      <c r="AF9" s="303"/>
      <c r="AG9" s="303"/>
      <c r="AH9" s="303"/>
    </row>
    <row r="10" spans="2:34" s="295" customFormat="1" ht="15" customHeight="1" x14ac:dyDescent="0.2">
      <c r="B10" s="301"/>
      <c r="C10" s="2026" t="s">
        <v>3</v>
      </c>
      <c r="D10" s="2027"/>
      <c r="E10" s="2027"/>
      <c r="F10" s="2027"/>
      <c r="G10" s="2027"/>
      <c r="H10" s="2028"/>
      <c r="I10" s="2038" t="s">
        <v>855</v>
      </c>
      <c r="J10" s="2039"/>
      <c r="K10" s="2039"/>
      <c r="L10" s="2039"/>
      <c r="M10" s="2039"/>
      <c r="N10" s="2039"/>
      <c r="O10" s="2039"/>
      <c r="P10" s="2039"/>
      <c r="Q10" s="2039"/>
      <c r="R10" s="2039"/>
      <c r="S10" s="2039"/>
      <c r="T10" s="2040"/>
      <c r="U10" s="2044" t="s">
        <v>4</v>
      </c>
      <c r="V10" s="2045"/>
      <c r="W10" s="2045"/>
      <c r="X10" s="2046"/>
      <c r="Y10" s="2002" t="s">
        <v>5</v>
      </c>
      <c r="Z10" s="2003"/>
      <c r="AA10" s="2003"/>
      <c r="AB10" s="2004"/>
      <c r="AC10" s="302"/>
      <c r="AE10" s="303"/>
      <c r="AF10" s="303"/>
      <c r="AG10" s="303"/>
      <c r="AH10" s="303"/>
    </row>
    <row r="11" spans="2:34" s="295" customFormat="1" ht="16.5" customHeight="1" thickBot="1" x14ac:dyDescent="0.25">
      <c r="B11" s="301"/>
      <c r="C11" s="2029"/>
      <c r="D11" s="2030"/>
      <c r="E11" s="2030"/>
      <c r="F11" s="2030"/>
      <c r="G11" s="2030"/>
      <c r="H11" s="2031"/>
      <c r="I11" s="2041"/>
      <c r="J11" s="2042"/>
      <c r="K11" s="2042"/>
      <c r="L11" s="2042"/>
      <c r="M11" s="2042"/>
      <c r="N11" s="2042"/>
      <c r="O11" s="2042"/>
      <c r="P11" s="2042"/>
      <c r="Q11" s="2042"/>
      <c r="R11" s="2042"/>
      <c r="S11" s="2042"/>
      <c r="T11" s="2043"/>
      <c r="U11" s="2047" t="s">
        <v>856</v>
      </c>
      <c r="V11" s="2048"/>
      <c r="W11" s="2048"/>
      <c r="X11" s="2049"/>
      <c r="Y11" s="1432">
        <v>3</v>
      </c>
      <c r="Z11" s="2052"/>
      <c r="AA11" s="2052"/>
      <c r="AB11" s="2053"/>
      <c r="AC11" s="302"/>
      <c r="AE11" s="303"/>
      <c r="AF11" s="303"/>
      <c r="AG11" s="303"/>
      <c r="AH11" s="303"/>
    </row>
    <row r="12" spans="2:34" s="295" customFormat="1" ht="6" customHeight="1" thickBot="1" x14ac:dyDescent="0.25">
      <c r="B12" s="307"/>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308"/>
      <c r="AE12" s="303"/>
      <c r="AF12" s="303"/>
      <c r="AG12" s="303"/>
      <c r="AH12" s="303"/>
    </row>
    <row r="13" spans="2:34" s="295" customFormat="1" ht="15" customHeight="1" x14ac:dyDescent="0.2">
      <c r="B13" s="307"/>
      <c r="C13" s="2026" t="s">
        <v>7</v>
      </c>
      <c r="D13" s="2027"/>
      <c r="E13" s="2027"/>
      <c r="F13" s="2027"/>
      <c r="G13" s="2027"/>
      <c r="H13" s="2028"/>
      <c r="I13" s="2054" t="s">
        <v>857</v>
      </c>
      <c r="J13" s="2055"/>
      <c r="K13" s="2055"/>
      <c r="L13" s="2055"/>
      <c r="M13" s="2055"/>
      <c r="N13" s="2055"/>
      <c r="O13" s="2055"/>
      <c r="P13" s="2055"/>
      <c r="Q13" s="2055"/>
      <c r="R13" s="2055"/>
      <c r="S13" s="2055"/>
      <c r="T13" s="2055"/>
      <c r="U13" s="2055"/>
      <c r="V13" s="2056"/>
      <c r="W13" s="2026" t="s">
        <v>9</v>
      </c>
      <c r="X13" s="2027"/>
      <c r="Y13" s="2027"/>
      <c r="Z13" s="2027"/>
      <c r="AA13" s="2027"/>
      <c r="AB13" s="2028"/>
      <c r="AC13" s="308"/>
      <c r="AE13" s="303"/>
      <c r="AF13" s="303"/>
      <c r="AG13" s="303"/>
      <c r="AH13" s="303"/>
    </row>
    <row r="14" spans="2:34" s="295" customFormat="1" ht="15" customHeight="1" thickBot="1" x14ac:dyDescent="0.25">
      <c r="B14" s="307"/>
      <c r="C14" s="2029"/>
      <c r="D14" s="2030"/>
      <c r="E14" s="2030"/>
      <c r="F14" s="2030"/>
      <c r="G14" s="2030"/>
      <c r="H14" s="2031"/>
      <c r="I14" s="2047"/>
      <c r="J14" s="2048"/>
      <c r="K14" s="2048"/>
      <c r="L14" s="2048"/>
      <c r="M14" s="2048"/>
      <c r="N14" s="2048"/>
      <c r="O14" s="2048"/>
      <c r="P14" s="2048"/>
      <c r="Q14" s="2048"/>
      <c r="R14" s="2048"/>
      <c r="S14" s="2048"/>
      <c r="T14" s="2048"/>
      <c r="U14" s="2048"/>
      <c r="V14" s="2049"/>
      <c r="W14" s="2057" t="s">
        <v>10</v>
      </c>
      <c r="X14" s="730"/>
      <c r="Y14" s="730"/>
      <c r="Z14" s="730"/>
      <c r="AA14" s="730"/>
      <c r="AB14" s="731"/>
      <c r="AC14" s="308"/>
      <c r="AE14" s="303"/>
      <c r="AF14" s="303"/>
      <c r="AG14" s="303"/>
      <c r="AH14" s="303"/>
    </row>
    <row r="15" spans="2:34" s="295" customFormat="1" ht="6" customHeight="1" thickBot="1" x14ac:dyDescent="0.25">
      <c r="B15" s="307"/>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308"/>
      <c r="AE15" s="303"/>
      <c r="AF15" s="303"/>
      <c r="AG15" s="303"/>
      <c r="AH15" s="303"/>
    </row>
    <row r="16" spans="2:34" s="295" customFormat="1" ht="20.25" customHeight="1" thickBot="1" x14ac:dyDescent="0.25">
      <c r="B16" s="307"/>
      <c r="C16" s="1990" t="s">
        <v>11</v>
      </c>
      <c r="D16" s="1991"/>
      <c r="E16" s="1991"/>
      <c r="F16" s="1991"/>
      <c r="G16" s="1991"/>
      <c r="H16" s="1992"/>
      <c r="I16" s="1993" t="s">
        <v>858</v>
      </c>
      <c r="J16" s="1994"/>
      <c r="K16" s="1994"/>
      <c r="L16" s="1994"/>
      <c r="M16" s="1994"/>
      <c r="N16" s="1994"/>
      <c r="O16" s="1994"/>
      <c r="P16" s="1994"/>
      <c r="Q16" s="1994"/>
      <c r="R16" s="1994"/>
      <c r="S16" s="1994"/>
      <c r="T16" s="1994"/>
      <c r="U16" s="1994"/>
      <c r="V16" s="1994"/>
      <c r="W16" s="1994"/>
      <c r="X16" s="1994"/>
      <c r="Y16" s="1994"/>
      <c r="Z16" s="1994"/>
      <c r="AA16" s="1994"/>
      <c r="AB16" s="1995"/>
      <c r="AC16" s="308"/>
      <c r="AE16" s="303"/>
      <c r="AF16" s="303"/>
      <c r="AG16" s="303"/>
      <c r="AH16" s="303"/>
    </row>
    <row r="17" spans="2:34" s="295" customFormat="1" ht="6" customHeight="1" thickBot="1" x14ac:dyDescent="0.25">
      <c r="B17" s="307"/>
      <c r="C17" s="306"/>
      <c r="D17" s="306"/>
      <c r="E17" s="306"/>
      <c r="F17" s="306"/>
      <c r="G17" s="306"/>
      <c r="H17" s="306"/>
      <c r="I17" s="306"/>
      <c r="J17" s="306"/>
      <c r="K17" s="306"/>
      <c r="L17" s="309"/>
      <c r="M17" s="309"/>
      <c r="N17" s="309"/>
      <c r="O17" s="309"/>
      <c r="P17" s="309"/>
      <c r="Q17" s="309"/>
      <c r="R17" s="309"/>
      <c r="S17" s="309"/>
      <c r="T17" s="309"/>
      <c r="U17" s="309"/>
      <c r="V17" s="309"/>
      <c r="W17" s="309"/>
      <c r="X17" s="309"/>
      <c r="Y17" s="309"/>
      <c r="Z17" s="309"/>
      <c r="AA17" s="309"/>
      <c r="AB17" s="309"/>
      <c r="AC17" s="308"/>
      <c r="AE17" s="303"/>
      <c r="AF17" s="303"/>
      <c r="AG17" s="303"/>
      <c r="AH17" s="303"/>
    </row>
    <row r="18" spans="2:34" s="295" customFormat="1" ht="22.5" customHeight="1" thickBot="1" x14ac:dyDescent="0.25">
      <c r="B18" s="307"/>
      <c r="C18" s="1990" t="s">
        <v>490</v>
      </c>
      <c r="D18" s="1991"/>
      <c r="E18" s="1991"/>
      <c r="F18" s="1991"/>
      <c r="G18" s="1991"/>
      <c r="H18" s="1992"/>
      <c r="I18" s="1993" t="s">
        <v>859</v>
      </c>
      <c r="J18" s="1994"/>
      <c r="K18" s="1994"/>
      <c r="L18" s="1994"/>
      <c r="M18" s="1994"/>
      <c r="N18" s="1994"/>
      <c r="O18" s="1994"/>
      <c r="P18" s="1994"/>
      <c r="Q18" s="1994"/>
      <c r="R18" s="1994"/>
      <c r="S18" s="1994"/>
      <c r="T18" s="1994"/>
      <c r="U18" s="1994"/>
      <c r="V18" s="1994"/>
      <c r="W18" s="1994"/>
      <c r="X18" s="1994"/>
      <c r="Y18" s="1994"/>
      <c r="Z18" s="1994"/>
      <c r="AA18" s="1994"/>
      <c r="AB18" s="1995"/>
      <c r="AC18" s="308"/>
      <c r="AE18" s="303"/>
      <c r="AF18" s="303"/>
      <c r="AG18" s="303"/>
      <c r="AH18" s="303"/>
    </row>
    <row r="19" spans="2:34" s="295" customFormat="1" ht="8.25" customHeight="1" thickBot="1" x14ac:dyDescent="0.25">
      <c r="B19" s="307"/>
      <c r="C19" s="306"/>
      <c r="D19" s="306"/>
      <c r="E19" s="306"/>
      <c r="F19" s="306"/>
      <c r="G19" s="306"/>
      <c r="H19" s="306"/>
      <c r="I19" s="306"/>
      <c r="J19" s="306"/>
      <c r="K19" s="306"/>
      <c r="L19" s="309"/>
      <c r="M19" s="309"/>
      <c r="N19" s="309"/>
      <c r="O19" s="309"/>
      <c r="P19" s="309"/>
      <c r="Q19" s="309"/>
      <c r="R19" s="309"/>
      <c r="S19" s="309"/>
      <c r="T19" s="309"/>
      <c r="U19" s="309"/>
      <c r="V19" s="309"/>
      <c r="W19" s="309"/>
      <c r="X19" s="309"/>
      <c r="Y19" s="309"/>
      <c r="Z19" s="309"/>
      <c r="AA19" s="309"/>
      <c r="AB19" s="309"/>
      <c r="AC19" s="308"/>
      <c r="AE19" s="303"/>
      <c r="AF19" s="303"/>
      <c r="AG19" s="303"/>
      <c r="AH19" s="303"/>
    </row>
    <row r="20" spans="2:34" s="295" customFormat="1" ht="12.75" customHeight="1" x14ac:dyDescent="0.2">
      <c r="B20" s="307"/>
      <c r="C20" s="2011" t="s">
        <v>860</v>
      </c>
      <c r="D20" s="2012"/>
      <c r="E20" s="2012"/>
      <c r="F20" s="2012"/>
      <c r="G20" s="2012"/>
      <c r="H20" s="2013"/>
      <c r="I20" s="2017" t="s">
        <v>861</v>
      </c>
      <c r="J20" s="2018"/>
      <c r="K20" s="2018"/>
      <c r="L20" s="2018"/>
      <c r="M20" s="2018"/>
      <c r="N20" s="2018"/>
      <c r="O20" s="2019"/>
      <c r="P20" s="2002" t="s">
        <v>14</v>
      </c>
      <c r="Q20" s="2003"/>
      <c r="R20" s="2003"/>
      <c r="S20" s="2003"/>
      <c r="T20" s="2003"/>
      <c r="U20" s="2003"/>
      <c r="V20" s="2004"/>
      <c r="W20" s="2002" t="s">
        <v>15</v>
      </c>
      <c r="X20" s="2003"/>
      <c r="Y20" s="2003"/>
      <c r="Z20" s="2003"/>
      <c r="AA20" s="2003"/>
      <c r="AB20" s="2004"/>
      <c r="AC20" s="308"/>
      <c r="AE20" s="303"/>
      <c r="AF20" s="303"/>
      <c r="AG20" s="303"/>
      <c r="AH20" s="303"/>
    </row>
    <row r="21" spans="2:34" s="295" customFormat="1" ht="15.75" customHeight="1" thickBot="1" x14ac:dyDescent="0.25">
      <c r="B21" s="307"/>
      <c r="C21" s="2014"/>
      <c r="D21" s="2015"/>
      <c r="E21" s="2015"/>
      <c r="F21" s="2015"/>
      <c r="G21" s="2015"/>
      <c r="H21" s="2016"/>
      <c r="I21" s="2020"/>
      <c r="J21" s="2021"/>
      <c r="K21" s="2021"/>
      <c r="L21" s="2021"/>
      <c r="M21" s="2021"/>
      <c r="N21" s="2021"/>
      <c r="O21" s="2022"/>
      <c r="P21" s="1429" t="s">
        <v>862</v>
      </c>
      <c r="Q21" s="1430"/>
      <c r="R21" s="1430"/>
      <c r="S21" s="1430"/>
      <c r="T21" s="1430"/>
      <c r="U21" s="1430"/>
      <c r="V21" s="1431"/>
      <c r="W21" s="1432" t="s">
        <v>17</v>
      </c>
      <c r="X21" s="1430"/>
      <c r="Y21" s="1430"/>
      <c r="Z21" s="1430"/>
      <c r="AA21" s="1430"/>
      <c r="AB21" s="1431"/>
      <c r="AC21" s="308"/>
      <c r="AE21" s="303"/>
      <c r="AF21" s="303"/>
      <c r="AG21" s="303"/>
      <c r="AH21" s="303"/>
    </row>
    <row r="22" spans="2:34" s="295" customFormat="1" ht="6.75" customHeight="1" thickBot="1" x14ac:dyDescent="0.25">
      <c r="B22" s="307"/>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308"/>
      <c r="AE22" s="303"/>
      <c r="AF22" s="303"/>
      <c r="AG22" s="303"/>
      <c r="AH22" s="303"/>
    </row>
    <row r="23" spans="2:34" s="295" customFormat="1" ht="24.75" customHeight="1" x14ac:dyDescent="0.2">
      <c r="B23" s="307"/>
      <c r="C23" s="2002" t="s">
        <v>18</v>
      </c>
      <c r="D23" s="2003"/>
      <c r="E23" s="2003"/>
      <c r="F23" s="2003"/>
      <c r="G23" s="2003"/>
      <c r="H23" s="2003"/>
      <c r="I23" s="2003"/>
      <c r="J23" s="2003"/>
      <c r="K23" s="2004"/>
      <c r="L23" s="2002" t="s">
        <v>19</v>
      </c>
      <c r="M23" s="2003"/>
      <c r="N23" s="2003"/>
      <c r="O23" s="2003"/>
      <c r="P23" s="2003"/>
      <c r="Q23" s="2003"/>
      <c r="R23" s="2003"/>
      <c r="S23" s="2004"/>
      <c r="T23" s="2002" t="s">
        <v>20</v>
      </c>
      <c r="U23" s="2003"/>
      <c r="V23" s="2003"/>
      <c r="W23" s="2003"/>
      <c r="X23" s="2003"/>
      <c r="Y23" s="2003"/>
      <c r="Z23" s="2003"/>
      <c r="AA23" s="2003"/>
      <c r="AB23" s="2004"/>
      <c r="AC23" s="308"/>
      <c r="AE23" s="303"/>
      <c r="AF23" s="303"/>
      <c r="AG23" s="303"/>
      <c r="AH23" s="303"/>
    </row>
    <row r="24" spans="2:34" s="295" customFormat="1" ht="25.5" customHeight="1" thickBot="1" x14ac:dyDescent="0.25">
      <c r="B24" s="307"/>
      <c r="C24" s="2005" t="s">
        <v>863</v>
      </c>
      <c r="D24" s="2006"/>
      <c r="E24" s="2006"/>
      <c r="F24" s="2006"/>
      <c r="G24" s="2006"/>
      <c r="H24" s="2006"/>
      <c r="I24" s="2006"/>
      <c r="J24" s="2006"/>
      <c r="K24" s="2007"/>
      <c r="L24" s="2008" t="s">
        <v>864</v>
      </c>
      <c r="M24" s="2009"/>
      <c r="N24" s="2009"/>
      <c r="O24" s="2009"/>
      <c r="P24" s="2009"/>
      <c r="Q24" s="2009"/>
      <c r="R24" s="2009"/>
      <c r="S24" s="2010"/>
      <c r="T24" s="1393" t="s">
        <v>820</v>
      </c>
      <c r="U24" s="1394"/>
      <c r="V24" s="1394"/>
      <c r="W24" s="1394"/>
      <c r="X24" s="1394"/>
      <c r="Y24" s="1394"/>
      <c r="Z24" s="1394"/>
      <c r="AA24" s="1394"/>
      <c r="AB24" s="1395"/>
      <c r="AC24" s="308"/>
      <c r="AE24" s="303"/>
      <c r="AF24" s="303"/>
      <c r="AG24" s="303"/>
      <c r="AH24" s="303"/>
    </row>
    <row r="25" spans="2:34" s="295" customFormat="1" ht="6.75" customHeight="1" thickBot="1" x14ac:dyDescent="0.25">
      <c r="B25" s="307"/>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308"/>
      <c r="AE25" s="303"/>
      <c r="AF25" s="303"/>
      <c r="AG25" s="303"/>
      <c r="AH25" s="303"/>
    </row>
    <row r="26" spans="2:34" s="295" customFormat="1" ht="21" customHeight="1" thickBot="1" x14ac:dyDescent="0.25">
      <c r="B26" s="307"/>
      <c r="C26" s="1990" t="s">
        <v>21</v>
      </c>
      <c r="D26" s="1991"/>
      <c r="E26" s="1991"/>
      <c r="F26" s="1991"/>
      <c r="G26" s="1991"/>
      <c r="H26" s="1992"/>
      <c r="I26" s="1993" t="s">
        <v>865</v>
      </c>
      <c r="J26" s="1994"/>
      <c r="K26" s="1994"/>
      <c r="L26" s="1994"/>
      <c r="M26" s="1994"/>
      <c r="N26" s="1994"/>
      <c r="O26" s="1994"/>
      <c r="P26" s="1994"/>
      <c r="Q26" s="1994"/>
      <c r="R26" s="1994"/>
      <c r="S26" s="1994"/>
      <c r="T26" s="1994"/>
      <c r="U26" s="1994"/>
      <c r="V26" s="1994"/>
      <c r="W26" s="1994"/>
      <c r="X26" s="1994"/>
      <c r="Y26" s="1994"/>
      <c r="Z26" s="1994"/>
      <c r="AA26" s="1994"/>
      <c r="AB26" s="1995"/>
      <c r="AC26" s="308"/>
      <c r="AE26" s="303"/>
      <c r="AF26" s="303"/>
      <c r="AG26" s="303"/>
      <c r="AH26" s="303"/>
    </row>
    <row r="27" spans="2:34" s="295" customFormat="1" ht="7.5" customHeight="1" thickBot="1" x14ac:dyDescent="0.25">
      <c r="B27" s="307"/>
      <c r="C27" s="306"/>
      <c r="D27" s="306"/>
      <c r="E27" s="306"/>
      <c r="F27" s="306"/>
      <c r="G27" s="306"/>
      <c r="H27" s="306"/>
      <c r="I27" s="306"/>
      <c r="J27" s="306"/>
      <c r="K27" s="306"/>
      <c r="L27" s="309"/>
      <c r="M27" s="309"/>
      <c r="N27" s="309"/>
      <c r="O27" s="309"/>
      <c r="P27" s="309"/>
      <c r="Q27" s="309"/>
      <c r="R27" s="309"/>
      <c r="S27" s="309"/>
      <c r="T27" s="309"/>
      <c r="U27" s="309"/>
      <c r="V27" s="309"/>
      <c r="W27" s="309"/>
      <c r="X27" s="309"/>
      <c r="Y27" s="309"/>
      <c r="Z27" s="309"/>
      <c r="AA27" s="309"/>
      <c r="AB27" s="309"/>
      <c r="AC27" s="308"/>
      <c r="AE27" s="303"/>
      <c r="AF27" s="303"/>
      <c r="AG27" s="303"/>
      <c r="AH27" s="303"/>
    </row>
    <row r="28" spans="2:34" s="295" customFormat="1" ht="23.25" customHeight="1" thickBot="1" x14ac:dyDescent="0.25">
      <c r="B28" s="307"/>
      <c r="C28" s="1990" t="s">
        <v>23</v>
      </c>
      <c r="D28" s="1991"/>
      <c r="E28" s="1991"/>
      <c r="F28" s="1991"/>
      <c r="G28" s="1991"/>
      <c r="H28" s="1992"/>
      <c r="I28" s="1996" t="s">
        <v>528</v>
      </c>
      <c r="J28" s="1997"/>
      <c r="K28" s="1997"/>
      <c r="L28" s="1997"/>
      <c r="M28" s="1998"/>
      <c r="N28" s="1999" t="s">
        <v>24</v>
      </c>
      <c r="O28" s="2000"/>
      <c r="P28" s="2000"/>
      <c r="Q28" s="2000"/>
      <c r="R28" s="2000"/>
      <c r="S28" s="2001"/>
      <c r="T28" s="1676" t="s">
        <v>866</v>
      </c>
      <c r="U28" s="1677"/>
      <c r="V28" s="310" t="s">
        <v>28</v>
      </c>
      <c r="W28" s="1677" t="s">
        <v>867</v>
      </c>
      <c r="X28" s="1677"/>
      <c r="Y28" s="310"/>
      <c r="Z28" s="1677" t="s">
        <v>665</v>
      </c>
      <c r="AA28" s="1677"/>
      <c r="AB28" s="311"/>
      <c r="AC28" s="308"/>
      <c r="AE28" s="303"/>
      <c r="AF28" s="303"/>
      <c r="AG28" s="303"/>
      <c r="AH28" s="303"/>
    </row>
    <row r="29" spans="2:34" ht="6.75"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6"/>
      <c r="AE29" s="312"/>
      <c r="AF29" s="312"/>
      <c r="AG29" s="312"/>
      <c r="AH29" s="312"/>
    </row>
    <row r="30" spans="2:34" s="21" customFormat="1" ht="6.75" customHeight="1" x14ac:dyDescent="0.2">
      <c r="B30" s="20"/>
      <c r="C30" s="875" t="s">
        <v>29</v>
      </c>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7"/>
      <c r="AC30" s="16"/>
      <c r="AE30" s="312"/>
      <c r="AF30" s="312"/>
      <c r="AG30" s="312"/>
      <c r="AH30" s="312"/>
    </row>
    <row r="31" spans="2:34" s="21" customFormat="1" ht="6.75" customHeight="1" thickBot="1" x14ac:dyDescent="0.25">
      <c r="B31" s="20"/>
      <c r="C31" s="1981"/>
      <c r="D31" s="1982"/>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3"/>
      <c r="AC31" s="16"/>
      <c r="AE31" s="312"/>
      <c r="AF31" s="312"/>
      <c r="AG31" s="312"/>
      <c r="AH31" s="312"/>
    </row>
    <row r="32" spans="2:34" s="21" customFormat="1" ht="14.25" customHeight="1" x14ac:dyDescent="0.2">
      <c r="B32" s="20"/>
      <c r="C32" s="466" t="s">
        <v>30</v>
      </c>
      <c r="D32" s="467"/>
      <c r="E32" s="467"/>
      <c r="F32" s="467"/>
      <c r="G32" s="468"/>
      <c r="H32" s="1345" t="s">
        <v>868</v>
      </c>
      <c r="I32" s="1345" t="s">
        <v>869</v>
      </c>
      <c r="J32" s="1345" t="s">
        <v>870</v>
      </c>
      <c r="K32" s="1345" t="s">
        <v>849</v>
      </c>
      <c r="L32" s="1835" t="s">
        <v>850</v>
      </c>
      <c r="M32" s="1835" t="s">
        <v>842</v>
      </c>
      <c r="N32" s="1988" t="s">
        <v>34</v>
      </c>
      <c r="O32" s="876"/>
      <c r="P32" s="876"/>
      <c r="Q32" s="876"/>
      <c r="R32" s="876"/>
      <c r="S32" s="876"/>
      <c r="T32" s="876"/>
      <c r="U32" s="876"/>
      <c r="V32" s="876"/>
      <c r="W32" s="876"/>
      <c r="X32" s="876"/>
      <c r="Y32" s="876"/>
      <c r="Z32" s="876"/>
      <c r="AA32" s="876"/>
      <c r="AB32" s="877"/>
      <c r="AC32" s="16"/>
      <c r="AE32" s="312"/>
      <c r="AF32" s="312"/>
      <c r="AG32" s="312"/>
      <c r="AH32" s="312"/>
    </row>
    <row r="33" spans="2:34" s="21" customFormat="1" ht="19.5" customHeight="1" thickBot="1" x14ac:dyDescent="0.25">
      <c r="B33" s="20"/>
      <c r="C33" s="1984"/>
      <c r="D33" s="1985"/>
      <c r="E33" s="1985"/>
      <c r="F33" s="1985"/>
      <c r="G33" s="1986"/>
      <c r="H33" s="1987"/>
      <c r="I33" s="1987"/>
      <c r="J33" s="1987"/>
      <c r="K33" s="1987"/>
      <c r="L33" s="1836"/>
      <c r="M33" s="1836"/>
      <c r="N33" s="1989"/>
      <c r="O33" s="1982"/>
      <c r="P33" s="1982"/>
      <c r="Q33" s="1982"/>
      <c r="R33" s="1982"/>
      <c r="S33" s="1982"/>
      <c r="T33" s="1982"/>
      <c r="U33" s="1982"/>
      <c r="V33" s="1982"/>
      <c r="W33" s="1982"/>
      <c r="X33" s="1982"/>
      <c r="Y33" s="1982"/>
      <c r="Z33" s="1982"/>
      <c r="AA33" s="1982"/>
      <c r="AB33" s="1983"/>
      <c r="AC33" s="16"/>
      <c r="AE33" s="312"/>
      <c r="AF33" s="312"/>
      <c r="AG33" s="312"/>
      <c r="AH33" s="312"/>
    </row>
    <row r="34" spans="2:34" s="21" customFormat="1" ht="19.899999999999999" customHeight="1" x14ac:dyDescent="0.2">
      <c r="B34" s="20"/>
      <c r="C34" s="1930" t="s">
        <v>871</v>
      </c>
      <c r="D34" s="1931"/>
      <c r="E34" s="1931"/>
      <c r="F34" s="1931"/>
      <c r="G34" s="1931"/>
      <c r="H34" s="313" t="s">
        <v>216</v>
      </c>
      <c r="I34" s="314"/>
      <c r="J34" s="314">
        <v>0</v>
      </c>
      <c r="K34" s="315">
        <v>3</v>
      </c>
      <c r="L34" s="314">
        <v>3</v>
      </c>
      <c r="M34" s="316">
        <f t="shared" ref="M34:M39" si="3">K34/L34</f>
        <v>1</v>
      </c>
      <c r="N34" s="1963" t="s">
        <v>872</v>
      </c>
      <c r="O34" s="1964"/>
      <c r="P34" s="1964"/>
      <c r="Q34" s="1964"/>
      <c r="R34" s="1964"/>
      <c r="S34" s="1964"/>
      <c r="T34" s="1964"/>
      <c r="U34" s="1964"/>
      <c r="V34" s="1964"/>
      <c r="W34" s="1964"/>
      <c r="X34" s="1964"/>
      <c r="Y34" s="1964"/>
      <c r="Z34" s="1964"/>
      <c r="AA34" s="1964"/>
      <c r="AB34" s="1965"/>
      <c r="AC34" s="16"/>
      <c r="AE34" s="312"/>
      <c r="AF34" s="312"/>
      <c r="AG34" s="312"/>
      <c r="AH34" s="312"/>
    </row>
    <row r="35" spans="2:34" s="21" customFormat="1" ht="19.899999999999999" customHeight="1" x14ac:dyDescent="0.2">
      <c r="B35" s="20"/>
      <c r="C35" s="1932"/>
      <c r="D35" s="1933"/>
      <c r="E35" s="1933"/>
      <c r="F35" s="1933"/>
      <c r="G35" s="1933"/>
      <c r="H35" s="317" t="s">
        <v>294</v>
      </c>
      <c r="I35" s="318"/>
      <c r="J35" s="318">
        <v>0</v>
      </c>
      <c r="K35" s="319">
        <v>6</v>
      </c>
      <c r="L35" s="318">
        <v>6</v>
      </c>
      <c r="M35" s="320">
        <f t="shared" si="3"/>
        <v>1</v>
      </c>
      <c r="N35" s="1966"/>
      <c r="O35" s="1967"/>
      <c r="P35" s="1967"/>
      <c r="Q35" s="1967"/>
      <c r="R35" s="1967"/>
      <c r="S35" s="1967"/>
      <c r="T35" s="1967"/>
      <c r="U35" s="1967"/>
      <c r="V35" s="1967"/>
      <c r="W35" s="1967"/>
      <c r="X35" s="1967"/>
      <c r="Y35" s="1967"/>
      <c r="Z35" s="1967"/>
      <c r="AA35" s="1967"/>
      <c r="AB35" s="1968"/>
      <c r="AC35" s="16"/>
      <c r="AE35" s="312"/>
      <c r="AF35" s="312"/>
      <c r="AG35" s="312"/>
      <c r="AH35" s="312"/>
    </row>
    <row r="36" spans="2:34" s="21" customFormat="1" ht="19.899999999999999" customHeight="1" x14ac:dyDescent="0.2">
      <c r="B36" s="20"/>
      <c r="C36" s="1932"/>
      <c r="D36" s="1933"/>
      <c r="E36" s="1933"/>
      <c r="F36" s="1933"/>
      <c r="G36" s="1933"/>
      <c r="H36" s="317" t="s">
        <v>223</v>
      </c>
      <c r="I36" s="318"/>
      <c r="J36" s="318">
        <v>0</v>
      </c>
      <c r="K36" s="319">
        <v>6</v>
      </c>
      <c r="L36" s="318">
        <v>6</v>
      </c>
      <c r="M36" s="320">
        <f t="shared" si="3"/>
        <v>1</v>
      </c>
      <c r="N36" s="1966"/>
      <c r="O36" s="1967"/>
      <c r="P36" s="1967"/>
      <c r="Q36" s="1967"/>
      <c r="R36" s="1967"/>
      <c r="S36" s="1967"/>
      <c r="T36" s="1967"/>
      <c r="U36" s="1967"/>
      <c r="V36" s="1967"/>
      <c r="W36" s="1967"/>
      <c r="X36" s="1967"/>
      <c r="Y36" s="1967"/>
      <c r="Z36" s="1967"/>
      <c r="AA36" s="1967"/>
      <c r="AB36" s="1968"/>
      <c r="AC36" s="16"/>
      <c r="AE36" s="312"/>
      <c r="AF36" s="312"/>
      <c r="AG36" s="312"/>
      <c r="AH36" s="312"/>
    </row>
    <row r="37" spans="2:34" s="21" customFormat="1" ht="19.899999999999999" customHeight="1" x14ac:dyDescent="0.2">
      <c r="B37" s="20"/>
      <c r="C37" s="1932"/>
      <c r="D37" s="1933"/>
      <c r="E37" s="1933"/>
      <c r="F37" s="1933"/>
      <c r="G37" s="1933"/>
      <c r="H37" s="321" t="s">
        <v>269</v>
      </c>
      <c r="I37" s="318"/>
      <c r="J37" s="318">
        <v>3</v>
      </c>
      <c r="K37" s="319">
        <v>0</v>
      </c>
      <c r="L37" s="318">
        <v>3</v>
      </c>
      <c r="M37" s="320">
        <f t="shared" si="3"/>
        <v>0</v>
      </c>
      <c r="N37" s="1966"/>
      <c r="O37" s="1967"/>
      <c r="P37" s="1967"/>
      <c r="Q37" s="1967"/>
      <c r="R37" s="1967"/>
      <c r="S37" s="1967"/>
      <c r="T37" s="1967"/>
      <c r="U37" s="1967"/>
      <c r="V37" s="1967"/>
      <c r="W37" s="1967"/>
      <c r="X37" s="1967"/>
      <c r="Y37" s="1967"/>
      <c r="Z37" s="1967"/>
      <c r="AA37" s="1967"/>
      <c r="AB37" s="1968"/>
      <c r="AC37" s="16"/>
      <c r="AE37" s="291"/>
      <c r="AF37" s="291"/>
      <c r="AG37" s="291"/>
      <c r="AH37" s="291"/>
    </row>
    <row r="38" spans="2:34" s="21" customFormat="1" ht="19.899999999999999" customHeight="1" x14ac:dyDescent="0.2">
      <c r="B38" s="20"/>
      <c r="C38" s="1932"/>
      <c r="D38" s="1933"/>
      <c r="E38" s="1933"/>
      <c r="F38" s="1933"/>
      <c r="G38" s="1933"/>
      <c r="H38" s="321" t="s">
        <v>274</v>
      </c>
      <c r="I38" s="318"/>
      <c r="J38" s="318"/>
      <c r="K38" s="319">
        <v>2</v>
      </c>
      <c r="L38" s="318">
        <v>2</v>
      </c>
      <c r="M38" s="320">
        <f t="shared" si="3"/>
        <v>1</v>
      </c>
      <c r="N38" s="1966"/>
      <c r="O38" s="1967"/>
      <c r="P38" s="1967"/>
      <c r="Q38" s="1967"/>
      <c r="R38" s="1967"/>
      <c r="S38" s="1967"/>
      <c r="T38" s="1967"/>
      <c r="U38" s="1967"/>
      <c r="V38" s="1967"/>
      <c r="W38" s="1967"/>
      <c r="X38" s="1967"/>
      <c r="Y38" s="1967"/>
      <c r="Z38" s="1967"/>
      <c r="AA38" s="1967"/>
      <c r="AB38" s="1968"/>
      <c r="AC38" s="16"/>
      <c r="AE38" s="291"/>
      <c r="AF38" s="291"/>
      <c r="AG38" s="291"/>
      <c r="AH38" s="291"/>
    </row>
    <row r="39" spans="2:34" s="21" customFormat="1" ht="19.899999999999999" customHeight="1" thickBot="1" x14ac:dyDescent="0.25">
      <c r="B39" s="20"/>
      <c r="C39" s="1932"/>
      <c r="D39" s="1933"/>
      <c r="E39" s="1933"/>
      <c r="F39" s="1933"/>
      <c r="G39" s="1933"/>
      <c r="H39" s="321" t="s">
        <v>286</v>
      </c>
      <c r="I39" s="318"/>
      <c r="J39" s="318">
        <v>7</v>
      </c>
      <c r="K39" s="319"/>
      <c r="L39" s="318">
        <v>7</v>
      </c>
      <c r="M39" s="320">
        <f t="shared" si="3"/>
        <v>0</v>
      </c>
      <c r="N39" s="1966"/>
      <c r="O39" s="1967"/>
      <c r="P39" s="1967"/>
      <c r="Q39" s="1967"/>
      <c r="R39" s="1967"/>
      <c r="S39" s="1967"/>
      <c r="T39" s="1967"/>
      <c r="U39" s="1967"/>
      <c r="V39" s="1967"/>
      <c r="W39" s="1967"/>
      <c r="X39" s="1967"/>
      <c r="Y39" s="1967"/>
      <c r="Z39" s="1967"/>
      <c r="AA39" s="1967"/>
      <c r="AB39" s="1968"/>
      <c r="AC39" s="16"/>
      <c r="AE39" s="291"/>
      <c r="AF39" s="291"/>
      <c r="AG39" s="291"/>
      <c r="AH39" s="291"/>
    </row>
    <row r="40" spans="2:34" s="21" customFormat="1" ht="31.15" customHeight="1" thickTop="1" thickBot="1" x14ac:dyDescent="0.25">
      <c r="B40" s="20"/>
      <c r="C40" s="1934"/>
      <c r="D40" s="1935"/>
      <c r="E40" s="1935"/>
      <c r="F40" s="1935"/>
      <c r="G40" s="1935"/>
      <c r="H40" s="1945" t="s">
        <v>873</v>
      </c>
      <c r="I40" s="1946"/>
      <c r="J40" s="1947"/>
      <c r="K40" s="322">
        <f>SUM(K34:K39)</f>
        <v>17</v>
      </c>
      <c r="L40" s="323">
        <f>SUM(L34:L39)</f>
        <v>27</v>
      </c>
      <c r="M40" s="324">
        <f>K40/L40</f>
        <v>0.62962962962962965</v>
      </c>
      <c r="N40" s="1969"/>
      <c r="O40" s="1970"/>
      <c r="P40" s="1970"/>
      <c r="Q40" s="1970"/>
      <c r="R40" s="1970"/>
      <c r="S40" s="1970"/>
      <c r="T40" s="1970"/>
      <c r="U40" s="1970"/>
      <c r="V40" s="1970"/>
      <c r="W40" s="1970"/>
      <c r="X40" s="1970"/>
      <c r="Y40" s="1970"/>
      <c r="Z40" s="1970"/>
      <c r="AA40" s="1970"/>
      <c r="AB40" s="1971"/>
      <c r="AC40" s="16"/>
      <c r="AE40" s="291"/>
      <c r="AF40" s="291"/>
      <c r="AG40" s="291"/>
      <c r="AH40" s="291"/>
    </row>
    <row r="41" spans="2:34" s="21" customFormat="1" ht="9" customHeight="1" x14ac:dyDescent="0.2">
      <c r="B41" s="20"/>
      <c r="C41" s="1930" t="s">
        <v>874</v>
      </c>
      <c r="D41" s="1931"/>
      <c r="E41" s="1931"/>
      <c r="F41" s="1931"/>
      <c r="G41" s="1931"/>
      <c r="H41" s="313" t="s">
        <v>216</v>
      </c>
      <c r="I41" s="314"/>
      <c r="J41" s="314"/>
      <c r="K41" s="315"/>
      <c r="L41" s="314"/>
      <c r="M41" s="316" t="e">
        <f t="shared" ref="M41:M57" si="4">K41/L41</f>
        <v>#DIV/0!</v>
      </c>
      <c r="N41" s="1972" t="s">
        <v>875</v>
      </c>
      <c r="O41" s="1973"/>
      <c r="P41" s="1973"/>
      <c r="Q41" s="1973"/>
      <c r="R41" s="1973"/>
      <c r="S41" s="1973"/>
      <c r="T41" s="1973"/>
      <c r="U41" s="1973"/>
      <c r="V41" s="1973"/>
      <c r="W41" s="1973"/>
      <c r="X41" s="1973"/>
      <c r="Y41" s="1973"/>
      <c r="Z41" s="1973"/>
      <c r="AA41" s="1973"/>
      <c r="AB41" s="1974"/>
      <c r="AC41" s="16"/>
      <c r="AE41" s="291"/>
      <c r="AF41" s="291"/>
      <c r="AG41" s="291"/>
      <c r="AH41" s="291"/>
    </row>
    <row r="42" spans="2:34" s="21" customFormat="1" ht="9" customHeight="1" x14ac:dyDescent="0.2">
      <c r="B42" s="20"/>
      <c r="C42" s="1932"/>
      <c r="D42" s="1933"/>
      <c r="E42" s="1933"/>
      <c r="F42" s="1933"/>
      <c r="G42" s="1933"/>
      <c r="H42" s="325" t="s">
        <v>71</v>
      </c>
      <c r="I42" s="318"/>
      <c r="J42" s="318"/>
      <c r="K42" s="319"/>
      <c r="L42" s="318"/>
      <c r="M42" s="320" t="e">
        <f t="shared" si="4"/>
        <v>#DIV/0!</v>
      </c>
      <c r="N42" s="1975"/>
      <c r="O42" s="1976"/>
      <c r="P42" s="1976"/>
      <c r="Q42" s="1976"/>
      <c r="R42" s="1976"/>
      <c r="S42" s="1976"/>
      <c r="T42" s="1976"/>
      <c r="U42" s="1976"/>
      <c r="V42" s="1976"/>
      <c r="W42" s="1976"/>
      <c r="X42" s="1976"/>
      <c r="Y42" s="1976"/>
      <c r="Z42" s="1976"/>
      <c r="AA42" s="1976"/>
      <c r="AB42" s="1977"/>
      <c r="AC42" s="16"/>
      <c r="AE42" s="291"/>
      <c r="AF42" s="291"/>
      <c r="AG42" s="291"/>
      <c r="AH42" s="291"/>
    </row>
    <row r="43" spans="2:34" s="21" customFormat="1" ht="9" customHeight="1" x14ac:dyDescent="0.2">
      <c r="B43" s="20"/>
      <c r="C43" s="1932"/>
      <c r="D43" s="1933"/>
      <c r="E43" s="1933"/>
      <c r="F43" s="1933"/>
      <c r="G43" s="1933"/>
      <c r="H43" s="325" t="s">
        <v>220</v>
      </c>
      <c r="I43" s="318"/>
      <c r="J43" s="318"/>
      <c r="K43" s="319"/>
      <c r="L43" s="318"/>
      <c r="M43" s="320" t="e">
        <f t="shared" si="4"/>
        <v>#DIV/0!</v>
      </c>
      <c r="N43" s="1975"/>
      <c r="O43" s="1976"/>
      <c r="P43" s="1976"/>
      <c r="Q43" s="1976"/>
      <c r="R43" s="1976"/>
      <c r="S43" s="1976"/>
      <c r="T43" s="1976"/>
      <c r="U43" s="1976"/>
      <c r="V43" s="1976"/>
      <c r="W43" s="1976"/>
      <c r="X43" s="1976"/>
      <c r="Y43" s="1976"/>
      <c r="Z43" s="1976"/>
      <c r="AA43" s="1976"/>
      <c r="AB43" s="1977"/>
      <c r="AC43" s="16"/>
      <c r="AE43" s="291"/>
      <c r="AF43" s="291"/>
      <c r="AG43" s="291"/>
      <c r="AH43" s="291"/>
    </row>
    <row r="44" spans="2:34" s="21" customFormat="1" ht="9" customHeight="1" x14ac:dyDescent="0.2">
      <c r="B44" s="20"/>
      <c r="C44" s="1932"/>
      <c r="D44" s="1933"/>
      <c r="E44" s="1933"/>
      <c r="F44" s="1933"/>
      <c r="G44" s="1933"/>
      <c r="H44" s="317" t="s">
        <v>294</v>
      </c>
      <c r="I44" s="318"/>
      <c r="J44" s="318"/>
      <c r="K44" s="319"/>
      <c r="L44" s="318"/>
      <c r="M44" s="320" t="e">
        <f t="shared" si="4"/>
        <v>#DIV/0!</v>
      </c>
      <c r="N44" s="1975"/>
      <c r="O44" s="1976"/>
      <c r="P44" s="1976"/>
      <c r="Q44" s="1976"/>
      <c r="R44" s="1976"/>
      <c r="S44" s="1976"/>
      <c r="T44" s="1976"/>
      <c r="U44" s="1976"/>
      <c r="V44" s="1976"/>
      <c r="W44" s="1976"/>
      <c r="X44" s="1976"/>
      <c r="Y44" s="1976"/>
      <c r="Z44" s="1976"/>
      <c r="AA44" s="1976"/>
      <c r="AB44" s="1977"/>
      <c r="AC44" s="16"/>
      <c r="AE44" s="291"/>
      <c r="AF44" s="291"/>
      <c r="AG44" s="291"/>
      <c r="AH44" s="291"/>
    </row>
    <row r="45" spans="2:34" s="21" customFormat="1" ht="9" customHeight="1" x14ac:dyDescent="0.2">
      <c r="B45" s="20"/>
      <c r="C45" s="1932"/>
      <c r="D45" s="1933"/>
      <c r="E45" s="1933"/>
      <c r="F45" s="1933"/>
      <c r="G45" s="1933"/>
      <c r="H45" s="317" t="s">
        <v>221</v>
      </c>
      <c r="I45" s="318"/>
      <c r="J45" s="318"/>
      <c r="K45" s="319"/>
      <c r="L45" s="318"/>
      <c r="M45" s="320" t="e">
        <f t="shared" si="4"/>
        <v>#DIV/0!</v>
      </c>
      <c r="N45" s="1975"/>
      <c r="O45" s="1976"/>
      <c r="P45" s="1976"/>
      <c r="Q45" s="1976"/>
      <c r="R45" s="1976"/>
      <c r="S45" s="1976"/>
      <c r="T45" s="1976"/>
      <c r="U45" s="1976"/>
      <c r="V45" s="1976"/>
      <c r="W45" s="1976"/>
      <c r="X45" s="1976"/>
      <c r="Y45" s="1976"/>
      <c r="Z45" s="1976"/>
      <c r="AA45" s="1976"/>
      <c r="AB45" s="1977"/>
      <c r="AC45" s="16"/>
      <c r="AE45" s="291"/>
      <c r="AF45" s="291"/>
      <c r="AG45" s="291"/>
      <c r="AH45" s="291"/>
    </row>
    <row r="46" spans="2:34" s="21" customFormat="1" ht="9" customHeight="1" x14ac:dyDescent="0.2">
      <c r="B46" s="20"/>
      <c r="C46" s="1932"/>
      <c r="D46" s="1933"/>
      <c r="E46" s="1933"/>
      <c r="F46" s="1933"/>
      <c r="G46" s="1933"/>
      <c r="H46" s="317" t="s">
        <v>223</v>
      </c>
      <c r="I46" s="318"/>
      <c r="J46" s="318"/>
      <c r="K46" s="319"/>
      <c r="L46" s="318"/>
      <c r="M46" s="320" t="e">
        <f t="shared" si="4"/>
        <v>#DIV/0!</v>
      </c>
      <c r="N46" s="1975"/>
      <c r="O46" s="1976"/>
      <c r="P46" s="1976"/>
      <c r="Q46" s="1976"/>
      <c r="R46" s="1976"/>
      <c r="S46" s="1976"/>
      <c r="T46" s="1976"/>
      <c r="U46" s="1976"/>
      <c r="V46" s="1976"/>
      <c r="W46" s="1976"/>
      <c r="X46" s="1976"/>
      <c r="Y46" s="1976"/>
      <c r="Z46" s="1976"/>
      <c r="AA46" s="1976"/>
      <c r="AB46" s="1977"/>
      <c r="AC46" s="16"/>
      <c r="AE46" s="291"/>
      <c r="AF46" s="291"/>
      <c r="AG46" s="291"/>
      <c r="AH46" s="291"/>
    </row>
    <row r="47" spans="2:34" s="21" customFormat="1" ht="9" customHeight="1" x14ac:dyDescent="0.2">
      <c r="B47" s="20"/>
      <c r="C47" s="1932"/>
      <c r="D47" s="1933"/>
      <c r="E47" s="1933"/>
      <c r="F47" s="1933"/>
      <c r="G47" s="1933"/>
      <c r="H47" s="321" t="s">
        <v>268</v>
      </c>
      <c r="I47" s="318"/>
      <c r="J47" s="318"/>
      <c r="K47" s="319"/>
      <c r="L47" s="318"/>
      <c r="M47" s="320" t="e">
        <f t="shared" si="4"/>
        <v>#DIV/0!</v>
      </c>
      <c r="N47" s="1975"/>
      <c r="O47" s="1976"/>
      <c r="P47" s="1976"/>
      <c r="Q47" s="1976"/>
      <c r="R47" s="1976"/>
      <c r="S47" s="1976"/>
      <c r="T47" s="1976"/>
      <c r="U47" s="1976"/>
      <c r="V47" s="1976"/>
      <c r="W47" s="1976"/>
      <c r="X47" s="1976"/>
      <c r="Y47" s="1976"/>
      <c r="Z47" s="1976"/>
      <c r="AA47" s="1976"/>
      <c r="AB47" s="1977"/>
      <c r="AC47" s="16"/>
      <c r="AE47" s="291"/>
      <c r="AF47" s="291"/>
      <c r="AG47" s="291"/>
      <c r="AH47" s="291"/>
    </row>
    <row r="48" spans="2:34" s="21" customFormat="1" ht="9" customHeight="1" x14ac:dyDescent="0.2">
      <c r="B48" s="20"/>
      <c r="C48" s="1932"/>
      <c r="D48" s="1933"/>
      <c r="E48" s="1933"/>
      <c r="F48" s="1933"/>
      <c r="G48" s="1933"/>
      <c r="H48" s="321" t="s">
        <v>269</v>
      </c>
      <c r="I48" s="318"/>
      <c r="J48" s="318"/>
      <c r="K48" s="319"/>
      <c r="L48" s="318"/>
      <c r="M48" s="320" t="e">
        <f t="shared" si="4"/>
        <v>#DIV/0!</v>
      </c>
      <c r="N48" s="1975"/>
      <c r="O48" s="1976"/>
      <c r="P48" s="1976"/>
      <c r="Q48" s="1976"/>
      <c r="R48" s="1976"/>
      <c r="S48" s="1976"/>
      <c r="T48" s="1976"/>
      <c r="U48" s="1976"/>
      <c r="V48" s="1976"/>
      <c r="W48" s="1976"/>
      <c r="X48" s="1976"/>
      <c r="Y48" s="1976"/>
      <c r="Z48" s="1976"/>
      <c r="AA48" s="1976"/>
      <c r="AB48" s="1977"/>
      <c r="AC48" s="16"/>
      <c r="AE48" s="291"/>
      <c r="AF48" s="291"/>
      <c r="AG48" s="291"/>
      <c r="AH48" s="291"/>
    </row>
    <row r="49" spans="2:34" s="21" customFormat="1" ht="9" customHeight="1" x14ac:dyDescent="0.2">
      <c r="B49" s="20"/>
      <c r="C49" s="1932"/>
      <c r="D49" s="1933"/>
      <c r="E49" s="1933"/>
      <c r="F49" s="1933"/>
      <c r="G49" s="1933"/>
      <c r="H49" s="321" t="s">
        <v>270</v>
      </c>
      <c r="I49" s="318"/>
      <c r="J49" s="318"/>
      <c r="K49" s="319"/>
      <c r="L49" s="318"/>
      <c r="M49" s="320" t="e">
        <f t="shared" si="4"/>
        <v>#DIV/0!</v>
      </c>
      <c r="N49" s="1975"/>
      <c r="O49" s="1976"/>
      <c r="P49" s="1976"/>
      <c r="Q49" s="1976"/>
      <c r="R49" s="1976"/>
      <c r="S49" s="1976"/>
      <c r="T49" s="1976"/>
      <c r="U49" s="1976"/>
      <c r="V49" s="1976"/>
      <c r="W49" s="1976"/>
      <c r="X49" s="1976"/>
      <c r="Y49" s="1976"/>
      <c r="Z49" s="1976"/>
      <c r="AA49" s="1976"/>
      <c r="AB49" s="1977"/>
      <c r="AC49" s="16"/>
      <c r="AE49" s="291"/>
      <c r="AF49" s="291"/>
      <c r="AG49" s="291"/>
      <c r="AH49" s="291"/>
    </row>
    <row r="50" spans="2:34" s="21" customFormat="1" ht="9" customHeight="1" x14ac:dyDescent="0.2">
      <c r="B50" s="20"/>
      <c r="C50" s="1932"/>
      <c r="D50" s="1933"/>
      <c r="E50" s="1933"/>
      <c r="F50" s="1933"/>
      <c r="G50" s="1933"/>
      <c r="H50" s="321" t="s">
        <v>876</v>
      </c>
      <c r="I50" s="318"/>
      <c r="J50" s="318"/>
      <c r="K50" s="319"/>
      <c r="L50" s="318"/>
      <c r="M50" s="320" t="e">
        <f t="shared" si="4"/>
        <v>#DIV/0!</v>
      </c>
      <c r="N50" s="1975"/>
      <c r="O50" s="1976"/>
      <c r="P50" s="1976"/>
      <c r="Q50" s="1976"/>
      <c r="R50" s="1976"/>
      <c r="S50" s="1976"/>
      <c r="T50" s="1976"/>
      <c r="U50" s="1976"/>
      <c r="V50" s="1976"/>
      <c r="W50" s="1976"/>
      <c r="X50" s="1976"/>
      <c r="Y50" s="1976"/>
      <c r="Z50" s="1976"/>
      <c r="AA50" s="1976"/>
      <c r="AB50" s="1977"/>
      <c r="AC50" s="16"/>
      <c r="AE50" s="291"/>
      <c r="AF50" s="291"/>
      <c r="AG50" s="291"/>
      <c r="AH50" s="291"/>
    </row>
    <row r="51" spans="2:34" s="21" customFormat="1" ht="9" customHeight="1" x14ac:dyDescent="0.2">
      <c r="B51" s="20"/>
      <c r="C51" s="1932"/>
      <c r="D51" s="1933"/>
      <c r="E51" s="1933"/>
      <c r="F51" s="1933"/>
      <c r="G51" s="1933"/>
      <c r="H51" s="321" t="s">
        <v>272</v>
      </c>
      <c r="I51" s="318"/>
      <c r="J51" s="318"/>
      <c r="K51" s="319"/>
      <c r="L51" s="318"/>
      <c r="M51" s="320" t="e">
        <f t="shared" si="4"/>
        <v>#DIV/0!</v>
      </c>
      <c r="N51" s="1975"/>
      <c r="O51" s="1976"/>
      <c r="P51" s="1976"/>
      <c r="Q51" s="1976"/>
      <c r="R51" s="1976"/>
      <c r="S51" s="1976"/>
      <c r="T51" s="1976"/>
      <c r="U51" s="1976"/>
      <c r="V51" s="1976"/>
      <c r="W51" s="1976"/>
      <c r="X51" s="1976"/>
      <c r="Y51" s="1976"/>
      <c r="Z51" s="1976"/>
      <c r="AA51" s="1976"/>
      <c r="AB51" s="1977"/>
      <c r="AC51" s="16"/>
      <c r="AE51" s="291"/>
      <c r="AF51" s="291"/>
      <c r="AG51" s="291"/>
      <c r="AH51" s="291"/>
    </row>
    <row r="52" spans="2:34" s="21" customFormat="1" ht="9" customHeight="1" x14ac:dyDescent="0.2">
      <c r="B52" s="20"/>
      <c r="C52" s="1932"/>
      <c r="D52" s="1933"/>
      <c r="E52" s="1933"/>
      <c r="F52" s="1933"/>
      <c r="G52" s="1933"/>
      <c r="H52" s="321" t="s">
        <v>274</v>
      </c>
      <c r="I52" s="318"/>
      <c r="J52" s="318"/>
      <c r="K52" s="319"/>
      <c r="L52" s="318"/>
      <c r="M52" s="320" t="e">
        <f t="shared" si="4"/>
        <v>#DIV/0!</v>
      </c>
      <c r="N52" s="1975"/>
      <c r="O52" s="1976"/>
      <c r="P52" s="1976"/>
      <c r="Q52" s="1976"/>
      <c r="R52" s="1976"/>
      <c r="S52" s="1976"/>
      <c r="T52" s="1976"/>
      <c r="U52" s="1976"/>
      <c r="V52" s="1976"/>
      <c r="W52" s="1976"/>
      <c r="X52" s="1976"/>
      <c r="Y52" s="1976"/>
      <c r="Z52" s="1976"/>
      <c r="AA52" s="1976"/>
      <c r="AB52" s="1977"/>
      <c r="AC52" s="16"/>
      <c r="AE52" s="291"/>
      <c r="AF52" s="291"/>
      <c r="AG52" s="291"/>
      <c r="AH52" s="291"/>
    </row>
    <row r="53" spans="2:34" s="21" customFormat="1" ht="9" customHeight="1" x14ac:dyDescent="0.2">
      <c r="B53" s="20"/>
      <c r="C53" s="1932"/>
      <c r="D53" s="1933"/>
      <c r="E53" s="1933"/>
      <c r="F53" s="1933"/>
      <c r="G53" s="1933"/>
      <c r="H53" s="321" t="s">
        <v>284</v>
      </c>
      <c r="I53" s="318"/>
      <c r="J53" s="318"/>
      <c r="K53" s="319"/>
      <c r="L53" s="318"/>
      <c r="M53" s="320" t="e">
        <f t="shared" si="4"/>
        <v>#DIV/0!</v>
      </c>
      <c r="N53" s="1975"/>
      <c r="O53" s="1976"/>
      <c r="P53" s="1976"/>
      <c r="Q53" s="1976"/>
      <c r="R53" s="1976"/>
      <c r="S53" s="1976"/>
      <c r="T53" s="1976"/>
      <c r="U53" s="1976"/>
      <c r="V53" s="1976"/>
      <c r="W53" s="1976"/>
      <c r="X53" s="1976"/>
      <c r="Y53" s="1976"/>
      <c r="Z53" s="1976"/>
      <c r="AA53" s="1976"/>
      <c r="AB53" s="1977"/>
      <c r="AC53" s="16"/>
      <c r="AE53" s="291"/>
      <c r="AF53" s="291"/>
      <c r="AG53" s="291"/>
      <c r="AH53" s="291"/>
    </row>
    <row r="54" spans="2:34" s="21" customFormat="1" ht="9" customHeight="1" x14ac:dyDescent="0.2">
      <c r="B54" s="20"/>
      <c r="C54" s="1932"/>
      <c r="D54" s="1933"/>
      <c r="E54" s="1933"/>
      <c r="F54" s="1933"/>
      <c r="G54" s="1933"/>
      <c r="H54" s="321" t="s">
        <v>286</v>
      </c>
      <c r="I54" s="318"/>
      <c r="J54" s="318"/>
      <c r="K54" s="319"/>
      <c r="L54" s="318"/>
      <c r="M54" s="320" t="e">
        <f t="shared" si="4"/>
        <v>#DIV/0!</v>
      </c>
      <c r="N54" s="1975"/>
      <c r="O54" s="1976"/>
      <c r="P54" s="1976"/>
      <c r="Q54" s="1976"/>
      <c r="R54" s="1976"/>
      <c r="S54" s="1976"/>
      <c r="T54" s="1976"/>
      <c r="U54" s="1976"/>
      <c r="V54" s="1976"/>
      <c r="W54" s="1976"/>
      <c r="X54" s="1976"/>
      <c r="Y54" s="1976"/>
      <c r="Z54" s="1976"/>
      <c r="AA54" s="1976"/>
      <c r="AB54" s="1977"/>
      <c r="AC54" s="16"/>
      <c r="AE54" s="291"/>
      <c r="AF54" s="291"/>
      <c r="AG54" s="291"/>
      <c r="AH54" s="291"/>
    </row>
    <row r="55" spans="2:34" s="21" customFormat="1" ht="9" customHeight="1" x14ac:dyDescent="0.2">
      <c r="B55" s="20"/>
      <c r="C55" s="1932"/>
      <c r="D55" s="1933"/>
      <c r="E55" s="1933"/>
      <c r="F55" s="1933"/>
      <c r="G55" s="1933"/>
      <c r="H55" s="321" t="s">
        <v>287</v>
      </c>
      <c r="I55" s="318"/>
      <c r="J55" s="318"/>
      <c r="K55" s="319"/>
      <c r="L55" s="318"/>
      <c r="M55" s="320" t="e">
        <f t="shared" si="4"/>
        <v>#DIV/0!</v>
      </c>
      <c r="N55" s="1975"/>
      <c r="O55" s="1976"/>
      <c r="P55" s="1976"/>
      <c r="Q55" s="1976"/>
      <c r="R55" s="1976"/>
      <c r="S55" s="1976"/>
      <c r="T55" s="1976"/>
      <c r="U55" s="1976"/>
      <c r="V55" s="1976"/>
      <c r="W55" s="1976"/>
      <c r="X55" s="1976"/>
      <c r="Y55" s="1976"/>
      <c r="Z55" s="1976"/>
      <c r="AA55" s="1976"/>
      <c r="AB55" s="1977"/>
      <c r="AC55" s="16"/>
      <c r="AE55" s="291"/>
      <c r="AF55" s="291"/>
      <c r="AG55" s="291"/>
      <c r="AH55" s="291"/>
    </row>
    <row r="56" spans="2:34" s="21" customFormat="1" ht="9" customHeight="1" x14ac:dyDescent="0.2">
      <c r="B56" s="20"/>
      <c r="C56" s="1932"/>
      <c r="D56" s="1933"/>
      <c r="E56" s="1933"/>
      <c r="F56" s="1933"/>
      <c r="G56" s="1933"/>
      <c r="H56" s="326" t="s">
        <v>291</v>
      </c>
      <c r="I56" s="327"/>
      <c r="J56" s="327"/>
      <c r="K56" s="328"/>
      <c r="L56" s="327"/>
      <c r="M56" s="320" t="e">
        <f t="shared" si="4"/>
        <v>#DIV/0!</v>
      </c>
      <c r="N56" s="1975"/>
      <c r="O56" s="1976"/>
      <c r="P56" s="1976"/>
      <c r="Q56" s="1976"/>
      <c r="R56" s="1976"/>
      <c r="S56" s="1976"/>
      <c r="T56" s="1976"/>
      <c r="U56" s="1976"/>
      <c r="V56" s="1976"/>
      <c r="W56" s="1976"/>
      <c r="X56" s="1976"/>
      <c r="Y56" s="1976"/>
      <c r="Z56" s="1976"/>
      <c r="AA56" s="1976"/>
      <c r="AB56" s="1977"/>
      <c r="AC56" s="16"/>
      <c r="AE56" s="291"/>
      <c r="AF56" s="291"/>
      <c r="AG56" s="291"/>
      <c r="AH56" s="291"/>
    </row>
    <row r="57" spans="2:34" s="21" customFormat="1" ht="9" customHeight="1" thickBot="1" x14ac:dyDescent="0.25">
      <c r="B57" s="20"/>
      <c r="C57" s="1932"/>
      <c r="D57" s="1933"/>
      <c r="E57" s="1933"/>
      <c r="F57" s="1933"/>
      <c r="G57" s="1933"/>
      <c r="H57" s="329" t="s">
        <v>288</v>
      </c>
      <c r="I57" s="330"/>
      <c r="J57" s="330"/>
      <c r="K57" s="331"/>
      <c r="L57" s="330"/>
      <c r="M57" s="332" t="e">
        <f t="shared" si="4"/>
        <v>#DIV/0!</v>
      </c>
      <c r="N57" s="1975"/>
      <c r="O57" s="1976"/>
      <c r="P57" s="1976"/>
      <c r="Q57" s="1976"/>
      <c r="R57" s="1976"/>
      <c r="S57" s="1976"/>
      <c r="T57" s="1976"/>
      <c r="U57" s="1976"/>
      <c r="V57" s="1976"/>
      <c r="W57" s="1976"/>
      <c r="X57" s="1976"/>
      <c r="Y57" s="1976"/>
      <c r="Z57" s="1976"/>
      <c r="AA57" s="1976"/>
      <c r="AB57" s="1977"/>
      <c r="AC57" s="16"/>
      <c r="AE57" s="291"/>
      <c r="AF57" s="291"/>
      <c r="AG57" s="291"/>
      <c r="AH57" s="291"/>
    </row>
    <row r="58" spans="2:34" s="21" customFormat="1" ht="12" customHeight="1" thickTop="1" thickBot="1" x14ac:dyDescent="0.25">
      <c r="B58" s="20"/>
      <c r="C58" s="1934"/>
      <c r="D58" s="1935"/>
      <c r="E58" s="1935"/>
      <c r="F58" s="1935"/>
      <c r="G58" s="1935"/>
      <c r="H58" s="1945" t="s">
        <v>873</v>
      </c>
      <c r="I58" s="1946"/>
      <c r="J58" s="1947"/>
      <c r="K58" s="322">
        <f>SUM(K41:K57)</f>
        <v>0</v>
      </c>
      <c r="L58" s="323">
        <f>SUM(L41:L57)</f>
        <v>0</v>
      </c>
      <c r="M58" s="324" t="e">
        <f>K58/L58</f>
        <v>#DIV/0!</v>
      </c>
      <c r="N58" s="1978"/>
      <c r="O58" s="1979"/>
      <c r="P58" s="1979"/>
      <c r="Q58" s="1979"/>
      <c r="R58" s="1979"/>
      <c r="S58" s="1979"/>
      <c r="T58" s="1979"/>
      <c r="U58" s="1979"/>
      <c r="V58" s="1979"/>
      <c r="W58" s="1979"/>
      <c r="X58" s="1979"/>
      <c r="Y58" s="1979"/>
      <c r="Z58" s="1979"/>
      <c r="AA58" s="1979"/>
      <c r="AB58" s="1980"/>
      <c r="AC58" s="16"/>
      <c r="AE58" s="291"/>
      <c r="AF58" s="291"/>
      <c r="AG58" s="291"/>
      <c r="AH58" s="291"/>
    </row>
    <row r="59" spans="2:34" s="21" customFormat="1" ht="9" customHeight="1" x14ac:dyDescent="0.2">
      <c r="B59" s="20"/>
      <c r="C59" s="1930" t="s">
        <v>877</v>
      </c>
      <c r="D59" s="1931"/>
      <c r="E59" s="1931"/>
      <c r="F59" s="1931"/>
      <c r="G59" s="1931"/>
      <c r="H59" s="313" t="s">
        <v>216</v>
      </c>
      <c r="I59" s="314"/>
      <c r="J59" s="314"/>
      <c r="K59" s="315"/>
      <c r="L59" s="314"/>
      <c r="M59" s="316" t="e">
        <f t="shared" ref="M59:M75" si="5">K59/L59</f>
        <v>#DIV/0!</v>
      </c>
      <c r="N59" s="1936"/>
      <c r="O59" s="1937"/>
      <c r="P59" s="1937"/>
      <c r="Q59" s="1937"/>
      <c r="R59" s="1937"/>
      <c r="S59" s="1937"/>
      <c r="T59" s="1937"/>
      <c r="U59" s="1937"/>
      <c r="V59" s="1937"/>
      <c r="W59" s="1937"/>
      <c r="X59" s="1937"/>
      <c r="Y59" s="1937"/>
      <c r="Z59" s="1937"/>
      <c r="AA59" s="1937"/>
      <c r="AB59" s="1938"/>
      <c r="AC59" s="16"/>
      <c r="AE59" s="291"/>
      <c r="AF59" s="291"/>
      <c r="AG59" s="291"/>
      <c r="AH59" s="291"/>
    </row>
    <row r="60" spans="2:34" s="21" customFormat="1" ht="9" customHeight="1" x14ac:dyDescent="0.2">
      <c r="B60" s="20"/>
      <c r="C60" s="1932"/>
      <c r="D60" s="1933"/>
      <c r="E60" s="1933"/>
      <c r="F60" s="1933"/>
      <c r="G60" s="1933"/>
      <c r="H60" s="325" t="s">
        <v>71</v>
      </c>
      <c r="I60" s="318"/>
      <c r="J60" s="318"/>
      <c r="K60" s="319"/>
      <c r="L60" s="318"/>
      <c r="M60" s="320" t="e">
        <f t="shared" si="5"/>
        <v>#DIV/0!</v>
      </c>
      <c r="N60" s="1939"/>
      <c r="O60" s="1940"/>
      <c r="P60" s="1940"/>
      <c r="Q60" s="1940"/>
      <c r="R60" s="1940"/>
      <c r="S60" s="1940"/>
      <c r="T60" s="1940"/>
      <c r="U60" s="1940"/>
      <c r="V60" s="1940"/>
      <c r="W60" s="1940"/>
      <c r="X60" s="1940"/>
      <c r="Y60" s="1940"/>
      <c r="Z60" s="1940"/>
      <c r="AA60" s="1940"/>
      <c r="AB60" s="1941"/>
      <c r="AC60" s="16"/>
      <c r="AE60" s="291"/>
      <c r="AF60" s="291"/>
      <c r="AG60" s="291"/>
      <c r="AH60" s="291"/>
    </row>
    <row r="61" spans="2:34" s="21" customFormat="1" ht="9" customHeight="1" x14ac:dyDescent="0.2">
      <c r="B61" s="20"/>
      <c r="C61" s="1932"/>
      <c r="D61" s="1933"/>
      <c r="E61" s="1933"/>
      <c r="F61" s="1933"/>
      <c r="G61" s="1933"/>
      <c r="H61" s="325" t="s">
        <v>220</v>
      </c>
      <c r="I61" s="318"/>
      <c r="J61" s="318"/>
      <c r="K61" s="319"/>
      <c r="L61" s="318"/>
      <c r="M61" s="320" t="e">
        <f t="shared" si="5"/>
        <v>#DIV/0!</v>
      </c>
      <c r="N61" s="1939"/>
      <c r="O61" s="1940"/>
      <c r="P61" s="1940"/>
      <c r="Q61" s="1940"/>
      <c r="R61" s="1940"/>
      <c r="S61" s="1940"/>
      <c r="T61" s="1940"/>
      <c r="U61" s="1940"/>
      <c r="V61" s="1940"/>
      <c r="W61" s="1940"/>
      <c r="X61" s="1940"/>
      <c r="Y61" s="1940"/>
      <c r="Z61" s="1940"/>
      <c r="AA61" s="1940"/>
      <c r="AB61" s="1941"/>
      <c r="AC61" s="16"/>
      <c r="AE61" s="291"/>
      <c r="AF61" s="291"/>
      <c r="AG61" s="291"/>
      <c r="AH61" s="291"/>
    </row>
    <row r="62" spans="2:34" s="21" customFormat="1" ht="9" customHeight="1" x14ac:dyDescent="0.2">
      <c r="B62" s="20"/>
      <c r="C62" s="1932"/>
      <c r="D62" s="1933"/>
      <c r="E62" s="1933"/>
      <c r="F62" s="1933"/>
      <c r="G62" s="1933"/>
      <c r="H62" s="317" t="s">
        <v>294</v>
      </c>
      <c r="I62" s="318"/>
      <c r="J62" s="318"/>
      <c r="K62" s="319"/>
      <c r="L62" s="318"/>
      <c r="M62" s="320" t="e">
        <f t="shared" si="5"/>
        <v>#DIV/0!</v>
      </c>
      <c r="N62" s="1939"/>
      <c r="O62" s="1940"/>
      <c r="P62" s="1940"/>
      <c r="Q62" s="1940"/>
      <c r="R62" s="1940"/>
      <c r="S62" s="1940"/>
      <c r="T62" s="1940"/>
      <c r="U62" s="1940"/>
      <c r="V62" s="1940"/>
      <c r="W62" s="1940"/>
      <c r="X62" s="1940"/>
      <c r="Y62" s="1940"/>
      <c r="Z62" s="1940"/>
      <c r="AA62" s="1940"/>
      <c r="AB62" s="1941"/>
      <c r="AC62" s="16"/>
      <c r="AE62" s="291"/>
      <c r="AF62" s="291"/>
      <c r="AG62" s="291"/>
      <c r="AH62" s="291"/>
    </row>
    <row r="63" spans="2:34" s="21" customFormat="1" ht="9" customHeight="1" x14ac:dyDescent="0.2">
      <c r="B63" s="20"/>
      <c r="C63" s="1932"/>
      <c r="D63" s="1933"/>
      <c r="E63" s="1933"/>
      <c r="F63" s="1933"/>
      <c r="G63" s="1933"/>
      <c r="H63" s="317" t="s">
        <v>221</v>
      </c>
      <c r="I63" s="318"/>
      <c r="J63" s="318"/>
      <c r="K63" s="319"/>
      <c r="L63" s="318"/>
      <c r="M63" s="320" t="e">
        <f t="shared" si="5"/>
        <v>#DIV/0!</v>
      </c>
      <c r="N63" s="1939"/>
      <c r="O63" s="1940"/>
      <c r="P63" s="1940"/>
      <c r="Q63" s="1940"/>
      <c r="R63" s="1940"/>
      <c r="S63" s="1940"/>
      <c r="T63" s="1940"/>
      <c r="U63" s="1940"/>
      <c r="V63" s="1940"/>
      <c r="W63" s="1940"/>
      <c r="X63" s="1940"/>
      <c r="Y63" s="1940"/>
      <c r="Z63" s="1940"/>
      <c r="AA63" s="1940"/>
      <c r="AB63" s="1941"/>
      <c r="AC63" s="16"/>
      <c r="AE63" s="291"/>
      <c r="AF63" s="291"/>
      <c r="AG63" s="291"/>
      <c r="AH63" s="291"/>
    </row>
    <row r="64" spans="2:34" s="21" customFormat="1" ht="9" customHeight="1" x14ac:dyDescent="0.2">
      <c r="B64" s="20"/>
      <c r="C64" s="1932"/>
      <c r="D64" s="1933"/>
      <c r="E64" s="1933"/>
      <c r="F64" s="1933"/>
      <c r="G64" s="1933"/>
      <c r="H64" s="317" t="s">
        <v>223</v>
      </c>
      <c r="I64" s="318"/>
      <c r="J64" s="318"/>
      <c r="K64" s="319"/>
      <c r="L64" s="318"/>
      <c r="M64" s="320" t="e">
        <f t="shared" si="5"/>
        <v>#DIV/0!</v>
      </c>
      <c r="N64" s="1939"/>
      <c r="O64" s="1940"/>
      <c r="P64" s="1940"/>
      <c r="Q64" s="1940"/>
      <c r="R64" s="1940"/>
      <c r="S64" s="1940"/>
      <c r="T64" s="1940"/>
      <c r="U64" s="1940"/>
      <c r="V64" s="1940"/>
      <c r="W64" s="1940"/>
      <c r="X64" s="1940"/>
      <c r="Y64" s="1940"/>
      <c r="Z64" s="1940"/>
      <c r="AA64" s="1940"/>
      <c r="AB64" s="1941"/>
      <c r="AC64" s="16"/>
      <c r="AE64" s="291"/>
      <c r="AF64" s="291"/>
      <c r="AG64" s="291"/>
      <c r="AH64" s="291"/>
    </row>
    <row r="65" spans="2:34" s="21" customFormat="1" ht="9" customHeight="1" x14ac:dyDescent="0.2">
      <c r="B65" s="20"/>
      <c r="C65" s="1932"/>
      <c r="D65" s="1933"/>
      <c r="E65" s="1933"/>
      <c r="F65" s="1933"/>
      <c r="G65" s="1933"/>
      <c r="H65" s="321" t="s">
        <v>268</v>
      </c>
      <c r="I65" s="318"/>
      <c r="J65" s="318"/>
      <c r="K65" s="319"/>
      <c r="L65" s="318"/>
      <c r="M65" s="320" t="e">
        <f t="shared" si="5"/>
        <v>#DIV/0!</v>
      </c>
      <c r="N65" s="1939"/>
      <c r="O65" s="1940"/>
      <c r="P65" s="1940"/>
      <c r="Q65" s="1940"/>
      <c r="R65" s="1940"/>
      <c r="S65" s="1940"/>
      <c r="T65" s="1940"/>
      <c r="U65" s="1940"/>
      <c r="V65" s="1940"/>
      <c r="W65" s="1940"/>
      <c r="X65" s="1940"/>
      <c r="Y65" s="1940"/>
      <c r="Z65" s="1940"/>
      <c r="AA65" s="1940"/>
      <c r="AB65" s="1941"/>
      <c r="AC65" s="16"/>
      <c r="AE65" s="291"/>
      <c r="AF65" s="291"/>
      <c r="AG65" s="291"/>
      <c r="AH65" s="291"/>
    </row>
    <row r="66" spans="2:34" s="21" customFormat="1" ht="9" customHeight="1" x14ac:dyDescent="0.2">
      <c r="B66" s="20"/>
      <c r="C66" s="1932"/>
      <c r="D66" s="1933"/>
      <c r="E66" s="1933"/>
      <c r="F66" s="1933"/>
      <c r="G66" s="1933"/>
      <c r="H66" s="321" t="s">
        <v>269</v>
      </c>
      <c r="I66" s="318"/>
      <c r="J66" s="318"/>
      <c r="K66" s="319"/>
      <c r="L66" s="318"/>
      <c r="M66" s="320" t="e">
        <f t="shared" si="5"/>
        <v>#DIV/0!</v>
      </c>
      <c r="N66" s="1939"/>
      <c r="O66" s="1940"/>
      <c r="P66" s="1940"/>
      <c r="Q66" s="1940"/>
      <c r="R66" s="1940"/>
      <c r="S66" s="1940"/>
      <c r="T66" s="1940"/>
      <c r="U66" s="1940"/>
      <c r="V66" s="1940"/>
      <c r="W66" s="1940"/>
      <c r="X66" s="1940"/>
      <c r="Y66" s="1940"/>
      <c r="Z66" s="1940"/>
      <c r="AA66" s="1940"/>
      <c r="AB66" s="1941"/>
      <c r="AC66" s="16"/>
      <c r="AE66" s="291"/>
      <c r="AF66" s="291"/>
      <c r="AG66" s="291"/>
      <c r="AH66" s="291"/>
    </row>
    <row r="67" spans="2:34" s="21" customFormat="1" ht="9" customHeight="1" x14ac:dyDescent="0.2">
      <c r="B67" s="20"/>
      <c r="C67" s="1932"/>
      <c r="D67" s="1933"/>
      <c r="E67" s="1933"/>
      <c r="F67" s="1933"/>
      <c r="G67" s="1933"/>
      <c r="H67" s="321" t="s">
        <v>270</v>
      </c>
      <c r="I67" s="318"/>
      <c r="J67" s="318"/>
      <c r="K67" s="319"/>
      <c r="L67" s="318"/>
      <c r="M67" s="320" t="e">
        <f t="shared" si="5"/>
        <v>#DIV/0!</v>
      </c>
      <c r="N67" s="1939"/>
      <c r="O67" s="1940"/>
      <c r="P67" s="1940"/>
      <c r="Q67" s="1940"/>
      <c r="R67" s="1940"/>
      <c r="S67" s="1940"/>
      <c r="T67" s="1940"/>
      <c r="U67" s="1940"/>
      <c r="V67" s="1940"/>
      <c r="W67" s="1940"/>
      <c r="X67" s="1940"/>
      <c r="Y67" s="1940"/>
      <c r="Z67" s="1940"/>
      <c r="AA67" s="1940"/>
      <c r="AB67" s="1941"/>
      <c r="AC67" s="16"/>
      <c r="AE67" s="291"/>
      <c r="AF67" s="291"/>
      <c r="AG67" s="291"/>
      <c r="AH67" s="291"/>
    </row>
    <row r="68" spans="2:34" s="21" customFormat="1" ht="9" customHeight="1" x14ac:dyDescent="0.2">
      <c r="B68" s="20"/>
      <c r="C68" s="1932"/>
      <c r="D68" s="1933"/>
      <c r="E68" s="1933"/>
      <c r="F68" s="1933"/>
      <c r="G68" s="1933"/>
      <c r="H68" s="321" t="s">
        <v>876</v>
      </c>
      <c r="I68" s="318"/>
      <c r="J68" s="318"/>
      <c r="K68" s="319"/>
      <c r="L68" s="318"/>
      <c r="M68" s="320" t="e">
        <f t="shared" si="5"/>
        <v>#DIV/0!</v>
      </c>
      <c r="N68" s="1939"/>
      <c r="O68" s="1940"/>
      <c r="P68" s="1940"/>
      <c r="Q68" s="1940"/>
      <c r="R68" s="1940"/>
      <c r="S68" s="1940"/>
      <c r="T68" s="1940"/>
      <c r="U68" s="1940"/>
      <c r="V68" s="1940"/>
      <c r="W68" s="1940"/>
      <c r="X68" s="1940"/>
      <c r="Y68" s="1940"/>
      <c r="Z68" s="1940"/>
      <c r="AA68" s="1940"/>
      <c r="AB68" s="1941"/>
      <c r="AC68" s="16"/>
      <c r="AE68" s="291"/>
      <c r="AF68" s="291"/>
      <c r="AG68" s="291"/>
      <c r="AH68" s="291"/>
    </row>
    <row r="69" spans="2:34" s="21" customFormat="1" ht="9" customHeight="1" x14ac:dyDescent="0.2">
      <c r="B69" s="20"/>
      <c r="C69" s="1932"/>
      <c r="D69" s="1933"/>
      <c r="E69" s="1933"/>
      <c r="F69" s="1933"/>
      <c r="G69" s="1933"/>
      <c r="H69" s="321" t="s">
        <v>272</v>
      </c>
      <c r="I69" s="318"/>
      <c r="J69" s="318"/>
      <c r="K69" s="319"/>
      <c r="L69" s="318"/>
      <c r="M69" s="320" t="e">
        <f t="shared" si="5"/>
        <v>#DIV/0!</v>
      </c>
      <c r="N69" s="1939"/>
      <c r="O69" s="1940"/>
      <c r="P69" s="1940"/>
      <c r="Q69" s="1940"/>
      <c r="R69" s="1940"/>
      <c r="S69" s="1940"/>
      <c r="T69" s="1940"/>
      <c r="U69" s="1940"/>
      <c r="V69" s="1940"/>
      <c r="W69" s="1940"/>
      <c r="X69" s="1940"/>
      <c r="Y69" s="1940"/>
      <c r="Z69" s="1940"/>
      <c r="AA69" s="1940"/>
      <c r="AB69" s="1941"/>
      <c r="AC69" s="16"/>
      <c r="AE69" s="291"/>
      <c r="AF69" s="291"/>
      <c r="AG69" s="291"/>
      <c r="AH69" s="291"/>
    </row>
    <row r="70" spans="2:34" s="21" customFormat="1" ht="9" customHeight="1" x14ac:dyDescent="0.2">
      <c r="B70" s="20"/>
      <c r="C70" s="1932"/>
      <c r="D70" s="1933"/>
      <c r="E70" s="1933"/>
      <c r="F70" s="1933"/>
      <c r="G70" s="1933"/>
      <c r="H70" s="321" t="s">
        <v>274</v>
      </c>
      <c r="I70" s="318"/>
      <c r="J70" s="318"/>
      <c r="K70" s="319"/>
      <c r="L70" s="318"/>
      <c r="M70" s="320" t="e">
        <f t="shared" si="5"/>
        <v>#DIV/0!</v>
      </c>
      <c r="N70" s="1939"/>
      <c r="O70" s="1940"/>
      <c r="P70" s="1940"/>
      <c r="Q70" s="1940"/>
      <c r="R70" s="1940"/>
      <c r="S70" s="1940"/>
      <c r="T70" s="1940"/>
      <c r="U70" s="1940"/>
      <c r="V70" s="1940"/>
      <c r="W70" s="1940"/>
      <c r="X70" s="1940"/>
      <c r="Y70" s="1940"/>
      <c r="Z70" s="1940"/>
      <c r="AA70" s="1940"/>
      <c r="AB70" s="1941"/>
      <c r="AC70" s="16"/>
      <c r="AE70" s="291"/>
      <c r="AF70" s="291"/>
      <c r="AG70" s="291"/>
      <c r="AH70" s="291"/>
    </row>
    <row r="71" spans="2:34" s="21" customFormat="1" ht="9" customHeight="1" x14ac:dyDescent="0.2">
      <c r="B71" s="20"/>
      <c r="C71" s="1932"/>
      <c r="D71" s="1933"/>
      <c r="E71" s="1933"/>
      <c r="F71" s="1933"/>
      <c r="G71" s="1933"/>
      <c r="H71" s="321" t="s">
        <v>284</v>
      </c>
      <c r="I71" s="318"/>
      <c r="J71" s="318"/>
      <c r="K71" s="319"/>
      <c r="L71" s="318"/>
      <c r="M71" s="320" t="e">
        <f t="shared" si="5"/>
        <v>#DIV/0!</v>
      </c>
      <c r="N71" s="1939"/>
      <c r="O71" s="1940"/>
      <c r="P71" s="1940"/>
      <c r="Q71" s="1940"/>
      <c r="R71" s="1940"/>
      <c r="S71" s="1940"/>
      <c r="T71" s="1940"/>
      <c r="U71" s="1940"/>
      <c r="V71" s="1940"/>
      <c r="W71" s="1940"/>
      <c r="X71" s="1940"/>
      <c r="Y71" s="1940"/>
      <c r="Z71" s="1940"/>
      <c r="AA71" s="1940"/>
      <c r="AB71" s="1941"/>
      <c r="AC71" s="16"/>
      <c r="AE71" s="291"/>
      <c r="AF71" s="291"/>
      <c r="AG71" s="291"/>
      <c r="AH71" s="291"/>
    </row>
    <row r="72" spans="2:34" s="21" customFormat="1" ht="9" customHeight="1" x14ac:dyDescent="0.2">
      <c r="B72" s="20"/>
      <c r="C72" s="1932"/>
      <c r="D72" s="1933"/>
      <c r="E72" s="1933"/>
      <c r="F72" s="1933"/>
      <c r="G72" s="1933"/>
      <c r="H72" s="321" t="s">
        <v>286</v>
      </c>
      <c r="I72" s="318"/>
      <c r="J72" s="318"/>
      <c r="K72" s="319"/>
      <c r="L72" s="318"/>
      <c r="M72" s="320" t="e">
        <f t="shared" si="5"/>
        <v>#DIV/0!</v>
      </c>
      <c r="N72" s="1939"/>
      <c r="O72" s="1940"/>
      <c r="P72" s="1940"/>
      <c r="Q72" s="1940"/>
      <c r="R72" s="1940"/>
      <c r="S72" s="1940"/>
      <c r="T72" s="1940"/>
      <c r="U72" s="1940"/>
      <c r="V72" s="1940"/>
      <c r="W72" s="1940"/>
      <c r="X72" s="1940"/>
      <c r="Y72" s="1940"/>
      <c r="Z72" s="1940"/>
      <c r="AA72" s="1940"/>
      <c r="AB72" s="1941"/>
      <c r="AC72" s="16"/>
      <c r="AE72" s="291"/>
      <c r="AF72" s="291"/>
      <c r="AG72" s="291"/>
      <c r="AH72" s="291"/>
    </row>
    <row r="73" spans="2:34" s="21" customFormat="1" ht="9" customHeight="1" x14ac:dyDescent="0.2">
      <c r="B73" s="20"/>
      <c r="C73" s="1932"/>
      <c r="D73" s="1933"/>
      <c r="E73" s="1933"/>
      <c r="F73" s="1933"/>
      <c r="G73" s="1933"/>
      <c r="H73" s="321" t="s">
        <v>287</v>
      </c>
      <c r="I73" s="318"/>
      <c r="J73" s="318"/>
      <c r="K73" s="319"/>
      <c r="L73" s="318"/>
      <c r="M73" s="320" t="e">
        <f t="shared" si="5"/>
        <v>#DIV/0!</v>
      </c>
      <c r="N73" s="1939"/>
      <c r="O73" s="1940"/>
      <c r="P73" s="1940"/>
      <c r="Q73" s="1940"/>
      <c r="R73" s="1940"/>
      <c r="S73" s="1940"/>
      <c r="T73" s="1940"/>
      <c r="U73" s="1940"/>
      <c r="V73" s="1940"/>
      <c r="W73" s="1940"/>
      <c r="X73" s="1940"/>
      <c r="Y73" s="1940"/>
      <c r="Z73" s="1940"/>
      <c r="AA73" s="1940"/>
      <c r="AB73" s="1941"/>
      <c r="AC73" s="16"/>
      <c r="AE73" s="291"/>
      <c r="AF73" s="291"/>
      <c r="AG73" s="291"/>
      <c r="AH73" s="291"/>
    </row>
    <row r="74" spans="2:34" s="21" customFormat="1" ht="9" customHeight="1" x14ac:dyDescent="0.2">
      <c r="B74" s="20"/>
      <c r="C74" s="1932"/>
      <c r="D74" s="1933"/>
      <c r="E74" s="1933"/>
      <c r="F74" s="1933"/>
      <c r="G74" s="1933"/>
      <c r="H74" s="326" t="s">
        <v>291</v>
      </c>
      <c r="I74" s="327"/>
      <c r="J74" s="327"/>
      <c r="K74" s="328"/>
      <c r="L74" s="327"/>
      <c r="M74" s="320" t="e">
        <f t="shared" si="5"/>
        <v>#DIV/0!</v>
      </c>
      <c r="N74" s="1939"/>
      <c r="O74" s="1940"/>
      <c r="P74" s="1940"/>
      <c r="Q74" s="1940"/>
      <c r="R74" s="1940"/>
      <c r="S74" s="1940"/>
      <c r="T74" s="1940"/>
      <c r="U74" s="1940"/>
      <c r="V74" s="1940"/>
      <c r="W74" s="1940"/>
      <c r="X74" s="1940"/>
      <c r="Y74" s="1940"/>
      <c r="Z74" s="1940"/>
      <c r="AA74" s="1940"/>
      <c r="AB74" s="1941"/>
      <c r="AC74" s="16"/>
      <c r="AE74" s="291"/>
      <c r="AF74" s="291"/>
      <c r="AG74" s="291"/>
      <c r="AH74" s="291"/>
    </row>
    <row r="75" spans="2:34" s="21" customFormat="1" ht="9" customHeight="1" thickBot="1" x14ac:dyDescent="0.25">
      <c r="B75" s="20"/>
      <c r="C75" s="1932"/>
      <c r="D75" s="1933"/>
      <c r="E75" s="1933"/>
      <c r="F75" s="1933"/>
      <c r="G75" s="1933"/>
      <c r="H75" s="329" t="s">
        <v>288</v>
      </c>
      <c r="I75" s="330"/>
      <c r="J75" s="330"/>
      <c r="K75" s="331"/>
      <c r="L75" s="330"/>
      <c r="M75" s="332" t="e">
        <f t="shared" si="5"/>
        <v>#DIV/0!</v>
      </c>
      <c r="N75" s="1939"/>
      <c r="O75" s="1940"/>
      <c r="P75" s="1940"/>
      <c r="Q75" s="1940"/>
      <c r="R75" s="1940"/>
      <c r="S75" s="1940"/>
      <c r="T75" s="1940"/>
      <c r="U75" s="1940"/>
      <c r="V75" s="1940"/>
      <c r="W75" s="1940"/>
      <c r="X75" s="1940"/>
      <c r="Y75" s="1940"/>
      <c r="Z75" s="1940"/>
      <c r="AA75" s="1940"/>
      <c r="AB75" s="1941"/>
      <c r="AC75" s="16"/>
      <c r="AE75" s="291"/>
      <c r="AF75" s="291"/>
      <c r="AG75" s="291"/>
      <c r="AH75" s="291"/>
    </row>
    <row r="76" spans="2:34" s="21" customFormat="1" ht="12" customHeight="1" thickTop="1" thickBot="1" x14ac:dyDescent="0.25">
      <c r="B76" s="20"/>
      <c r="C76" s="1934"/>
      <c r="D76" s="1935"/>
      <c r="E76" s="1935"/>
      <c r="F76" s="1935"/>
      <c r="G76" s="1935"/>
      <c r="H76" s="1945" t="s">
        <v>873</v>
      </c>
      <c r="I76" s="1946"/>
      <c r="J76" s="1947"/>
      <c r="K76" s="322">
        <f>SUM(K59:K75)</f>
        <v>0</v>
      </c>
      <c r="L76" s="323">
        <f>SUM(L59:L75)</f>
        <v>0</v>
      </c>
      <c r="M76" s="324" t="e">
        <f>K76/L76</f>
        <v>#DIV/0!</v>
      </c>
      <c r="N76" s="1942"/>
      <c r="O76" s="1943"/>
      <c r="P76" s="1943"/>
      <c r="Q76" s="1943"/>
      <c r="R76" s="1943"/>
      <c r="S76" s="1943"/>
      <c r="T76" s="1943"/>
      <c r="U76" s="1943"/>
      <c r="V76" s="1943"/>
      <c r="W76" s="1943"/>
      <c r="X76" s="1943"/>
      <c r="Y76" s="1943"/>
      <c r="Z76" s="1943"/>
      <c r="AA76" s="1943"/>
      <c r="AB76" s="1944"/>
      <c r="AC76" s="16"/>
      <c r="AE76" s="291"/>
      <c r="AF76" s="291"/>
      <c r="AG76" s="291"/>
      <c r="AH76" s="291"/>
    </row>
    <row r="77" spans="2:34" s="21" customFormat="1" ht="6.75" customHeight="1" x14ac:dyDescent="0.2">
      <c r="B77" s="20"/>
      <c r="C77" s="15"/>
      <c r="D77" s="15"/>
      <c r="E77" s="15"/>
      <c r="F77" s="15"/>
      <c r="G77" s="15"/>
      <c r="H77" s="54"/>
      <c r="I77" s="54"/>
      <c r="J77" s="54"/>
      <c r="K77" s="54"/>
      <c r="L77" s="54"/>
      <c r="M77" s="53"/>
      <c r="N77" s="15"/>
      <c r="O77" s="15"/>
      <c r="P77" s="15"/>
      <c r="Q77" s="15"/>
      <c r="R77" s="15"/>
      <c r="S77" s="15"/>
      <c r="T77" s="15"/>
      <c r="U77" s="15"/>
      <c r="V77" s="15"/>
      <c r="W77" s="15"/>
      <c r="X77" s="15"/>
      <c r="Y77" s="15"/>
      <c r="Z77" s="15"/>
      <c r="AA77" s="15"/>
      <c r="AB77" s="15"/>
      <c r="AC77" s="16"/>
      <c r="AE77" s="291"/>
      <c r="AF77" s="291"/>
      <c r="AG77" s="291"/>
      <c r="AH77" s="291"/>
    </row>
    <row r="78" spans="2:34" s="21" customFormat="1" ht="0.75" customHeight="1" thickBot="1" x14ac:dyDescent="0.25">
      <c r="B78" s="20"/>
      <c r="C78" s="15"/>
      <c r="D78" s="15"/>
      <c r="E78" s="15"/>
      <c r="F78" s="15"/>
      <c r="G78" s="15"/>
      <c r="H78" s="54"/>
      <c r="I78" s="54"/>
      <c r="J78" s="54"/>
      <c r="K78" s="54"/>
      <c r="L78" s="54"/>
      <c r="M78" s="53"/>
      <c r="N78" s="15"/>
      <c r="O78" s="15"/>
      <c r="P78" s="15"/>
      <c r="Q78" s="15"/>
      <c r="R78" s="15"/>
      <c r="S78" s="15"/>
      <c r="T78" s="15"/>
      <c r="U78" s="15"/>
      <c r="V78" s="15"/>
      <c r="W78" s="15"/>
      <c r="X78" s="15"/>
      <c r="Y78" s="15"/>
      <c r="Z78" s="15"/>
      <c r="AA78" s="15"/>
      <c r="AB78" s="15"/>
      <c r="AC78" s="16"/>
      <c r="AE78" s="291"/>
      <c r="AF78" s="291"/>
      <c r="AG78" s="291"/>
      <c r="AH78" s="291"/>
    </row>
    <row r="79" spans="2:34" s="21" customFormat="1" ht="11.25" customHeight="1" thickBot="1" x14ac:dyDescent="0.25">
      <c r="B79" s="20"/>
      <c r="C79" s="886" t="s">
        <v>36</v>
      </c>
      <c r="D79" s="887"/>
      <c r="E79" s="887"/>
      <c r="F79" s="887"/>
      <c r="G79" s="887"/>
      <c r="H79" s="887"/>
      <c r="I79" s="887"/>
      <c r="J79" s="887"/>
      <c r="K79" s="887"/>
      <c r="L79" s="887"/>
      <c r="M79" s="887"/>
      <c r="N79" s="887"/>
      <c r="O79" s="887"/>
      <c r="P79" s="887"/>
      <c r="Q79" s="887"/>
      <c r="R79" s="887"/>
      <c r="S79" s="887"/>
      <c r="T79" s="887"/>
      <c r="U79" s="887"/>
      <c r="V79" s="887"/>
      <c r="W79" s="887"/>
      <c r="X79" s="887"/>
      <c r="Y79" s="887"/>
      <c r="Z79" s="887"/>
      <c r="AA79" s="887"/>
      <c r="AB79" s="888"/>
      <c r="AC79" s="16"/>
      <c r="AE79" s="291"/>
      <c r="AF79" s="291"/>
      <c r="AG79" s="291"/>
      <c r="AH79" s="291"/>
    </row>
    <row r="80" spans="2:34" ht="9" customHeight="1" x14ac:dyDescent="0.2">
      <c r="B80" s="14"/>
      <c r="C80" s="1948" t="s">
        <v>498</v>
      </c>
      <c r="D80" s="1949"/>
      <c r="E80" s="1949"/>
      <c r="F80" s="1949"/>
      <c r="G80" s="1949"/>
      <c r="H80" s="1949"/>
      <c r="I80" s="1949"/>
      <c r="J80" s="1949"/>
      <c r="K80" s="1949"/>
      <c r="L80" s="1949"/>
      <c r="M80" s="1949"/>
      <c r="N80" s="1949"/>
      <c r="O80" s="1949"/>
      <c r="P80" s="1949"/>
      <c r="Q80" s="1949"/>
      <c r="R80" s="1949"/>
      <c r="S80" s="1949"/>
      <c r="T80" s="1949"/>
      <c r="U80" s="1949"/>
      <c r="V80" s="1949"/>
      <c r="W80" s="1949"/>
      <c r="X80" s="1949"/>
      <c r="Y80" s="1949"/>
      <c r="Z80" s="1949"/>
      <c r="AA80" s="1949"/>
      <c r="AB80" s="1950"/>
      <c r="AC80" s="16"/>
    </row>
    <row r="81" spans="2:29" ht="9" customHeight="1" x14ac:dyDescent="0.2">
      <c r="B81" s="14"/>
      <c r="C81" s="1951"/>
      <c r="D81" s="1952"/>
      <c r="E81" s="1952"/>
      <c r="F81" s="1952"/>
      <c r="G81" s="1952"/>
      <c r="H81" s="1952"/>
      <c r="I81" s="1952"/>
      <c r="J81" s="1952"/>
      <c r="K81" s="1952"/>
      <c r="L81" s="1952"/>
      <c r="M81" s="1952"/>
      <c r="N81" s="1952"/>
      <c r="O81" s="1952"/>
      <c r="P81" s="1952"/>
      <c r="Q81" s="1952"/>
      <c r="R81" s="1952"/>
      <c r="S81" s="1952"/>
      <c r="T81" s="1952"/>
      <c r="U81" s="1952"/>
      <c r="V81" s="1952"/>
      <c r="W81" s="1952"/>
      <c r="X81" s="1952"/>
      <c r="Y81" s="1952"/>
      <c r="Z81" s="1952"/>
      <c r="AA81" s="1952"/>
      <c r="AB81" s="1953"/>
      <c r="AC81" s="16"/>
    </row>
    <row r="82" spans="2:29" ht="9" customHeight="1" x14ac:dyDescent="0.2">
      <c r="B82" s="14"/>
      <c r="C82" s="1951"/>
      <c r="D82" s="1952"/>
      <c r="E82" s="1952"/>
      <c r="F82" s="1952"/>
      <c r="G82" s="1952"/>
      <c r="H82" s="1952"/>
      <c r="I82" s="1952"/>
      <c r="J82" s="1952"/>
      <c r="K82" s="1952"/>
      <c r="L82" s="1952"/>
      <c r="M82" s="1952"/>
      <c r="N82" s="1952"/>
      <c r="O82" s="1952"/>
      <c r="P82" s="1952"/>
      <c r="Q82" s="1952"/>
      <c r="R82" s="1952"/>
      <c r="S82" s="1952"/>
      <c r="T82" s="1952"/>
      <c r="U82" s="1952"/>
      <c r="V82" s="1952"/>
      <c r="W82" s="1952"/>
      <c r="X82" s="1952"/>
      <c r="Y82" s="1952"/>
      <c r="Z82" s="1952"/>
      <c r="AA82" s="1952"/>
      <c r="AB82" s="1953"/>
      <c r="AC82" s="16"/>
    </row>
    <row r="83" spans="2:29" ht="9" customHeight="1" x14ac:dyDescent="0.2">
      <c r="B83" s="14"/>
      <c r="C83" s="1951"/>
      <c r="D83" s="1952"/>
      <c r="E83" s="1952"/>
      <c r="F83" s="1952"/>
      <c r="G83" s="1952"/>
      <c r="H83" s="1952"/>
      <c r="I83" s="1952"/>
      <c r="J83" s="1952"/>
      <c r="K83" s="1952"/>
      <c r="L83" s="1952"/>
      <c r="M83" s="1952"/>
      <c r="N83" s="1952"/>
      <c r="O83" s="1952"/>
      <c r="P83" s="1952"/>
      <c r="Q83" s="1952"/>
      <c r="R83" s="1952"/>
      <c r="S83" s="1952"/>
      <c r="T83" s="1952"/>
      <c r="U83" s="1952"/>
      <c r="V83" s="1952"/>
      <c r="W83" s="1952"/>
      <c r="X83" s="1952"/>
      <c r="Y83" s="1952"/>
      <c r="Z83" s="1952"/>
      <c r="AA83" s="1952"/>
      <c r="AB83" s="1953"/>
      <c r="AC83" s="16"/>
    </row>
    <row r="84" spans="2:29" ht="9" customHeight="1" x14ac:dyDescent="0.2">
      <c r="B84" s="14"/>
      <c r="C84" s="1951"/>
      <c r="D84" s="1952"/>
      <c r="E84" s="1952"/>
      <c r="F84" s="1952"/>
      <c r="G84" s="1952"/>
      <c r="H84" s="1952"/>
      <c r="I84" s="1952"/>
      <c r="J84" s="1952"/>
      <c r="K84" s="1952"/>
      <c r="L84" s="1952"/>
      <c r="M84" s="1952"/>
      <c r="N84" s="1952"/>
      <c r="O84" s="1952"/>
      <c r="P84" s="1952"/>
      <c r="Q84" s="1952"/>
      <c r="R84" s="1952"/>
      <c r="S84" s="1952"/>
      <c r="T84" s="1952"/>
      <c r="U84" s="1952"/>
      <c r="V84" s="1952"/>
      <c r="W84" s="1952"/>
      <c r="X84" s="1952"/>
      <c r="Y84" s="1952"/>
      <c r="Z84" s="1952"/>
      <c r="AA84" s="1952"/>
      <c r="AB84" s="1953"/>
      <c r="AC84" s="16"/>
    </row>
    <row r="85" spans="2:29" ht="9" customHeight="1" x14ac:dyDescent="0.2">
      <c r="B85" s="14"/>
      <c r="C85" s="1951"/>
      <c r="D85" s="1952"/>
      <c r="E85" s="1952"/>
      <c r="F85" s="1952"/>
      <c r="G85" s="1952"/>
      <c r="H85" s="1952"/>
      <c r="I85" s="1952"/>
      <c r="J85" s="1952"/>
      <c r="K85" s="1952"/>
      <c r="L85" s="1952"/>
      <c r="M85" s="1952"/>
      <c r="N85" s="1952"/>
      <c r="O85" s="1952"/>
      <c r="P85" s="1952"/>
      <c r="Q85" s="1952"/>
      <c r="R85" s="1952"/>
      <c r="S85" s="1952"/>
      <c r="T85" s="1952"/>
      <c r="U85" s="1952"/>
      <c r="V85" s="1952"/>
      <c r="W85" s="1952"/>
      <c r="X85" s="1952"/>
      <c r="Y85" s="1952"/>
      <c r="Z85" s="1952"/>
      <c r="AA85" s="1952"/>
      <c r="AB85" s="1953"/>
      <c r="AC85" s="16"/>
    </row>
    <row r="86" spans="2:29" ht="9" customHeight="1" x14ac:dyDescent="0.2">
      <c r="B86" s="14"/>
      <c r="C86" s="1951"/>
      <c r="D86" s="1952"/>
      <c r="E86" s="1952"/>
      <c r="F86" s="1952"/>
      <c r="G86" s="1952"/>
      <c r="H86" s="1952"/>
      <c r="I86" s="1952"/>
      <c r="J86" s="1952"/>
      <c r="K86" s="1952"/>
      <c r="L86" s="1952"/>
      <c r="M86" s="1952"/>
      <c r="N86" s="1952"/>
      <c r="O86" s="1952"/>
      <c r="P86" s="1952"/>
      <c r="Q86" s="1952"/>
      <c r="R86" s="1952"/>
      <c r="S86" s="1952"/>
      <c r="T86" s="1952"/>
      <c r="U86" s="1952"/>
      <c r="V86" s="1952"/>
      <c r="W86" s="1952"/>
      <c r="X86" s="1952"/>
      <c r="Y86" s="1952"/>
      <c r="Z86" s="1952"/>
      <c r="AA86" s="1952"/>
      <c r="AB86" s="1953"/>
      <c r="AC86" s="16"/>
    </row>
    <row r="87" spans="2:29" ht="9" customHeight="1" x14ac:dyDescent="0.2">
      <c r="B87" s="14"/>
      <c r="C87" s="1951"/>
      <c r="D87" s="1952"/>
      <c r="E87" s="1952"/>
      <c r="F87" s="1952"/>
      <c r="G87" s="1952"/>
      <c r="H87" s="1952"/>
      <c r="I87" s="1952"/>
      <c r="J87" s="1952"/>
      <c r="K87" s="1952"/>
      <c r="L87" s="1952"/>
      <c r="M87" s="1952"/>
      <c r="N87" s="1952"/>
      <c r="O87" s="1952"/>
      <c r="P87" s="1952"/>
      <c r="Q87" s="1952"/>
      <c r="R87" s="1952"/>
      <c r="S87" s="1952"/>
      <c r="T87" s="1952"/>
      <c r="U87" s="1952"/>
      <c r="V87" s="1952"/>
      <c r="W87" s="1952"/>
      <c r="X87" s="1952"/>
      <c r="Y87" s="1952"/>
      <c r="Z87" s="1952"/>
      <c r="AA87" s="1952"/>
      <c r="AB87" s="1953"/>
      <c r="AC87" s="16"/>
    </row>
    <row r="88" spans="2:29" ht="9" customHeight="1" x14ac:dyDescent="0.2">
      <c r="B88" s="14"/>
      <c r="C88" s="1951"/>
      <c r="D88" s="1952"/>
      <c r="E88" s="1952"/>
      <c r="F88" s="1952"/>
      <c r="G88" s="1952"/>
      <c r="H88" s="1952"/>
      <c r="I88" s="1952"/>
      <c r="J88" s="1952"/>
      <c r="K88" s="1952"/>
      <c r="L88" s="1952"/>
      <c r="M88" s="1952"/>
      <c r="N88" s="1952"/>
      <c r="O88" s="1952"/>
      <c r="P88" s="1952"/>
      <c r="Q88" s="1952"/>
      <c r="R88" s="1952"/>
      <c r="S88" s="1952"/>
      <c r="T88" s="1952"/>
      <c r="U88" s="1952"/>
      <c r="V88" s="1952"/>
      <c r="W88" s="1952"/>
      <c r="X88" s="1952"/>
      <c r="Y88" s="1952"/>
      <c r="Z88" s="1952"/>
      <c r="AA88" s="1952"/>
      <c r="AB88" s="1953"/>
      <c r="AC88" s="16"/>
    </row>
    <row r="89" spans="2:29" ht="9" customHeight="1" thickBot="1" x14ac:dyDescent="0.25">
      <c r="B89" s="14"/>
      <c r="C89" s="1954"/>
      <c r="D89" s="1955"/>
      <c r="E89" s="1955"/>
      <c r="F89" s="1955"/>
      <c r="G89" s="1955"/>
      <c r="H89" s="1955"/>
      <c r="I89" s="1955"/>
      <c r="J89" s="1955"/>
      <c r="K89" s="1955"/>
      <c r="L89" s="1955"/>
      <c r="M89" s="1955"/>
      <c r="N89" s="1955"/>
      <c r="O89" s="1955"/>
      <c r="P89" s="1955"/>
      <c r="Q89" s="1955"/>
      <c r="R89" s="1955"/>
      <c r="S89" s="1955"/>
      <c r="T89" s="1955"/>
      <c r="U89" s="1955"/>
      <c r="V89" s="1955"/>
      <c r="W89" s="1955"/>
      <c r="X89" s="1955"/>
      <c r="Y89" s="1955"/>
      <c r="Z89" s="1955"/>
      <c r="AA89" s="1955"/>
      <c r="AB89" s="1956"/>
      <c r="AC89" s="16"/>
    </row>
    <row r="90" spans="2:29" ht="7.5" customHeight="1" x14ac:dyDescent="0.2">
      <c r="B90" s="22"/>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23"/>
    </row>
    <row r="91" spans="2:29" ht="7.5" customHeight="1" thickBot="1" x14ac:dyDescent="0.25">
      <c r="B91" s="24"/>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25"/>
    </row>
    <row r="92" spans="2:29" ht="25.9" customHeight="1" x14ac:dyDescent="0.2">
      <c r="B92" s="26"/>
      <c r="C92" s="1957" t="s">
        <v>30</v>
      </c>
      <c r="D92" s="1958"/>
      <c r="E92" s="1958"/>
      <c r="F92" s="1958"/>
      <c r="G92" s="1958"/>
      <c r="H92" s="1959"/>
      <c r="I92" s="1960" t="s">
        <v>37</v>
      </c>
      <c r="J92" s="1958"/>
      <c r="K92" s="1959"/>
      <c r="L92" s="1960" t="s">
        <v>38</v>
      </c>
      <c r="M92" s="1958"/>
      <c r="N92" s="1958"/>
      <c r="O92" s="1959"/>
      <c r="P92" s="1960" t="s">
        <v>39</v>
      </c>
      <c r="Q92" s="1958"/>
      <c r="R92" s="1958"/>
      <c r="S92" s="1958"/>
      <c r="T92" s="1958"/>
      <c r="U92" s="1958"/>
      <c r="V92" s="1958"/>
      <c r="W92" s="1959"/>
      <c r="X92" s="1961" t="s">
        <v>40</v>
      </c>
      <c r="Y92" s="1961"/>
      <c r="Z92" s="1961"/>
      <c r="AA92" s="1961"/>
      <c r="AB92" s="1961"/>
      <c r="AC92" s="1962"/>
    </row>
    <row r="93" spans="2:29" ht="58.9" customHeight="1" x14ac:dyDescent="0.2">
      <c r="B93" s="26"/>
      <c r="C93" s="635" t="s">
        <v>878</v>
      </c>
      <c r="D93" s="1922"/>
      <c r="E93" s="1922"/>
      <c r="F93" s="1922"/>
      <c r="G93" s="1922"/>
      <c r="H93" s="1922"/>
      <c r="I93" s="1923">
        <v>0.36</v>
      </c>
      <c r="J93" s="915"/>
      <c r="K93" s="916"/>
      <c r="L93" s="1924">
        <v>0.63</v>
      </c>
      <c r="M93" s="913"/>
      <c r="N93" s="913"/>
      <c r="O93" s="913"/>
      <c r="P93" s="1925" t="s">
        <v>879</v>
      </c>
      <c r="Q93" s="1926"/>
      <c r="R93" s="1926"/>
      <c r="S93" s="1926"/>
      <c r="T93" s="1926"/>
      <c r="U93" s="1926"/>
      <c r="V93" s="1926"/>
      <c r="W93" s="1927"/>
      <c r="X93" s="1925" t="s">
        <v>880</v>
      </c>
      <c r="Y93" s="1926"/>
      <c r="Z93" s="1926"/>
      <c r="AA93" s="1926"/>
      <c r="AB93" s="1926"/>
      <c r="AC93" s="1928"/>
    </row>
    <row r="94" spans="2:29" ht="10.5" customHeight="1" x14ac:dyDescent="0.2">
      <c r="B94" s="26"/>
      <c r="C94" s="1915" t="s">
        <v>881</v>
      </c>
      <c r="D94" s="1929"/>
      <c r="E94" s="1929"/>
      <c r="F94" s="1929"/>
      <c r="G94" s="1929"/>
      <c r="H94" s="1929"/>
      <c r="I94" s="918"/>
      <c r="J94" s="919"/>
      <c r="K94" s="920"/>
      <c r="L94" s="591"/>
      <c r="M94" s="591"/>
      <c r="N94" s="591"/>
      <c r="O94" s="591"/>
      <c r="P94" s="918"/>
      <c r="Q94" s="919"/>
      <c r="R94" s="919"/>
      <c r="S94" s="919"/>
      <c r="T94" s="919"/>
      <c r="U94" s="919"/>
      <c r="V94" s="919"/>
      <c r="W94" s="920"/>
      <c r="X94" s="918"/>
      <c r="Y94" s="919"/>
      <c r="Z94" s="919"/>
      <c r="AA94" s="919"/>
      <c r="AB94" s="919"/>
      <c r="AC94" s="921"/>
    </row>
    <row r="95" spans="2:29" ht="10.5" customHeight="1" thickBot="1" x14ac:dyDescent="0.25">
      <c r="B95" s="26"/>
      <c r="C95" s="1919" t="s">
        <v>882</v>
      </c>
      <c r="D95" s="1920"/>
      <c r="E95" s="1920"/>
      <c r="F95" s="1920"/>
      <c r="G95" s="1920"/>
      <c r="H95" s="1921"/>
      <c r="I95" s="922"/>
      <c r="J95" s="923"/>
      <c r="K95" s="924"/>
      <c r="L95" s="593"/>
      <c r="M95" s="593"/>
      <c r="N95" s="593"/>
      <c r="O95" s="593"/>
      <c r="P95" s="922"/>
      <c r="Q95" s="923"/>
      <c r="R95" s="923"/>
      <c r="S95" s="923"/>
      <c r="T95" s="923"/>
      <c r="U95" s="923"/>
      <c r="V95" s="923"/>
      <c r="W95" s="924"/>
      <c r="X95" s="922"/>
      <c r="Y95" s="923"/>
      <c r="Z95" s="923"/>
      <c r="AA95" s="923"/>
      <c r="AB95" s="923"/>
      <c r="AC95" s="925"/>
    </row>
    <row r="96" spans="2:29" ht="8.25" customHeight="1" x14ac:dyDescent="0.2">
      <c r="B96" s="37"/>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row>
    <row r="97" ht="6.75" customHeight="1" x14ac:dyDescent="0.2"/>
  </sheetData>
  <mergeCells count="85">
    <mergeCell ref="C16:H16"/>
    <mergeCell ref="I16:AB16"/>
    <mergeCell ref="AG3:AG4"/>
    <mergeCell ref="C13:H14"/>
    <mergeCell ref="I13:V14"/>
    <mergeCell ref="W13:AB13"/>
    <mergeCell ref="W14:AB14"/>
    <mergeCell ref="AH3:AH4"/>
    <mergeCell ref="H4:AC4"/>
    <mergeCell ref="C7:H8"/>
    <mergeCell ref="I7:AB8"/>
    <mergeCell ref="C10:H11"/>
    <mergeCell ref="I10:T11"/>
    <mergeCell ref="U10:X10"/>
    <mergeCell ref="Y10:AB10"/>
    <mergeCell ref="U11:X11"/>
    <mergeCell ref="B2:G4"/>
    <mergeCell ref="H2:AC2"/>
    <mergeCell ref="H3:R3"/>
    <mergeCell ref="S3:AC3"/>
    <mergeCell ref="Y11:AB11"/>
    <mergeCell ref="AE3:AE4"/>
    <mergeCell ref="AF3:AF4"/>
    <mergeCell ref="C18:H18"/>
    <mergeCell ref="I18:AB18"/>
    <mergeCell ref="C20:H21"/>
    <mergeCell ref="I20:O21"/>
    <mergeCell ref="P20:V20"/>
    <mergeCell ref="W20:AB20"/>
    <mergeCell ref="P21:V21"/>
    <mergeCell ref="W21:AB21"/>
    <mergeCell ref="C23:K23"/>
    <mergeCell ref="L23:S23"/>
    <mergeCell ref="T23:AB23"/>
    <mergeCell ref="C24:K24"/>
    <mergeCell ref="L24:S24"/>
    <mergeCell ref="T24:AB24"/>
    <mergeCell ref="C26:H26"/>
    <mergeCell ref="I26:AB26"/>
    <mergeCell ref="C28:H28"/>
    <mergeCell ref="I28:M28"/>
    <mergeCell ref="N28:S28"/>
    <mergeCell ref="T28:U28"/>
    <mergeCell ref="W28:X28"/>
    <mergeCell ref="Z28:AA28"/>
    <mergeCell ref="C30:AB31"/>
    <mergeCell ref="C32:G33"/>
    <mergeCell ref="H32:H33"/>
    <mergeCell ref="I32:I33"/>
    <mergeCell ref="J32:J33"/>
    <mergeCell ref="K32:K33"/>
    <mergeCell ref="L32:L33"/>
    <mergeCell ref="M32:M33"/>
    <mergeCell ref="N32:AB33"/>
    <mergeCell ref="C34:G40"/>
    <mergeCell ref="N34:AB40"/>
    <mergeCell ref="H40:J40"/>
    <mergeCell ref="C41:G58"/>
    <mergeCell ref="N41:AB58"/>
    <mergeCell ref="H58:J58"/>
    <mergeCell ref="C92:H92"/>
    <mergeCell ref="I92:K92"/>
    <mergeCell ref="L92:O92"/>
    <mergeCell ref="P92:W92"/>
    <mergeCell ref="X92:AC92"/>
    <mergeCell ref="C59:G76"/>
    <mergeCell ref="N59:AB76"/>
    <mergeCell ref="H76:J76"/>
    <mergeCell ref="C79:AB79"/>
    <mergeCell ref="C80:AB89"/>
    <mergeCell ref="C94:H94"/>
    <mergeCell ref="I94:K94"/>
    <mergeCell ref="L94:O94"/>
    <mergeCell ref="P94:W94"/>
    <mergeCell ref="X94:AC94"/>
    <mergeCell ref="C93:H93"/>
    <mergeCell ref="I93:K93"/>
    <mergeCell ref="L93:O93"/>
    <mergeCell ref="P93:W93"/>
    <mergeCell ref="X93:AC93"/>
    <mergeCell ref="C95:H95"/>
    <mergeCell ref="I95:K95"/>
    <mergeCell ref="L95:O95"/>
    <mergeCell ref="P95:W95"/>
    <mergeCell ref="X95:AC95"/>
  </mergeCells>
  <printOptions horizontalCentered="1"/>
  <pageMargins left="0.23622047244094491" right="0.23622047244094491" top="0.35433070866141736" bottom="0.74803149606299213" header="0.31496062992125984" footer="0.31496062992125984"/>
  <pageSetup scale="66" fitToHeight="0" orientation="portrait" r:id="rId1"/>
  <headerFooter>
    <oddFooter>&amp;L&amp;8Calle 26 No.57-41 Torre 8, Pisos 7 y 8 CEMSA – C.P. 111321
PBX: 3779555 – Información: Línea 195
www.umv.gov.co&amp;C&amp;9&amp;P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101"/>
  <sheetViews>
    <sheetView view="pageBreakPreview" topLeftCell="A13" zoomScaleSheetLayoutView="100" workbookViewId="0">
      <selection activeCell="Z60" sqref="Z60:AK60"/>
    </sheetView>
  </sheetViews>
  <sheetFormatPr baseColWidth="10" defaultColWidth="3.7109375" defaultRowHeight="14.25" x14ac:dyDescent="0.2"/>
  <cols>
    <col min="1" max="1" width="3.85546875" style="375" customWidth="1"/>
    <col min="2" max="2" width="2.85546875" style="375" customWidth="1"/>
    <col min="3" max="6" width="2.7109375" style="375" customWidth="1"/>
    <col min="7" max="7" width="4.28515625" style="375" customWidth="1"/>
    <col min="8" max="8" width="14.28515625" style="375" customWidth="1"/>
    <col min="9" max="9" width="13.42578125" style="375" customWidth="1"/>
    <col min="10" max="10" width="15" style="375" customWidth="1"/>
    <col min="11" max="12" width="3.42578125" style="375" customWidth="1"/>
    <col min="13" max="27" width="2.7109375" style="375" customWidth="1"/>
    <col min="28" max="28" width="7.7109375" style="375" customWidth="1"/>
    <col min="29" max="29" width="3.42578125" style="375" customWidth="1"/>
    <col min="30" max="30" width="3.7109375" style="375"/>
    <col min="31" max="31" width="9.140625" style="375" customWidth="1"/>
    <col min="32" max="33" width="6.42578125" style="375" customWidth="1"/>
    <col min="34" max="34" width="3.7109375" style="375"/>
    <col min="35" max="35" width="4.7109375" style="375" customWidth="1"/>
    <col min="36" max="36" width="0.85546875" style="375" hidden="1" customWidth="1"/>
    <col min="37" max="37" width="4.140625" style="375" customWidth="1"/>
    <col min="38" max="38" width="2" style="375" customWidth="1"/>
    <col min="39" max="16384" width="3.7109375" style="375"/>
  </cols>
  <sheetData>
    <row r="1" spans="2:53" ht="15" thickBot="1" x14ac:dyDescent="0.25">
      <c r="B1" s="2"/>
      <c r="C1" s="2"/>
      <c r="D1" s="2"/>
      <c r="E1" s="2"/>
      <c r="F1" s="2"/>
    </row>
    <row r="2" spans="2:53"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5"/>
    </row>
    <row r="3" spans="2:53" ht="15" x14ac:dyDescent="0.2">
      <c r="B3" s="590"/>
      <c r="C3" s="591"/>
      <c r="D3" s="591"/>
      <c r="E3" s="591"/>
      <c r="F3" s="591"/>
      <c r="G3" s="591"/>
      <c r="H3" s="596" t="s">
        <v>1</v>
      </c>
      <c r="I3" s="596"/>
      <c r="J3" s="596"/>
      <c r="K3" s="596"/>
      <c r="L3" s="596"/>
      <c r="M3" s="596"/>
      <c r="N3" s="596"/>
      <c r="O3" s="596"/>
      <c r="P3" s="596"/>
      <c r="Q3" s="596"/>
      <c r="R3" s="596"/>
      <c r="S3" s="596"/>
      <c r="T3" s="596"/>
      <c r="U3" s="596"/>
      <c r="V3" s="596"/>
      <c r="W3" s="596"/>
      <c r="X3" s="596"/>
      <c r="Y3" s="596"/>
      <c r="Z3" s="596"/>
      <c r="AA3" s="596"/>
      <c r="AB3" s="596" t="s">
        <v>137</v>
      </c>
      <c r="AC3" s="596"/>
      <c r="AD3" s="596"/>
      <c r="AE3" s="596"/>
      <c r="AF3" s="596"/>
      <c r="AG3" s="596"/>
      <c r="AH3" s="596"/>
      <c r="AI3" s="596"/>
      <c r="AJ3" s="596"/>
      <c r="AK3" s="596"/>
      <c r="AL3" s="597"/>
    </row>
    <row r="4" spans="2:53"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9"/>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545" t="s">
        <v>2</v>
      </c>
      <c r="D6" s="546"/>
      <c r="E6" s="546"/>
      <c r="F6" s="546"/>
      <c r="G6" s="546"/>
      <c r="H6" s="547"/>
      <c r="I6" s="619" t="s">
        <v>1163</v>
      </c>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1"/>
      <c r="AL6" s="10"/>
    </row>
    <row r="7" spans="2:53" ht="15.75" thickBot="1" x14ac:dyDescent="0.25">
      <c r="B7" s="9"/>
      <c r="C7" s="548"/>
      <c r="D7" s="549"/>
      <c r="E7" s="549"/>
      <c r="F7" s="549"/>
      <c r="G7" s="549"/>
      <c r="H7" s="550"/>
      <c r="I7" s="622"/>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4"/>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402"/>
    </row>
    <row r="9" spans="2:53" ht="15" customHeight="1" thickBot="1" x14ac:dyDescent="0.25">
      <c r="B9" s="9"/>
      <c r="C9" s="545" t="s">
        <v>1164</v>
      </c>
      <c r="D9" s="546"/>
      <c r="E9" s="546"/>
      <c r="F9" s="546"/>
      <c r="G9" s="546"/>
      <c r="H9" s="547"/>
      <c r="I9" s="611" t="s">
        <v>1104</v>
      </c>
      <c r="J9" s="612"/>
      <c r="K9" s="612"/>
      <c r="L9" s="612"/>
      <c r="M9" s="612"/>
      <c r="N9" s="612"/>
      <c r="O9" s="612"/>
      <c r="P9" s="612"/>
      <c r="Q9" s="612"/>
      <c r="R9" s="612"/>
      <c r="S9" s="612"/>
      <c r="T9" s="612"/>
      <c r="U9" s="612"/>
      <c r="V9" s="612"/>
      <c r="W9" s="612"/>
      <c r="X9" s="612"/>
      <c r="Y9" s="612"/>
      <c r="Z9" s="612"/>
      <c r="AA9" s="612"/>
      <c r="AB9" s="612"/>
      <c r="AC9" s="613"/>
      <c r="AD9" s="608" t="s">
        <v>4</v>
      </c>
      <c r="AE9" s="609"/>
      <c r="AF9" s="609"/>
      <c r="AG9" s="610"/>
      <c r="AH9" s="569" t="s">
        <v>5</v>
      </c>
      <c r="AI9" s="570"/>
      <c r="AJ9" s="570"/>
      <c r="AK9" s="571"/>
      <c r="AL9" s="10"/>
    </row>
    <row r="10" spans="2:53" ht="28.5" customHeight="1" thickBot="1" x14ac:dyDescent="0.25">
      <c r="B10" s="9"/>
      <c r="C10" s="548"/>
      <c r="D10" s="549"/>
      <c r="E10" s="549"/>
      <c r="F10" s="549"/>
      <c r="G10" s="549"/>
      <c r="H10" s="550"/>
      <c r="I10" s="614"/>
      <c r="J10" s="615"/>
      <c r="K10" s="615"/>
      <c r="L10" s="615"/>
      <c r="M10" s="615"/>
      <c r="N10" s="615"/>
      <c r="O10" s="615"/>
      <c r="P10" s="615"/>
      <c r="Q10" s="615"/>
      <c r="R10" s="615"/>
      <c r="S10" s="615"/>
      <c r="T10" s="615"/>
      <c r="U10" s="615"/>
      <c r="V10" s="615"/>
      <c r="W10" s="615"/>
      <c r="X10" s="615"/>
      <c r="Y10" s="615"/>
      <c r="Z10" s="615"/>
      <c r="AA10" s="615"/>
      <c r="AB10" s="615"/>
      <c r="AC10" s="616"/>
      <c r="AD10" s="478" t="s">
        <v>73</v>
      </c>
      <c r="AE10" s="617"/>
      <c r="AF10" s="617"/>
      <c r="AG10" s="618"/>
      <c r="AH10" s="587" t="s">
        <v>920</v>
      </c>
      <c r="AI10" s="606"/>
      <c r="AJ10" s="606"/>
      <c r="AK10" s="607"/>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2">
      <c r="B12" s="14"/>
      <c r="C12" s="545" t="s">
        <v>7</v>
      </c>
      <c r="D12" s="546"/>
      <c r="E12" s="546"/>
      <c r="F12" s="546"/>
      <c r="G12" s="546"/>
      <c r="H12" s="547"/>
      <c r="I12" s="551" t="s">
        <v>1105</v>
      </c>
      <c r="J12" s="552"/>
      <c r="K12" s="552"/>
      <c r="L12" s="552"/>
      <c r="M12" s="552"/>
      <c r="N12" s="552"/>
      <c r="O12" s="552"/>
      <c r="P12" s="552"/>
      <c r="Q12" s="552"/>
      <c r="R12" s="552"/>
      <c r="S12" s="552"/>
      <c r="T12" s="552"/>
      <c r="U12" s="552"/>
      <c r="V12" s="552"/>
      <c r="W12" s="552"/>
      <c r="X12" s="552"/>
      <c r="Y12" s="552"/>
      <c r="Z12" s="552"/>
      <c r="AA12" s="552"/>
      <c r="AB12" s="552"/>
      <c r="AC12" s="552"/>
      <c r="AD12" s="552"/>
      <c r="AE12" s="553"/>
      <c r="AF12" s="545" t="s">
        <v>9</v>
      </c>
      <c r="AG12" s="546"/>
      <c r="AH12" s="546"/>
      <c r="AI12" s="546"/>
      <c r="AJ12" s="546"/>
      <c r="AK12" s="547"/>
      <c r="AL12" s="16"/>
    </row>
    <row r="13" spans="2:53" ht="42.75" customHeight="1" thickBot="1" x14ac:dyDescent="0.25">
      <c r="B13" s="14"/>
      <c r="C13" s="548"/>
      <c r="D13" s="549"/>
      <c r="E13" s="549"/>
      <c r="F13" s="549"/>
      <c r="G13" s="549"/>
      <c r="H13" s="550"/>
      <c r="I13" s="554"/>
      <c r="J13" s="555"/>
      <c r="K13" s="555"/>
      <c r="L13" s="555"/>
      <c r="M13" s="555"/>
      <c r="N13" s="555"/>
      <c r="O13" s="555"/>
      <c r="P13" s="555"/>
      <c r="Q13" s="555"/>
      <c r="R13" s="555"/>
      <c r="S13" s="555"/>
      <c r="T13" s="555"/>
      <c r="U13" s="555"/>
      <c r="V13" s="555"/>
      <c r="W13" s="555"/>
      <c r="X13" s="555"/>
      <c r="Y13" s="555"/>
      <c r="Z13" s="555"/>
      <c r="AA13" s="555"/>
      <c r="AB13" s="555"/>
      <c r="AC13" s="555"/>
      <c r="AD13" s="555"/>
      <c r="AE13" s="556"/>
      <c r="AF13" s="557" t="s">
        <v>54</v>
      </c>
      <c r="AG13" s="558"/>
      <c r="AH13" s="558"/>
      <c r="AI13" s="558"/>
      <c r="AJ13" s="558"/>
      <c r="AK13" s="559"/>
      <c r="AL13" s="16"/>
    </row>
    <row r="14" spans="2:53" ht="15"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40.15" customHeight="1" thickBot="1" x14ac:dyDescent="0.25">
      <c r="B15" s="14"/>
      <c r="C15" s="472" t="s">
        <v>11</v>
      </c>
      <c r="D15" s="473"/>
      <c r="E15" s="473"/>
      <c r="F15" s="473"/>
      <c r="G15" s="473"/>
      <c r="H15" s="474"/>
      <c r="I15" s="475" t="s">
        <v>74</v>
      </c>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7"/>
      <c r="AL15" s="16"/>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36.6" customHeight="1" thickBot="1" x14ac:dyDescent="0.25">
      <c r="B17" s="14"/>
      <c r="C17" s="472" t="s">
        <v>490</v>
      </c>
      <c r="D17" s="473"/>
      <c r="E17" s="473"/>
      <c r="F17" s="473"/>
      <c r="G17" s="473"/>
      <c r="H17" s="474"/>
      <c r="I17" s="475" t="s">
        <v>1106</v>
      </c>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7"/>
      <c r="AL17" s="16"/>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2">
      <c r="B19" s="14"/>
      <c r="C19" s="572" t="s">
        <v>13</v>
      </c>
      <c r="D19" s="573"/>
      <c r="E19" s="573"/>
      <c r="F19" s="573"/>
      <c r="G19" s="573"/>
      <c r="H19" s="574"/>
      <c r="I19" s="578" t="s">
        <v>776</v>
      </c>
      <c r="J19" s="579"/>
      <c r="K19" s="579"/>
      <c r="L19" s="580"/>
      <c r="M19" s="569" t="s">
        <v>14</v>
      </c>
      <c r="N19" s="570"/>
      <c r="O19" s="570"/>
      <c r="P19" s="570"/>
      <c r="Q19" s="570"/>
      <c r="R19" s="570"/>
      <c r="S19" s="570"/>
      <c r="T19" s="570"/>
      <c r="U19" s="570"/>
      <c r="V19" s="570"/>
      <c r="W19" s="570"/>
      <c r="X19" s="570"/>
      <c r="Y19" s="570"/>
      <c r="Z19" s="570"/>
      <c r="AA19" s="570"/>
      <c r="AB19" s="570"/>
      <c r="AC19" s="570"/>
      <c r="AD19" s="570"/>
      <c r="AE19" s="571"/>
      <c r="AF19" s="569" t="s">
        <v>15</v>
      </c>
      <c r="AG19" s="570"/>
      <c r="AH19" s="570"/>
      <c r="AI19" s="570"/>
      <c r="AJ19" s="570"/>
      <c r="AK19" s="571"/>
      <c r="AL19" s="16"/>
    </row>
    <row r="20" spans="2:38" ht="30.75" customHeight="1" thickBot="1" x14ac:dyDescent="0.25">
      <c r="B20" s="14"/>
      <c r="C20" s="575"/>
      <c r="D20" s="576"/>
      <c r="E20" s="576"/>
      <c r="F20" s="576"/>
      <c r="G20" s="576"/>
      <c r="H20" s="577"/>
      <c r="I20" s="581"/>
      <c r="J20" s="582"/>
      <c r="K20" s="582"/>
      <c r="L20" s="583"/>
      <c r="M20" s="584" t="s">
        <v>352</v>
      </c>
      <c r="N20" s="585"/>
      <c r="O20" s="585"/>
      <c r="P20" s="585"/>
      <c r="Q20" s="585"/>
      <c r="R20" s="585"/>
      <c r="S20" s="585"/>
      <c r="T20" s="585"/>
      <c r="U20" s="585"/>
      <c r="V20" s="585"/>
      <c r="W20" s="585"/>
      <c r="X20" s="585"/>
      <c r="Y20" s="585"/>
      <c r="Z20" s="585"/>
      <c r="AA20" s="585"/>
      <c r="AB20" s="585"/>
      <c r="AC20" s="585"/>
      <c r="AD20" s="585"/>
      <c r="AE20" s="586"/>
      <c r="AF20" s="587" t="s">
        <v>17</v>
      </c>
      <c r="AG20" s="585"/>
      <c r="AH20" s="585"/>
      <c r="AI20" s="585"/>
      <c r="AJ20" s="585"/>
      <c r="AK20" s="586"/>
      <c r="AL20" s="16"/>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2">
      <c r="B22" s="14"/>
      <c r="C22" s="569" t="s">
        <v>18</v>
      </c>
      <c r="D22" s="570"/>
      <c r="E22" s="570"/>
      <c r="F22" s="570"/>
      <c r="G22" s="570"/>
      <c r="H22" s="570"/>
      <c r="I22" s="571"/>
      <c r="J22" s="569" t="s">
        <v>19</v>
      </c>
      <c r="K22" s="570"/>
      <c r="L22" s="570"/>
      <c r="M22" s="570"/>
      <c r="N22" s="570"/>
      <c r="O22" s="570"/>
      <c r="P22" s="570"/>
      <c r="Q22" s="570"/>
      <c r="R22" s="570"/>
      <c r="S22" s="570"/>
      <c r="T22" s="570"/>
      <c r="U22" s="570"/>
      <c r="V22" s="570"/>
      <c r="W22" s="570"/>
      <c r="X22" s="570"/>
      <c r="Y22" s="570"/>
      <c r="Z22" s="570"/>
      <c r="AA22" s="570"/>
      <c r="AB22" s="571"/>
      <c r="AC22" s="569" t="s">
        <v>20</v>
      </c>
      <c r="AD22" s="570"/>
      <c r="AE22" s="570"/>
      <c r="AF22" s="570"/>
      <c r="AG22" s="570"/>
      <c r="AH22" s="570"/>
      <c r="AI22" s="570"/>
      <c r="AJ22" s="570"/>
      <c r="AK22" s="571"/>
      <c r="AL22" s="16"/>
    </row>
    <row r="23" spans="2:38" ht="33" customHeight="1" thickBot="1" x14ac:dyDescent="0.25">
      <c r="B23" s="14"/>
      <c r="C23" s="726" t="s">
        <v>1185</v>
      </c>
      <c r="D23" s="727"/>
      <c r="E23" s="727"/>
      <c r="F23" s="727"/>
      <c r="G23" s="727"/>
      <c r="H23" s="727"/>
      <c r="I23" s="728"/>
      <c r="J23" s="726" t="s">
        <v>1186</v>
      </c>
      <c r="K23" s="727"/>
      <c r="L23" s="727"/>
      <c r="M23" s="727"/>
      <c r="N23" s="727"/>
      <c r="O23" s="727"/>
      <c r="P23" s="727"/>
      <c r="Q23" s="727"/>
      <c r="R23" s="727"/>
      <c r="S23" s="727"/>
      <c r="T23" s="727"/>
      <c r="U23" s="727"/>
      <c r="V23" s="727"/>
      <c r="W23" s="727"/>
      <c r="X23" s="727"/>
      <c r="Y23" s="727"/>
      <c r="Z23" s="727"/>
      <c r="AA23" s="727"/>
      <c r="AB23" s="728"/>
      <c r="AC23" s="729" t="s">
        <v>1169</v>
      </c>
      <c r="AD23" s="730"/>
      <c r="AE23" s="730"/>
      <c r="AF23" s="730"/>
      <c r="AG23" s="730"/>
      <c r="AH23" s="730"/>
      <c r="AI23" s="730"/>
      <c r="AJ23" s="730"/>
      <c r="AK23" s="731"/>
      <c r="AL23" s="16"/>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35.450000000000003" customHeight="1" thickBot="1" x14ac:dyDescent="0.25">
      <c r="B25" s="14"/>
      <c r="C25" s="472" t="s">
        <v>21</v>
      </c>
      <c r="D25" s="473"/>
      <c r="E25" s="473"/>
      <c r="F25" s="473"/>
      <c r="G25" s="473"/>
      <c r="H25" s="474"/>
      <c r="I25" s="732" t="s">
        <v>1107</v>
      </c>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4"/>
      <c r="AL25" s="16"/>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25">
      <c r="B27" s="14"/>
      <c r="C27" s="472" t="s">
        <v>23</v>
      </c>
      <c r="D27" s="473"/>
      <c r="E27" s="473"/>
      <c r="F27" s="473"/>
      <c r="G27" s="473"/>
      <c r="H27" s="474"/>
      <c r="I27" s="478">
        <v>0.7</v>
      </c>
      <c r="J27" s="475"/>
      <c r="K27" s="735" t="s">
        <v>24</v>
      </c>
      <c r="L27" s="736"/>
      <c r="M27" s="736"/>
      <c r="N27" s="736"/>
      <c r="O27" s="736"/>
      <c r="P27" s="736"/>
      <c r="Q27" s="736"/>
      <c r="R27" s="736"/>
      <c r="S27" s="736"/>
      <c r="T27" s="736"/>
      <c r="U27" s="736"/>
      <c r="V27" s="736"/>
      <c r="W27" s="736"/>
      <c r="X27" s="736"/>
      <c r="Y27" s="736"/>
      <c r="Z27" s="737"/>
      <c r="AA27" s="738" t="s">
        <v>25</v>
      </c>
      <c r="AB27" s="560"/>
      <c r="AC27" s="560"/>
      <c r="AD27" s="403"/>
      <c r="AE27" s="18" t="s">
        <v>26</v>
      </c>
      <c r="AF27" s="62" t="s">
        <v>28</v>
      </c>
      <c r="AG27" s="562" t="s">
        <v>27</v>
      </c>
      <c r="AH27" s="561"/>
      <c r="AI27" s="404"/>
      <c r="AJ27" s="213"/>
      <c r="AK27" s="19"/>
      <c r="AL27" s="16"/>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ht="15" x14ac:dyDescent="0.2">
      <c r="B29" s="14"/>
      <c r="C29" s="481" t="s">
        <v>323</v>
      </c>
      <c r="D29" s="482"/>
      <c r="E29" s="482"/>
      <c r="F29" s="482"/>
      <c r="G29" s="482"/>
      <c r="H29" s="482"/>
      <c r="I29" s="482"/>
      <c r="J29" s="483"/>
      <c r="K29" s="740" t="s">
        <v>322</v>
      </c>
      <c r="L29" s="741"/>
      <c r="M29" s="741"/>
      <c r="N29" s="741"/>
      <c r="O29" s="741"/>
      <c r="P29" s="741"/>
      <c r="Q29" s="741"/>
      <c r="R29" s="741"/>
      <c r="S29" s="741"/>
      <c r="T29" s="741"/>
      <c r="U29" s="741"/>
      <c r="V29" s="741"/>
      <c r="W29" s="742"/>
      <c r="X29" s="743" t="s">
        <v>321</v>
      </c>
      <c r="Y29" s="744"/>
      <c r="Z29" s="744"/>
      <c r="AA29" s="744"/>
      <c r="AB29" s="744"/>
      <c r="AC29" s="744"/>
      <c r="AD29" s="744"/>
      <c r="AE29" s="745"/>
      <c r="AF29" s="746" t="s">
        <v>320</v>
      </c>
      <c r="AG29" s="747"/>
      <c r="AH29" s="747"/>
      <c r="AI29" s="747"/>
      <c r="AJ29" s="747"/>
      <c r="AK29" s="747"/>
      <c r="AL29" s="16"/>
    </row>
    <row r="30" spans="2:38" x14ac:dyDescent="0.2">
      <c r="B30" s="14"/>
      <c r="C30" s="484"/>
      <c r="D30" s="485"/>
      <c r="E30" s="485"/>
      <c r="F30" s="485"/>
      <c r="G30" s="485"/>
      <c r="H30" s="485"/>
      <c r="I30" s="485"/>
      <c r="J30" s="485"/>
      <c r="K30" s="538" t="s">
        <v>319</v>
      </c>
      <c r="L30" s="538"/>
      <c r="M30" s="538"/>
      <c r="N30" s="538"/>
      <c r="O30" s="538"/>
      <c r="P30" s="538"/>
      <c r="Q30" s="538" t="s">
        <v>318</v>
      </c>
      <c r="R30" s="538"/>
      <c r="S30" s="538"/>
      <c r="T30" s="538"/>
      <c r="U30" s="538"/>
      <c r="V30" s="538"/>
      <c r="W30" s="538"/>
      <c r="X30" s="538" t="s">
        <v>319</v>
      </c>
      <c r="Y30" s="538"/>
      <c r="Z30" s="538"/>
      <c r="AA30" s="538"/>
      <c r="AB30" s="538"/>
      <c r="AC30" s="538" t="s">
        <v>318</v>
      </c>
      <c r="AD30" s="538"/>
      <c r="AE30" s="538"/>
      <c r="AF30" s="538" t="s">
        <v>319</v>
      </c>
      <c r="AG30" s="538"/>
      <c r="AH30" s="538" t="s">
        <v>318</v>
      </c>
      <c r="AI30" s="538"/>
      <c r="AJ30" s="538"/>
      <c r="AK30" s="538"/>
      <c r="AL30" s="16"/>
    </row>
    <row r="31" spans="2:38" ht="15" thickBot="1" x14ac:dyDescent="0.25">
      <c r="B31" s="14"/>
      <c r="C31" s="487"/>
      <c r="D31" s="488"/>
      <c r="E31" s="488"/>
      <c r="F31" s="488"/>
      <c r="G31" s="488"/>
      <c r="H31" s="488"/>
      <c r="I31" s="488"/>
      <c r="J31" s="488"/>
      <c r="K31" s="739">
        <v>0</v>
      </c>
      <c r="L31" s="538"/>
      <c r="M31" s="538"/>
      <c r="N31" s="538"/>
      <c r="O31" s="538"/>
      <c r="P31" s="538"/>
      <c r="Q31" s="739">
        <v>0.59</v>
      </c>
      <c r="R31" s="538"/>
      <c r="S31" s="538"/>
      <c r="T31" s="538"/>
      <c r="U31" s="538"/>
      <c r="V31" s="538"/>
      <c r="W31" s="538"/>
      <c r="X31" s="739">
        <v>0.6</v>
      </c>
      <c r="Y31" s="538"/>
      <c r="Z31" s="538"/>
      <c r="AA31" s="538"/>
      <c r="AB31" s="538"/>
      <c r="AC31" s="739">
        <v>0.69</v>
      </c>
      <c r="AD31" s="538"/>
      <c r="AE31" s="538"/>
      <c r="AF31" s="739">
        <v>0.7</v>
      </c>
      <c r="AG31" s="538"/>
      <c r="AH31" s="739">
        <v>1</v>
      </c>
      <c r="AI31" s="538"/>
      <c r="AJ31" s="538"/>
      <c r="AK31" s="538"/>
      <c r="AL31" s="16"/>
    </row>
    <row r="32" spans="2:38" ht="15"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6"/>
    </row>
    <row r="33" spans="2:50" s="21" customFormat="1" x14ac:dyDescent="0.2">
      <c r="B33" s="20"/>
      <c r="C33" s="756" t="s">
        <v>29</v>
      </c>
      <c r="D33" s="757"/>
      <c r="E33" s="757"/>
      <c r="F33" s="757"/>
      <c r="G33" s="757"/>
      <c r="H33" s="757"/>
      <c r="I33" s="757"/>
      <c r="J33" s="757"/>
      <c r="K33" s="757"/>
      <c r="L33" s="757"/>
      <c r="M33" s="757"/>
      <c r="N33" s="757"/>
      <c r="O33" s="757"/>
      <c r="P33" s="757"/>
      <c r="Q33" s="757"/>
      <c r="R33" s="757"/>
      <c r="S33" s="757"/>
      <c r="T33" s="757"/>
      <c r="U33" s="757"/>
      <c r="V33" s="757"/>
      <c r="W33" s="757"/>
      <c r="X33" s="757"/>
      <c r="Y33" s="757"/>
      <c r="Z33" s="757"/>
      <c r="AA33" s="757"/>
      <c r="AB33" s="757"/>
      <c r="AC33" s="757"/>
      <c r="AD33" s="757"/>
      <c r="AE33" s="757"/>
      <c r="AF33" s="757"/>
      <c r="AG33" s="757"/>
      <c r="AH33" s="757"/>
      <c r="AI33" s="757"/>
      <c r="AJ33" s="757"/>
      <c r="AK33" s="758"/>
      <c r="AL33" s="16"/>
    </row>
    <row r="34" spans="2:50" s="21" customFormat="1" ht="15" thickBot="1" x14ac:dyDescent="0.25">
      <c r="B34" s="20"/>
      <c r="C34" s="759"/>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1"/>
      <c r="AL34" s="16"/>
    </row>
    <row r="35" spans="2:50" s="21" customFormat="1" x14ac:dyDescent="0.2">
      <c r="B35" s="20"/>
      <c r="C35" s="756" t="s">
        <v>30</v>
      </c>
      <c r="D35" s="757"/>
      <c r="E35" s="757"/>
      <c r="F35" s="757"/>
      <c r="G35" s="758"/>
      <c r="H35" s="826" t="s">
        <v>1187</v>
      </c>
      <c r="I35" s="826" t="s">
        <v>1188</v>
      </c>
      <c r="J35" s="764" t="s">
        <v>33</v>
      </c>
      <c r="K35" s="766" t="s">
        <v>34</v>
      </c>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8"/>
      <c r="AL35" s="16"/>
    </row>
    <row r="36" spans="2:50" s="21" customFormat="1" ht="31.5" customHeight="1" thickBot="1" x14ac:dyDescent="0.25">
      <c r="B36" s="20"/>
      <c r="C36" s="759"/>
      <c r="D36" s="760"/>
      <c r="E36" s="760"/>
      <c r="F36" s="760"/>
      <c r="G36" s="761"/>
      <c r="H36" s="827"/>
      <c r="I36" s="827"/>
      <c r="J36" s="765"/>
      <c r="K36" s="767"/>
      <c r="L36" s="760"/>
      <c r="M36" s="760"/>
      <c r="N36" s="760"/>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1"/>
      <c r="AL36" s="16"/>
    </row>
    <row r="37" spans="2:50" s="21" customFormat="1" ht="56.25" customHeight="1" x14ac:dyDescent="0.2">
      <c r="B37" s="20"/>
      <c r="C37" s="641" t="s">
        <v>1173</v>
      </c>
      <c r="D37" s="642"/>
      <c r="E37" s="642"/>
      <c r="F37" s="642"/>
      <c r="G37" s="643"/>
      <c r="H37" s="70">
        <v>13</v>
      </c>
      <c r="I37" s="70">
        <v>13</v>
      </c>
      <c r="J37" s="58">
        <v>1</v>
      </c>
      <c r="K37" s="777" t="s">
        <v>1189</v>
      </c>
      <c r="L37" s="778"/>
      <c r="M37" s="778"/>
      <c r="N37" s="778"/>
      <c r="O37" s="778"/>
      <c r="P37" s="778"/>
      <c r="Q37" s="778"/>
      <c r="R37" s="778"/>
      <c r="S37" s="778"/>
      <c r="T37" s="778"/>
      <c r="U37" s="778"/>
      <c r="V37" s="778"/>
      <c r="W37" s="778"/>
      <c r="X37" s="778"/>
      <c r="Y37" s="778"/>
      <c r="Z37" s="778"/>
      <c r="AA37" s="778"/>
      <c r="AB37" s="778"/>
      <c r="AC37" s="778"/>
      <c r="AD37" s="778"/>
      <c r="AE37" s="778"/>
      <c r="AF37" s="778"/>
      <c r="AG37" s="778"/>
      <c r="AH37" s="778"/>
      <c r="AI37" s="778"/>
      <c r="AJ37" s="778"/>
      <c r="AK37" s="779"/>
      <c r="AL37" s="16"/>
    </row>
    <row r="38" spans="2:50" s="21" customFormat="1" ht="112.5" customHeight="1" x14ac:dyDescent="0.2">
      <c r="B38" s="20"/>
      <c r="C38" s="780" t="s">
        <v>1175</v>
      </c>
      <c r="D38" s="781"/>
      <c r="E38" s="781"/>
      <c r="F38" s="781"/>
      <c r="G38" s="782"/>
      <c r="H38" s="70">
        <v>25</v>
      </c>
      <c r="I38" s="72">
        <v>13</v>
      </c>
      <c r="J38" s="58">
        <v>1</v>
      </c>
      <c r="K38" s="777" t="s">
        <v>1190</v>
      </c>
      <c r="L38" s="778"/>
      <c r="M38" s="778"/>
      <c r="N38" s="778"/>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9"/>
      <c r="AL38" s="748"/>
      <c r="AM38" s="749"/>
      <c r="AN38" s="749"/>
      <c r="AO38" s="749"/>
      <c r="AP38" s="749"/>
      <c r="AQ38" s="749"/>
      <c r="AR38" s="749"/>
      <c r="AS38" s="749"/>
      <c r="AT38" s="749"/>
      <c r="AU38" s="749"/>
      <c r="AV38" s="749"/>
      <c r="AW38" s="749"/>
      <c r="AX38" s="749"/>
    </row>
    <row r="39" spans="2:50" s="21" customFormat="1" ht="15" customHeight="1" x14ac:dyDescent="0.2">
      <c r="B39" s="20"/>
      <c r="C39" s="750" t="s">
        <v>406</v>
      </c>
      <c r="D39" s="751"/>
      <c r="E39" s="751"/>
      <c r="F39" s="751"/>
      <c r="G39" s="752"/>
      <c r="H39" s="70"/>
      <c r="I39" s="347"/>
      <c r="J39" s="356"/>
      <c r="K39" s="753"/>
      <c r="L39" s="754"/>
      <c r="M39" s="754"/>
      <c r="N39" s="754"/>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5"/>
      <c r="AL39" s="16"/>
    </row>
    <row r="40" spans="2:50" s="21" customFormat="1" ht="15" customHeight="1" thickBot="1" x14ac:dyDescent="0.25">
      <c r="B40" s="20"/>
      <c r="C40" s="641" t="s">
        <v>405</v>
      </c>
      <c r="D40" s="642"/>
      <c r="E40" s="642"/>
      <c r="F40" s="642"/>
      <c r="G40" s="643"/>
      <c r="H40" s="70"/>
      <c r="I40" s="70"/>
      <c r="J40" s="58"/>
      <c r="K40" s="783"/>
      <c r="L40" s="784"/>
      <c r="M40" s="784"/>
      <c r="N40" s="784"/>
      <c r="O40" s="784"/>
      <c r="P40" s="784"/>
      <c r="Q40" s="784"/>
      <c r="R40" s="784"/>
      <c r="S40" s="784"/>
      <c r="T40" s="784"/>
      <c r="U40" s="784"/>
      <c r="V40" s="784"/>
      <c r="W40" s="784"/>
      <c r="X40" s="784"/>
      <c r="Y40" s="784"/>
      <c r="Z40" s="784"/>
      <c r="AA40" s="784"/>
      <c r="AB40" s="784"/>
      <c r="AC40" s="784"/>
      <c r="AD40" s="784"/>
      <c r="AE40" s="784"/>
      <c r="AF40" s="784"/>
      <c r="AG40" s="784"/>
      <c r="AH40" s="784"/>
      <c r="AI40" s="784"/>
      <c r="AJ40" s="784"/>
      <c r="AK40" s="785"/>
      <c r="AL40" s="16"/>
    </row>
    <row r="41" spans="2:50" s="21" customFormat="1" ht="15.75" customHeight="1" thickBot="1" x14ac:dyDescent="0.3">
      <c r="B41" s="20"/>
      <c r="C41" s="786" t="s">
        <v>35</v>
      </c>
      <c r="D41" s="787"/>
      <c r="E41" s="787"/>
      <c r="F41" s="787"/>
      <c r="G41" s="788"/>
      <c r="H41" s="94" t="s">
        <v>35</v>
      </c>
      <c r="I41" s="69"/>
      <c r="J41" s="140"/>
      <c r="K41" s="789"/>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1"/>
      <c r="AL41" s="16"/>
    </row>
    <row r="42" spans="2:50" s="21" customFormat="1" ht="5.25" customHeight="1" x14ac:dyDescent="0.2">
      <c r="B42" s="20"/>
      <c r="C42" s="15"/>
      <c r="D42" s="15"/>
      <c r="E42" s="15"/>
      <c r="F42" s="15"/>
      <c r="G42" s="15"/>
      <c r="H42" s="54"/>
      <c r="I42" s="54"/>
      <c r="J42" s="53"/>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6"/>
    </row>
    <row r="43" spans="2:50" s="21" customFormat="1" ht="15" thickBot="1" x14ac:dyDescent="0.25">
      <c r="B43" s="20"/>
      <c r="C43" s="15"/>
      <c r="D43" s="15"/>
      <c r="E43" s="15"/>
      <c r="F43" s="15"/>
      <c r="G43" s="15"/>
      <c r="H43" s="54"/>
      <c r="I43" s="54"/>
      <c r="J43" s="53"/>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6"/>
    </row>
    <row r="44" spans="2:50" s="21" customFormat="1" ht="14.25" customHeight="1" x14ac:dyDescent="0.2">
      <c r="B44" s="20"/>
      <c r="C44" s="625" t="s">
        <v>36</v>
      </c>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7"/>
      <c r="AL44" s="16"/>
    </row>
    <row r="45" spans="2:50" ht="15" customHeight="1" thickBot="1" x14ac:dyDescent="0.25">
      <c r="B45" s="14"/>
      <c r="C45" s="792"/>
      <c r="D45" s="793"/>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4"/>
      <c r="AL45" s="16"/>
    </row>
    <row r="46" spans="2:50" ht="14.25" customHeight="1" x14ac:dyDescent="0.2">
      <c r="B46" s="14"/>
      <c r="C46" s="768" t="s">
        <v>498</v>
      </c>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769"/>
      <c r="AI46" s="769"/>
      <c r="AJ46" s="769"/>
      <c r="AK46" s="770"/>
      <c r="AL46" s="16"/>
    </row>
    <row r="47" spans="2:50"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772"/>
      <c r="AK47" s="773"/>
      <c r="AL47" s="16"/>
    </row>
    <row r="48" spans="2:50"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3"/>
      <c r="AL48" s="16"/>
    </row>
    <row r="49" spans="2:3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3"/>
      <c r="AL49" s="16"/>
    </row>
    <row r="50" spans="2:3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3"/>
      <c r="AL50" s="16"/>
    </row>
    <row r="51" spans="2:3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3"/>
      <c r="AL51" s="16"/>
    </row>
    <row r="52" spans="2:38" x14ac:dyDescent="0.2">
      <c r="B52" s="14"/>
      <c r="C52" s="771"/>
      <c r="D52" s="772"/>
      <c r="E52" s="772"/>
      <c r="F52" s="772"/>
      <c r="G52" s="772"/>
      <c r="H52" s="772"/>
      <c r="I52" s="772"/>
      <c r="J52" s="772"/>
      <c r="K52" s="772"/>
      <c r="L52" s="772"/>
      <c r="M52" s="772"/>
      <c r="N52" s="772"/>
      <c r="O52" s="772"/>
      <c r="P52" s="772"/>
      <c r="Q52" s="772"/>
      <c r="R52" s="772"/>
      <c r="S52" s="772"/>
      <c r="T52" s="772"/>
      <c r="U52" s="772"/>
      <c r="V52" s="772"/>
      <c r="W52" s="772"/>
      <c r="X52" s="772"/>
      <c r="Y52" s="772"/>
      <c r="Z52" s="772"/>
      <c r="AA52" s="772"/>
      <c r="AB52" s="772"/>
      <c r="AC52" s="772"/>
      <c r="AD52" s="772"/>
      <c r="AE52" s="772"/>
      <c r="AF52" s="772"/>
      <c r="AG52" s="772"/>
      <c r="AH52" s="772"/>
      <c r="AI52" s="772"/>
      <c r="AJ52" s="772"/>
      <c r="AK52" s="773"/>
      <c r="AL52" s="16"/>
    </row>
    <row r="53" spans="2:38" x14ac:dyDescent="0.2">
      <c r="B53" s="14"/>
      <c r="C53" s="771"/>
      <c r="D53" s="772"/>
      <c r="E53" s="772"/>
      <c r="F53" s="772"/>
      <c r="G53" s="772"/>
      <c r="H53" s="772"/>
      <c r="I53" s="772"/>
      <c r="J53" s="772"/>
      <c r="K53" s="772"/>
      <c r="L53" s="772"/>
      <c r="M53" s="772"/>
      <c r="N53" s="772"/>
      <c r="O53" s="772"/>
      <c r="P53" s="772"/>
      <c r="Q53" s="772"/>
      <c r="R53" s="772"/>
      <c r="S53" s="772"/>
      <c r="T53" s="772"/>
      <c r="U53" s="772"/>
      <c r="V53" s="772"/>
      <c r="W53" s="772"/>
      <c r="X53" s="772"/>
      <c r="Y53" s="772"/>
      <c r="Z53" s="772"/>
      <c r="AA53" s="772"/>
      <c r="AB53" s="772"/>
      <c r="AC53" s="772"/>
      <c r="AD53" s="772"/>
      <c r="AE53" s="772"/>
      <c r="AF53" s="772"/>
      <c r="AG53" s="772"/>
      <c r="AH53" s="772"/>
      <c r="AI53" s="772"/>
      <c r="AJ53" s="772"/>
      <c r="AK53" s="773"/>
      <c r="AL53" s="16"/>
    </row>
    <row r="54" spans="2:38" ht="15" thickBot="1" x14ac:dyDescent="0.25">
      <c r="B54" s="14"/>
      <c r="C54" s="774"/>
      <c r="D54" s="775"/>
      <c r="E54" s="775"/>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6"/>
      <c r="AL54" s="16"/>
    </row>
    <row r="55" spans="2:38" ht="15" thickBot="1" x14ac:dyDescent="0.25">
      <c r="B55" s="24"/>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25"/>
    </row>
    <row r="56" spans="2:38" ht="14.25" customHeight="1" x14ac:dyDescent="0.2">
      <c r="B56" s="26"/>
      <c r="C56" s="838" t="s">
        <v>30</v>
      </c>
      <c r="D56" s="839"/>
      <c r="E56" s="839"/>
      <c r="F56" s="839"/>
      <c r="G56" s="840"/>
      <c r="H56" s="838" t="s">
        <v>37</v>
      </c>
      <c r="I56" s="840"/>
      <c r="J56" s="838" t="s">
        <v>38</v>
      </c>
      <c r="K56" s="839"/>
      <c r="L56" s="839"/>
      <c r="M56" s="839"/>
      <c r="N56" s="838" t="s">
        <v>39</v>
      </c>
      <c r="O56" s="839"/>
      <c r="P56" s="839"/>
      <c r="Q56" s="839"/>
      <c r="R56" s="839"/>
      <c r="S56" s="839"/>
      <c r="T56" s="839"/>
      <c r="U56" s="839"/>
      <c r="V56" s="839"/>
      <c r="W56" s="839"/>
      <c r="X56" s="839"/>
      <c r="Y56" s="840"/>
      <c r="Z56" s="838" t="s">
        <v>40</v>
      </c>
      <c r="AA56" s="839"/>
      <c r="AB56" s="839"/>
      <c r="AC56" s="839"/>
      <c r="AD56" s="839"/>
      <c r="AE56" s="839"/>
      <c r="AF56" s="839"/>
      <c r="AG56" s="839"/>
      <c r="AH56" s="839"/>
      <c r="AI56" s="839"/>
      <c r="AJ56" s="839"/>
      <c r="AK56" s="840"/>
      <c r="AL56" s="27"/>
    </row>
    <row r="57" spans="2:38" ht="14.25" customHeight="1" x14ac:dyDescent="0.2">
      <c r="B57" s="28"/>
      <c r="C57" s="841"/>
      <c r="D57" s="842"/>
      <c r="E57" s="842"/>
      <c r="F57" s="842"/>
      <c r="G57" s="843"/>
      <c r="H57" s="841"/>
      <c r="I57" s="843"/>
      <c r="J57" s="841"/>
      <c r="K57" s="842"/>
      <c r="L57" s="842"/>
      <c r="M57" s="842"/>
      <c r="N57" s="841"/>
      <c r="O57" s="842"/>
      <c r="P57" s="842"/>
      <c r="Q57" s="842"/>
      <c r="R57" s="842"/>
      <c r="S57" s="842"/>
      <c r="T57" s="842"/>
      <c r="U57" s="842"/>
      <c r="V57" s="842"/>
      <c r="W57" s="842"/>
      <c r="X57" s="842"/>
      <c r="Y57" s="843"/>
      <c r="Z57" s="841"/>
      <c r="AA57" s="842"/>
      <c r="AB57" s="842"/>
      <c r="AC57" s="842"/>
      <c r="AD57" s="842"/>
      <c r="AE57" s="842"/>
      <c r="AF57" s="842"/>
      <c r="AG57" s="842"/>
      <c r="AH57" s="842"/>
      <c r="AI57" s="842"/>
      <c r="AJ57" s="842"/>
      <c r="AK57" s="843"/>
      <c r="AL57" s="27"/>
    </row>
    <row r="58" spans="2:38" ht="15" customHeight="1" thickBot="1" x14ac:dyDescent="0.25">
      <c r="B58" s="28"/>
      <c r="C58" s="844"/>
      <c r="D58" s="845"/>
      <c r="E58" s="845"/>
      <c r="F58" s="845"/>
      <c r="G58" s="846"/>
      <c r="H58" s="844"/>
      <c r="I58" s="846"/>
      <c r="J58" s="844"/>
      <c r="K58" s="845"/>
      <c r="L58" s="845"/>
      <c r="M58" s="845"/>
      <c r="N58" s="844"/>
      <c r="O58" s="845"/>
      <c r="P58" s="845"/>
      <c r="Q58" s="845"/>
      <c r="R58" s="845"/>
      <c r="S58" s="845"/>
      <c r="T58" s="845"/>
      <c r="U58" s="845"/>
      <c r="V58" s="845"/>
      <c r="W58" s="845"/>
      <c r="X58" s="845"/>
      <c r="Y58" s="846"/>
      <c r="Z58" s="844"/>
      <c r="AA58" s="845"/>
      <c r="AB58" s="845"/>
      <c r="AC58" s="845"/>
      <c r="AD58" s="845"/>
      <c r="AE58" s="845"/>
      <c r="AF58" s="845"/>
      <c r="AG58" s="845"/>
      <c r="AH58" s="845"/>
      <c r="AI58" s="845"/>
      <c r="AJ58" s="845"/>
      <c r="AK58" s="846"/>
      <c r="AL58" s="27"/>
    </row>
    <row r="59" spans="2:38" ht="114" customHeight="1" x14ac:dyDescent="0.2">
      <c r="B59" s="26"/>
      <c r="C59" s="641" t="s">
        <v>1177</v>
      </c>
      <c r="D59" s="642"/>
      <c r="E59" s="642"/>
      <c r="F59" s="642"/>
      <c r="G59" s="643"/>
      <c r="H59" s="828" t="s">
        <v>1191</v>
      </c>
      <c r="I59" s="828"/>
      <c r="J59" s="829"/>
      <c r="K59" s="830"/>
      <c r="L59" s="830"/>
      <c r="M59" s="831"/>
      <c r="N59" s="832"/>
      <c r="O59" s="833"/>
      <c r="P59" s="833"/>
      <c r="Q59" s="833"/>
      <c r="R59" s="833"/>
      <c r="S59" s="833"/>
      <c r="T59" s="833"/>
      <c r="U59" s="833"/>
      <c r="V59" s="833"/>
      <c r="W59" s="833"/>
      <c r="X59" s="833"/>
      <c r="Y59" s="834"/>
      <c r="Z59" s="835"/>
      <c r="AA59" s="836"/>
      <c r="AB59" s="836"/>
      <c r="AC59" s="836"/>
      <c r="AD59" s="836"/>
      <c r="AE59" s="836"/>
      <c r="AF59" s="836"/>
      <c r="AG59" s="836"/>
      <c r="AH59" s="836"/>
      <c r="AI59" s="836"/>
      <c r="AJ59" s="836"/>
      <c r="AK59" s="837"/>
      <c r="AL59" s="29"/>
    </row>
    <row r="60" spans="2:38" ht="120" customHeight="1" x14ac:dyDescent="0.2">
      <c r="B60" s="26"/>
      <c r="C60" s="641" t="s">
        <v>1175</v>
      </c>
      <c r="D60" s="642"/>
      <c r="E60" s="642"/>
      <c r="F60" s="642"/>
      <c r="G60" s="643"/>
      <c r="H60" s="828"/>
      <c r="I60" s="828"/>
      <c r="J60" s="850" t="s">
        <v>1192</v>
      </c>
      <c r="K60" s="851"/>
      <c r="L60" s="851"/>
      <c r="M60" s="852"/>
      <c r="N60" s="849" t="s">
        <v>1193</v>
      </c>
      <c r="O60" s="849"/>
      <c r="P60" s="849"/>
      <c r="Q60" s="849"/>
      <c r="R60" s="849"/>
      <c r="S60" s="849"/>
      <c r="T60" s="849"/>
      <c r="U60" s="849"/>
      <c r="V60" s="849"/>
      <c r="W60" s="849"/>
      <c r="X60" s="849"/>
      <c r="Y60" s="849"/>
      <c r="Z60" s="849" t="s">
        <v>1194</v>
      </c>
      <c r="AA60" s="849"/>
      <c r="AB60" s="849"/>
      <c r="AC60" s="849"/>
      <c r="AD60" s="849"/>
      <c r="AE60" s="849"/>
      <c r="AF60" s="849"/>
      <c r="AG60" s="849"/>
      <c r="AH60" s="849"/>
      <c r="AI60" s="849"/>
      <c r="AJ60" s="849"/>
      <c r="AK60" s="849"/>
      <c r="AL60" s="29"/>
    </row>
    <row r="61" spans="2:38" ht="15.75" customHeight="1" x14ac:dyDescent="0.2">
      <c r="B61" s="26"/>
      <c r="C61" s="641" t="s">
        <v>406</v>
      </c>
      <c r="D61" s="642"/>
      <c r="E61" s="642"/>
      <c r="F61" s="642"/>
      <c r="G61" s="643"/>
      <c r="H61" s="828" t="s">
        <v>528</v>
      </c>
      <c r="I61" s="828"/>
      <c r="J61" s="847"/>
      <c r="K61" s="848"/>
      <c r="L61" s="848"/>
      <c r="M61" s="848"/>
      <c r="N61" s="591"/>
      <c r="O61" s="591"/>
      <c r="P61" s="591"/>
      <c r="Q61" s="591"/>
      <c r="R61" s="591"/>
      <c r="S61" s="591"/>
      <c r="T61" s="591"/>
      <c r="U61" s="591"/>
      <c r="V61" s="591"/>
      <c r="W61" s="591"/>
      <c r="X61" s="591"/>
      <c r="Y61" s="591"/>
      <c r="Z61" s="849"/>
      <c r="AA61" s="849"/>
      <c r="AB61" s="849"/>
      <c r="AC61" s="849"/>
      <c r="AD61" s="849"/>
      <c r="AE61" s="849"/>
      <c r="AF61" s="849"/>
      <c r="AG61" s="849"/>
      <c r="AH61" s="849"/>
      <c r="AI61" s="849"/>
      <c r="AJ61" s="849"/>
      <c r="AK61" s="849"/>
      <c r="AL61" s="29"/>
    </row>
    <row r="62" spans="2:38" ht="15" thickBot="1" x14ac:dyDescent="0.25">
      <c r="B62" s="37"/>
      <c r="C62" s="853" t="s">
        <v>405</v>
      </c>
      <c r="D62" s="854"/>
      <c r="E62" s="854"/>
      <c r="F62" s="854"/>
      <c r="G62" s="855"/>
      <c r="H62" s="856" t="s">
        <v>528</v>
      </c>
      <c r="I62" s="857"/>
      <c r="J62" s="593"/>
      <c r="K62" s="593"/>
      <c r="L62" s="593"/>
      <c r="M62" s="593"/>
      <c r="N62" s="593"/>
      <c r="O62" s="593"/>
      <c r="P62" s="593"/>
      <c r="Q62" s="593"/>
      <c r="R62" s="593"/>
      <c r="S62" s="593"/>
      <c r="T62" s="593"/>
      <c r="U62" s="593"/>
      <c r="V62" s="593"/>
      <c r="W62" s="593"/>
      <c r="X62" s="593"/>
      <c r="Y62" s="593"/>
      <c r="Z62" s="857"/>
      <c r="AA62" s="857"/>
      <c r="AB62" s="857"/>
      <c r="AC62" s="857"/>
      <c r="AD62" s="857"/>
      <c r="AE62" s="857"/>
      <c r="AF62" s="857"/>
      <c r="AG62" s="857"/>
      <c r="AH62" s="857"/>
      <c r="AI62" s="857"/>
      <c r="AJ62" s="857"/>
      <c r="AK62" s="857"/>
      <c r="AL62" s="380"/>
    </row>
    <row r="63" spans="2:38" x14ac:dyDescent="0.2">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row>
    <row r="101" ht="6" customHeight="1" x14ac:dyDescent="0.2"/>
  </sheetData>
  <mergeCells count="100">
    <mergeCell ref="C62:G62"/>
    <mergeCell ref="H62:I62"/>
    <mergeCell ref="J62:M62"/>
    <mergeCell ref="N62:Y62"/>
    <mergeCell ref="Z62:AK62"/>
    <mergeCell ref="C60:G60"/>
    <mergeCell ref="H60:I60"/>
    <mergeCell ref="J60:M60"/>
    <mergeCell ref="N60:Y60"/>
    <mergeCell ref="Z60:AK60"/>
    <mergeCell ref="C61:G61"/>
    <mergeCell ref="H61:I61"/>
    <mergeCell ref="J61:M61"/>
    <mergeCell ref="N61:Y61"/>
    <mergeCell ref="Z61:AK61"/>
    <mergeCell ref="C56:G58"/>
    <mergeCell ref="H56:I58"/>
    <mergeCell ref="J56:M58"/>
    <mergeCell ref="N56:Y58"/>
    <mergeCell ref="Z56:AK58"/>
    <mergeCell ref="C59:G59"/>
    <mergeCell ref="H59:I59"/>
    <mergeCell ref="J59:M59"/>
    <mergeCell ref="N59:Y59"/>
    <mergeCell ref="Z59:AK59"/>
    <mergeCell ref="C46:AK54"/>
    <mergeCell ref="C37:G37"/>
    <mergeCell ref="K37:AK37"/>
    <mergeCell ref="C38:G38"/>
    <mergeCell ref="K38:AK38"/>
    <mergeCell ref="C40:G40"/>
    <mergeCell ref="K40:AK40"/>
    <mergeCell ref="C41:G41"/>
    <mergeCell ref="K41:AK41"/>
    <mergeCell ref="C44:AK45"/>
    <mergeCell ref="AL38:AX38"/>
    <mergeCell ref="C39:G39"/>
    <mergeCell ref="K39:AK39"/>
    <mergeCell ref="C33:AK34"/>
    <mergeCell ref="C35:G36"/>
    <mergeCell ref="H35:H36"/>
    <mergeCell ref="I35:I36"/>
    <mergeCell ref="J35:J36"/>
    <mergeCell ref="K35:AK36"/>
    <mergeCell ref="AH31:AK31"/>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C25:H25"/>
    <mergeCell ref="I25:AK25"/>
    <mergeCell ref="C27:H27"/>
    <mergeCell ref="I27:J27"/>
    <mergeCell ref="K27:Z27"/>
    <mergeCell ref="AA27:AC27"/>
    <mergeCell ref="AG27:AH27"/>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A97"/>
  <sheetViews>
    <sheetView view="pageBreakPreview" zoomScaleSheetLayoutView="100" workbookViewId="0">
      <selection activeCell="J57" sqref="J57:M57"/>
    </sheetView>
  </sheetViews>
  <sheetFormatPr baseColWidth="10" defaultColWidth="3.7109375" defaultRowHeight="14.25" x14ac:dyDescent="0.2"/>
  <cols>
    <col min="1" max="1" width="3.85546875" style="375" customWidth="1"/>
    <col min="2" max="2" width="2.85546875" style="375" customWidth="1"/>
    <col min="3" max="6" width="2.7109375" style="375" customWidth="1"/>
    <col min="7" max="7" width="4.28515625" style="375" customWidth="1"/>
    <col min="8" max="8" width="14.28515625" style="375" customWidth="1"/>
    <col min="9" max="9" width="13.42578125" style="375" customWidth="1"/>
    <col min="10" max="10" width="15" style="375" customWidth="1"/>
    <col min="11" max="12" width="3.42578125" style="375" customWidth="1"/>
    <col min="13" max="27" width="2.7109375" style="375" customWidth="1"/>
    <col min="28" max="28" width="7.7109375" style="375" customWidth="1"/>
    <col min="29" max="29" width="3.42578125" style="375" customWidth="1"/>
    <col min="30" max="30" width="3.7109375" style="375"/>
    <col min="31" max="31" width="9.140625" style="375" customWidth="1"/>
    <col min="32" max="33" width="6.42578125" style="375" customWidth="1"/>
    <col min="34" max="34" width="3.7109375" style="375"/>
    <col min="35" max="35" width="4.7109375" style="375" customWidth="1"/>
    <col min="36" max="36" width="0.85546875" style="375" hidden="1" customWidth="1"/>
    <col min="37" max="37" width="4.140625" style="375" customWidth="1"/>
    <col min="38" max="38" width="2" style="375" customWidth="1"/>
    <col min="39" max="16384" width="3.7109375" style="375"/>
  </cols>
  <sheetData>
    <row r="1" spans="2:53" ht="15" thickBot="1" x14ac:dyDescent="0.25">
      <c r="B1" s="2"/>
      <c r="C1" s="2"/>
      <c r="D1" s="2"/>
      <c r="E1" s="2"/>
      <c r="F1" s="2"/>
    </row>
    <row r="2" spans="2:53"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5"/>
    </row>
    <row r="3" spans="2:53" ht="15" x14ac:dyDescent="0.2">
      <c r="B3" s="590"/>
      <c r="C3" s="591"/>
      <c r="D3" s="591"/>
      <c r="E3" s="591"/>
      <c r="F3" s="591"/>
      <c r="G3" s="591"/>
      <c r="H3" s="596" t="s">
        <v>1</v>
      </c>
      <c r="I3" s="596"/>
      <c r="J3" s="596"/>
      <c r="K3" s="596"/>
      <c r="L3" s="596"/>
      <c r="M3" s="596"/>
      <c r="N3" s="596"/>
      <c r="O3" s="596"/>
      <c r="P3" s="596"/>
      <c r="Q3" s="596"/>
      <c r="R3" s="596"/>
      <c r="S3" s="596"/>
      <c r="T3" s="596"/>
      <c r="U3" s="596"/>
      <c r="V3" s="596"/>
      <c r="W3" s="596"/>
      <c r="X3" s="596"/>
      <c r="Y3" s="596"/>
      <c r="Z3" s="596"/>
      <c r="AA3" s="596"/>
      <c r="AB3" s="596" t="s">
        <v>137</v>
      </c>
      <c r="AC3" s="596"/>
      <c r="AD3" s="596"/>
      <c r="AE3" s="596"/>
      <c r="AF3" s="596"/>
      <c r="AG3" s="596"/>
      <c r="AH3" s="596"/>
      <c r="AI3" s="596"/>
      <c r="AJ3" s="596"/>
      <c r="AK3" s="596"/>
      <c r="AL3" s="597"/>
    </row>
    <row r="4" spans="2:53" ht="15.75" thickBot="1" x14ac:dyDescent="0.25">
      <c r="B4" s="592"/>
      <c r="C4" s="593"/>
      <c r="D4" s="593"/>
      <c r="E4" s="593"/>
      <c r="F4" s="593"/>
      <c r="G4" s="593"/>
      <c r="H4" s="598" t="s">
        <v>1195</v>
      </c>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9"/>
    </row>
    <row r="5" spans="2:53" ht="15.75" thickBot="1" x14ac:dyDescent="0.25">
      <c r="B5" s="4"/>
      <c r="C5" s="5"/>
      <c r="D5" s="5"/>
      <c r="E5" s="5"/>
      <c r="F5" s="5"/>
      <c r="G5" s="5"/>
      <c r="H5" s="5"/>
      <c r="I5" s="6"/>
      <c r="J5" s="6"/>
      <c r="K5" s="6"/>
      <c r="L5" s="6"/>
      <c r="M5" s="6"/>
      <c r="N5" s="6"/>
      <c r="O5" s="6"/>
      <c r="P5" s="6"/>
      <c r="Q5" s="6"/>
      <c r="R5" s="6"/>
      <c r="S5" s="6"/>
      <c r="T5" s="6"/>
      <c r="U5" s="6"/>
      <c r="V5" s="6"/>
      <c r="W5" s="6"/>
      <c r="X5" s="6"/>
      <c r="Y5" s="6"/>
      <c r="Z5" s="6"/>
      <c r="AA5" s="6"/>
      <c r="AB5" s="6"/>
      <c r="AC5" s="6"/>
      <c r="AD5" s="7"/>
      <c r="AE5" s="7"/>
      <c r="AF5" s="7"/>
      <c r="AG5" s="7"/>
      <c r="AH5" s="7"/>
      <c r="AI5" s="5"/>
      <c r="AJ5" s="5"/>
      <c r="AK5" s="5"/>
      <c r="AL5" s="8"/>
    </row>
    <row r="6" spans="2:53" ht="15" customHeight="1" x14ac:dyDescent="0.2">
      <c r="B6" s="9"/>
      <c r="C6" s="545" t="s">
        <v>2</v>
      </c>
      <c r="D6" s="546"/>
      <c r="E6" s="546"/>
      <c r="F6" s="546"/>
      <c r="G6" s="546"/>
      <c r="H6" s="547"/>
      <c r="I6" s="619" t="s">
        <v>1163</v>
      </c>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1"/>
      <c r="AL6" s="10"/>
    </row>
    <row r="7" spans="2:53" ht="15.75" thickBot="1" x14ac:dyDescent="0.25">
      <c r="B7" s="9"/>
      <c r="C7" s="548"/>
      <c r="D7" s="549"/>
      <c r="E7" s="549"/>
      <c r="F7" s="549"/>
      <c r="G7" s="549"/>
      <c r="H7" s="550"/>
      <c r="I7" s="622"/>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4"/>
      <c r="AL7" s="10"/>
    </row>
    <row r="8" spans="2:53" ht="15.75" thickBot="1" x14ac:dyDescent="0.25">
      <c r="B8" s="9"/>
      <c r="C8" s="11"/>
      <c r="D8" s="11"/>
      <c r="E8" s="11"/>
      <c r="F8" s="11"/>
      <c r="G8" s="11"/>
      <c r="H8" s="11"/>
      <c r="I8" s="12"/>
      <c r="J8" s="12"/>
      <c r="K8" s="12"/>
      <c r="L8" s="12"/>
      <c r="M8" s="12"/>
      <c r="N8" s="12"/>
      <c r="O8" s="12"/>
      <c r="P8" s="12"/>
      <c r="Q8" s="12"/>
      <c r="R8" s="12"/>
      <c r="S8" s="12"/>
      <c r="T8" s="12"/>
      <c r="U8" s="12"/>
      <c r="V8" s="12"/>
      <c r="W8" s="12"/>
      <c r="X8" s="12"/>
      <c r="Y8" s="12"/>
      <c r="Z8" s="12"/>
      <c r="AA8" s="12"/>
      <c r="AB8" s="12"/>
      <c r="AC8" s="12"/>
      <c r="AD8" s="13"/>
      <c r="AE8" s="13"/>
      <c r="AF8" s="13"/>
      <c r="AG8" s="13"/>
      <c r="AH8" s="13"/>
      <c r="AI8" s="11"/>
      <c r="AJ8" s="11"/>
      <c r="AK8" s="11"/>
      <c r="AL8" s="10"/>
      <c r="BA8" s="402"/>
    </row>
    <row r="9" spans="2:53" ht="15" customHeight="1" thickBot="1" x14ac:dyDescent="0.25">
      <c r="B9" s="9"/>
      <c r="C9" s="545" t="s">
        <v>1164</v>
      </c>
      <c r="D9" s="546"/>
      <c r="E9" s="546"/>
      <c r="F9" s="546"/>
      <c r="G9" s="546"/>
      <c r="H9" s="547"/>
      <c r="I9" s="611" t="s">
        <v>1110</v>
      </c>
      <c r="J9" s="612"/>
      <c r="K9" s="612"/>
      <c r="L9" s="612"/>
      <c r="M9" s="612"/>
      <c r="N9" s="612"/>
      <c r="O9" s="612"/>
      <c r="P9" s="612"/>
      <c r="Q9" s="612"/>
      <c r="R9" s="612"/>
      <c r="S9" s="612"/>
      <c r="T9" s="612"/>
      <c r="U9" s="612"/>
      <c r="V9" s="612"/>
      <c r="W9" s="612"/>
      <c r="X9" s="612"/>
      <c r="Y9" s="612"/>
      <c r="Z9" s="612"/>
      <c r="AA9" s="612"/>
      <c r="AB9" s="612"/>
      <c r="AC9" s="613"/>
      <c r="AD9" s="608" t="s">
        <v>4</v>
      </c>
      <c r="AE9" s="609"/>
      <c r="AF9" s="609"/>
      <c r="AG9" s="610"/>
      <c r="AH9" s="569" t="s">
        <v>5</v>
      </c>
      <c r="AI9" s="570"/>
      <c r="AJ9" s="570"/>
      <c r="AK9" s="571"/>
      <c r="AL9" s="10"/>
    </row>
    <row r="10" spans="2:53" ht="28.5" customHeight="1" thickBot="1" x14ac:dyDescent="0.25">
      <c r="B10" s="9"/>
      <c r="C10" s="548"/>
      <c r="D10" s="549"/>
      <c r="E10" s="549"/>
      <c r="F10" s="549"/>
      <c r="G10" s="549"/>
      <c r="H10" s="550"/>
      <c r="I10" s="614"/>
      <c r="J10" s="615"/>
      <c r="K10" s="615"/>
      <c r="L10" s="615"/>
      <c r="M10" s="615"/>
      <c r="N10" s="615"/>
      <c r="O10" s="615"/>
      <c r="P10" s="615"/>
      <c r="Q10" s="615"/>
      <c r="R10" s="615"/>
      <c r="S10" s="615"/>
      <c r="T10" s="615"/>
      <c r="U10" s="615"/>
      <c r="V10" s="615"/>
      <c r="W10" s="615"/>
      <c r="X10" s="615"/>
      <c r="Y10" s="615"/>
      <c r="Z10" s="615"/>
      <c r="AA10" s="615"/>
      <c r="AB10" s="615"/>
      <c r="AC10" s="616"/>
      <c r="AD10" s="478" t="s">
        <v>75</v>
      </c>
      <c r="AE10" s="617"/>
      <c r="AF10" s="617"/>
      <c r="AG10" s="618"/>
      <c r="AH10" s="587" t="s">
        <v>920</v>
      </c>
      <c r="AI10" s="606"/>
      <c r="AJ10" s="606"/>
      <c r="AK10" s="607"/>
      <c r="AL10" s="10"/>
    </row>
    <row r="11" spans="2:53" ht="15" thickBot="1" x14ac:dyDescent="0.25">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6"/>
    </row>
    <row r="12" spans="2:53" ht="15" customHeight="1" x14ac:dyDescent="0.2">
      <c r="B12" s="14"/>
      <c r="C12" s="545" t="s">
        <v>7</v>
      </c>
      <c r="D12" s="546"/>
      <c r="E12" s="546"/>
      <c r="F12" s="546"/>
      <c r="G12" s="546"/>
      <c r="H12" s="547"/>
      <c r="I12" s="551" t="s">
        <v>76</v>
      </c>
      <c r="J12" s="552"/>
      <c r="K12" s="552"/>
      <c r="L12" s="552"/>
      <c r="M12" s="552"/>
      <c r="N12" s="552"/>
      <c r="O12" s="552"/>
      <c r="P12" s="552"/>
      <c r="Q12" s="552"/>
      <c r="R12" s="552"/>
      <c r="S12" s="552"/>
      <c r="T12" s="552"/>
      <c r="U12" s="552"/>
      <c r="V12" s="552"/>
      <c r="W12" s="552"/>
      <c r="X12" s="552"/>
      <c r="Y12" s="552"/>
      <c r="Z12" s="552"/>
      <c r="AA12" s="552"/>
      <c r="AB12" s="552"/>
      <c r="AC12" s="552"/>
      <c r="AD12" s="552"/>
      <c r="AE12" s="553"/>
      <c r="AF12" s="545" t="s">
        <v>9</v>
      </c>
      <c r="AG12" s="546"/>
      <c r="AH12" s="546"/>
      <c r="AI12" s="546"/>
      <c r="AJ12" s="546"/>
      <c r="AK12" s="547"/>
      <c r="AL12" s="16"/>
    </row>
    <row r="13" spans="2:53" ht="42.75" customHeight="1" thickBot="1" x14ac:dyDescent="0.25">
      <c r="B13" s="14"/>
      <c r="C13" s="548"/>
      <c r="D13" s="549"/>
      <c r="E13" s="549"/>
      <c r="F13" s="549"/>
      <c r="G13" s="549"/>
      <c r="H13" s="550"/>
      <c r="I13" s="554"/>
      <c r="J13" s="555"/>
      <c r="K13" s="555"/>
      <c r="L13" s="555"/>
      <c r="M13" s="555"/>
      <c r="N13" s="555"/>
      <c r="O13" s="555"/>
      <c r="P13" s="555"/>
      <c r="Q13" s="555"/>
      <c r="R13" s="555"/>
      <c r="S13" s="555"/>
      <c r="T13" s="555"/>
      <c r="U13" s="555"/>
      <c r="V13" s="555"/>
      <c r="W13" s="555"/>
      <c r="X13" s="555"/>
      <c r="Y13" s="555"/>
      <c r="Z13" s="555"/>
      <c r="AA13" s="555"/>
      <c r="AB13" s="555"/>
      <c r="AC13" s="555"/>
      <c r="AD13" s="555"/>
      <c r="AE13" s="556"/>
      <c r="AF13" s="557" t="s">
        <v>61</v>
      </c>
      <c r="AG13" s="558"/>
      <c r="AH13" s="558"/>
      <c r="AI13" s="558"/>
      <c r="AJ13" s="558"/>
      <c r="AK13" s="559"/>
      <c r="AL13" s="16"/>
    </row>
    <row r="14" spans="2:53" ht="15" thickBot="1" x14ac:dyDescent="0.25">
      <c r="B14" s="14"/>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6"/>
    </row>
    <row r="15" spans="2:53" ht="57.75" customHeight="1" thickBot="1" x14ac:dyDescent="0.25">
      <c r="B15" s="14"/>
      <c r="C15" s="472" t="s">
        <v>11</v>
      </c>
      <c r="D15" s="473"/>
      <c r="E15" s="473"/>
      <c r="F15" s="473"/>
      <c r="G15" s="473"/>
      <c r="H15" s="474"/>
      <c r="I15" s="475" t="s">
        <v>77</v>
      </c>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7"/>
      <c r="AL15" s="16"/>
    </row>
    <row r="16" spans="2:53" ht="16.5" customHeight="1" thickBot="1" x14ac:dyDescent="0.25">
      <c r="B16" s="14"/>
      <c r="C16" s="13"/>
      <c r="D16" s="13"/>
      <c r="E16" s="13"/>
      <c r="F16" s="13"/>
      <c r="G16" s="13"/>
      <c r="H16" s="1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6"/>
    </row>
    <row r="17" spans="2:38" ht="52.5" customHeight="1" thickBot="1" x14ac:dyDescent="0.25">
      <c r="B17" s="14"/>
      <c r="C17" s="472" t="s">
        <v>490</v>
      </c>
      <c r="D17" s="473"/>
      <c r="E17" s="473"/>
      <c r="F17" s="473"/>
      <c r="G17" s="473"/>
      <c r="H17" s="474"/>
      <c r="I17" s="475" t="s">
        <v>78</v>
      </c>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7"/>
      <c r="AL17" s="16"/>
    </row>
    <row r="18" spans="2:38" ht="16.5" customHeight="1" thickBot="1" x14ac:dyDescent="0.25">
      <c r="B18" s="14"/>
      <c r="C18" s="13"/>
      <c r="D18" s="13"/>
      <c r="E18" s="13"/>
      <c r="F18" s="13"/>
      <c r="G18" s="13"/>
      <c r="H18" s="1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6"/>
    </row>
    <row r="19" spans="2:38" ht="22.5" customHeight="1" x14ac:dyDescent="0.2">
      <c r="B19" s="14"/>
      <c r="C19" s="572" t="s">
        <v>13</v>
      </c>
      <c r="D19" s="573"/>
      <c r="E19" s="573"/>
      <c r="F19" s="573"/>
      <c r="G19" s="573"/>
      <c r="H19" s="574"/>
      <c r="I19" s="578" t="s">
        <v>776</v>
      </c>
      <c r="J19" s="579"/>
      <c r="K19" s="579"/>
      <c r="L19" s="580"/>
      <c r="M19" s="569" t="s">
        <v>14</v>
      </c>
      <c r="N19" s="570"/>
      <c r="O19" s="570"/>
      <c r="P19" s="570"/>
      <c r="Q19" s="570"/>
      <c r="R19" s="570"/>
      <c r="S19" s="570"/>
      <c r="T19" s="570"/>
      <c r="U19" s="570"/>
      <c r="V19" s="570"/>
      <c r="W19" s="570"/>
      <c r="X19" s="570"/>
      <c r="Y19" s="570"/>
      <c r="Z19" s="570"/>
      <c r="AA19" s="570"/>
      <c r="AB19" s="570"/>
      <c r="AC19" s="570"/>
      <c r="AD19" s="570"/>
      <c r="AE19" s="571"/>
      <c r="AF19" s="569" t="s">
        <v>15</v>
      </c>
      <c r="AG19" s="570"/>
      <c r="AH19" s="570"/>
      <c r="AI19" s="570"/>
      <c r="AJ19" s="570"/>
      <c r="AK19" s="571"/>
      <c r="AL19" s="16"/>
    </row>
    <row r="20" spans="2:38" ht="30.75" customHeight="1" thickBot="1" x14ac:dyDescent="0.25">
      <c r="B20" s="14"/>
      <c r="C20" s="575"/>
      <c r="D20" s="576"/>
      <c r="E20" s="576"/>
      <c r="F20" s="576"/>
      <c r="G20" s="576"/>
      <c r="H20" s="577"/>
      <c r="I20" s="581"/>
      <c r="J20" s="582"/>
      <c r="K20" s="582"/>
      <c r="L20" s="583"/>
      <c r="M20" s="584" t="s">
        <v>836</v>
      </c>
      <c r="N20" s="585"/>
      <c r="O20" s="585"/>
      <c r="P20" s="585"/>
      <c r="Q20" s="585"/>
      <c r="R20" s="585"/>
      <c r="S20" s="585"/>
      <c r="T20" s="585"/>
      <c r="U20" s="585"/>
      <c r="V20" s="585"/>
      <c r="W20" s="585"/>
      <c r="X20" s="585"/>
      <c r="Y20" s="585"/>
      <c r="Z20" s="585"/>
      <c r="AA20" s="585"/>
      <c r="AB20" s="585"/>
      <c r="AC20" s="585"/>
      <c r="AD20" s="585"/>
      <c r="AE20" s="586"/>
      <c r="AF20" s="587" t="s">
        <v>17</v>
      </c>
      <c r="AG20" s="585"/>
      <c r="AH20" s="585"/>
      <c r="AI20" s="585"/>
      <c r="AJ20" s="585"/>
      <c r="AK20" s="586"/>
      <c r="AL20" s="16"/>
    </row>
    <row r="21" spans="2:38" ht="15" thickBot="1" x14ac:dyDescent="0.25">
      <c r="B21" s="14"/>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6"/>
    </row>
    <row r="22" spans="2:38" ht="31.5" customHeight="1" x14ac:dyDescent="0.2">
      <c r="B22" s="14"/>
      <c r="C22" s="569" t="s">
        <v>18</v>
      </c>
      <c r="D22" s="570"/>
      <c r="E22" s="570"/>
      <c r="F22" s="570"/>
      <c r="G22" s="570"/>
      <c r="H22" s="570"/>
      <c r="I22" s="571"/>
      <c r="J22" s="569" t="s">
        <v>19</v>
      </c>
      <c r="K22" s="570"/>
      <c r="L22" s="570"/>
      <c r="M22" s="570"/>
      <c r="N22" s="570"/>
      <c r="O22" s="570"/>
      <c r="P22" s="570"/>
      <c r="Q22" s="570"/>
      <c r="R22" s="570"/>
      <c r="S22" s="570"/>
      <c r="T22" s="570"/>
      <c r="U22" s="570"/>
      <c r="V22" s="570"/>
      <c r="W22" s="570"/>
      <c r="X22" s="570"/>
      <c r="Y22" s="570"/>
      <c r="Z22" s="570"/>
      <c r="AA22" s="570"/>
      <c r="AB22" s="571"/>
      <c r="AC22" s="569" t="s">
        <v>20</v>
      </c>
      <c r="AD22" s="570"/>
      <c r="AE22" s="570"/>
      <c r="AF22" s="570"/>
      <c r="AG22" s="570"/>
      <c r="AH22" s="570"/>
      <c r="AI22" s="570"/>
      <c r="AJ22" s="570"/>
      <c r="AK22" s="571"/>
      <c r="AL22" s="16"/>
    </row>
    <row r="23" spans="2:38" ht="33" customHeight="1" thickBot="1" x14ac:dyDescent="0.25">
      <c r="B23" s="14"/>
      <c r="C23" s="726" t="s">
        <v>1196</v>
      </c>
      <c r="D23" s="727"/>
      <c r="E23" s="727"/>
      <c r="F23" s="727"/>
      <c r="G23" s="727"/>
      <c r="H23" s="727"/>
      <c r="I23" s="728"/>
      <c r="J23" s="726" t="s">
        <v>1186</v>
      </c>
      <c r="K23" s="727"/>
      <c r="L23" s="727"/>
      <c r="M23" s="727"/>
      <c r="N23" s="727"/>
      <c r="O23" s="727"/>
      <c r="P23" s="727"/>
      <c r="Q23" s="727"/>
      <c r="R23" s="727"/>
      <c r="S23" s="727"/>
      <c r="T23" s="727"/>
      <c r="U23" s="727"/>
      <c r="V23" s="727"/>
      <c r="W23" s="727"/>
      <c r="X23" s="727"/>
      <c r="Y23" s="727"/>
      <c r="Z23" s="727"/>
      <c r="AA23" s="727"/>
      <c r="AB23" s="728"/>
      <c r="AC23" s="729" t="s">
        <v>1169</v>
      </c>
      <c r="AD23" s="730"/>
      <c r="AE23" s="730"/>
      <c r="AF23" s="730"/>
      <c r="AG23" s="730"/>
      <c r="AH23" s="730"/>
      <c r="AI23" s="730"/>
      <c r="AJ23" s="730"/>
      <c r="AK23" s="731"/>
      <c r="AL23" s="16"/>
    </row>
    <row r="24" spans="2:38" ht="15" thickBot="1" x14ac:dyDescent="0.25">
      <c r="B24" s="14"/>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6"/>
    </row>
    <row r="25" spans="2:38" ht="50.25" customHeight="1" thickBot="1" x14ac:dyDescent="0.25">
      <c r="B25" s="14"/>
      <c r="C25" s="472" t="s">
        <v>21</v>
      </c>
      <c r="D25" s="473"/>
      <c r="E25" s="473"/>
      <c r="F25" s="473"/>
      <c r="G25" s="473"/>
      <c r="H25" s="474"/>
      <c r="I25" s="732" t="s">
        <v>79</v>
      </c>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4"/>
      <c r="AL25" s="16"/>
    </row>
    <row r="26" spans="2:38" ht="15.75" thickBot="1" x14ac:dyDescent="0.25">
      <c r="B26" s="14"/>
      <c r="C26" s="13"/>
      <c r="D26" s="13"/>
      <c r="E26" s="13"/>
      <c r="F26" s="13"/>
      <c r="G26" s="13"/>
      <c r="H26" s="1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6"/>
    </row>
    <row r="27" spans="2:38" ht="39.75" customHeight="1" thickBot="1" x14ac:dyDescent="0.25">
      <c r="B27" s="14"/>
      <c r="C27" s="472" t="s">
        <v>23</v>
      </c>
      <c r="D27" s="473"/>
      <c r="E27" s="473"/>
      <c r="F27" s="473"/>
      <c r="G27" s="473"/>
      <c r="H27" s="474"/>
      <c r="I27" s="478">
        <v>0.7</v>
      </c>
      <c r="J27" s="475"/>
      <c r="K27" s="735" t="s">
        <v>24</v>
      </c>
      <c r="L27" s="736"/>
      <c r="M27" s="736"/>
      <c r="N27" s="736"/>
      <c r="O27" s="736"/>
      <c r="P27" s="736"/>
      <c r="Q27" s="736"/>
      <c r="R27" s="736"/>
      <c r="S27" s="736"/>
      <c r="T27" s="736"/>
      <c r="U27" s="736"/>
      <c r="V27" s="736"/>
      <c r="W27" s="736"/>
      <c r="X27" s="736"/>
      <c r="Y27" s="736"/>
      <c r="Z27" s="737"/>
      <c r="AA27" s="738" t="s">
        <v>25</v>
      </c>
      <c r="AB27" s="560"/>
      <c r="AC27" s="560"/>
      <c r="AD27" s="403"/>
      <c r="AE27" s="18" t="s">
        <v>26</v>
      </c>
      <c r="AF27" s="405" t="s">
        <v>520</v>
      </c>
      <c r="AG27" s="562" t="s">
        <v>27</v>
      </c>
      <c r="AH27" s="561"/>
      <c r="AI27" s="404"/>
      <c r="AJ27" s="213"/>
      <c r="AK27" s="19"/>
      <c r="AL27" s="16"/>
    </row>
    <row r="28" spans="2:38" ht="15" thickBot="1" x14ac:dyDescent="0.25">
      <c r="B28" s="14"/>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6"/>
    </row>
    <row r="29" spans="2:38" ht="15" x14ac:dyDescent="0.2">
      <c r="B29" s="14"/>
      <c r="C29" s="481" t="s">
        <v>323</v>
      </c>
      <c r="D29" s="482"/>
      <c r="E29" s="482"/>
      <c r="F29" s="482"/>
      <c r="G29" s="482"/>
      <c r="H29" s="482"/>
      <c r="I29" s="482"/>
      <c r="J29" s="483"/>
      <c r="K29" s="740" t="s">
        <v>322</v>
      </c>
      <c r="L29" s="741"/>
      <c r="M29" s="741"/>
      <c r="N29" s="741"/>
      <c r="O29" s="741"/>
      <c r="P29" s="741"/>
      <c r="Q29" s="741"/>
      <c r="R29" s="741"/>
      <c r="S29" s="741"/>
      <c r="T29" s="741"/>
      <c r="U29" s="741"/>
      <c r="V29" s="741"/>
      <c r="W29" s="742"/>
      <c r="X29" s="743" t="s">
        <v>321</v>
      </c>
      <c r="Y29" s="744"/>
      <c r="Z29" s="744"/>
      <c r="AA29" s="744"/>
      <c r="AB29" s="744"/>
      <c r="AC29" s="744"/>
      <c r="AD29" s="744"/>
      <c r="AE29" s="745"/>
      <c r="AF29" s="746" t="s">
        <v>320</v>
      </c>
      <c r="AG29" s="747"/>
      <c r="AH29" s="747"/>
      <c r="AI29" s="747"/>
      <c r="AJ29" s="747"/>
      <c r="AK29" s="747"/>
      <c r="AL29" s="16"/>
    </row>
    <row r="30" spans="2:38" x14ac:dyDescent="0.2">
      <c r="B30" s="14"/>
      <c r="C30" s="484"/>
      <c r="D30" s="485"/>
      <c r="E30" s="485"/>
      <c r="F30" s="485"/>
      <c r="G30" s="485"/>
      <c r="H30" s="485"/>
      <c r="I30" s="485"/>
      <c r="J30" s="485"/>
      <c r="K30" s="538" t="s">
        <v>319</v>
      </c>
      <c r="L30" s="538"/>
      <c r="M30" s="538"/>
      <c r="N30" s="538"/>
      <c r="O30" s="538"/>
      <c r="P30" s="538"/>
      <c r="Q30" s="538" t="s">
        <v>318</v>
      </c>
      <c r="R30" s="538"/>
      <c r="S30" s="538"/>
      <c r="T30" s="538"/>
      <c r="U30" s="538"/>
      <c r="V30" s="538"/>
      <c r="W30" s="538"/>
      <c r="X30" s="538" t="s">
        <v>319</v>
      </c>
      <c r="Y30" s="538"/>
      <c r="Z30" s="538"/>
      <c r="AA30" s="538"/>
      <c r="AB30" s="538"/>
      <c r="AC30" s="538" t="s">
        <v>318</v>
      </c>
      <c r="AD30" s="538"/>
      <c r="AE30" s="538"/>
      <c r="AF30" s="538" t="s">
        <v>319</v>
      </c>
      <c r="AG30" s="538"/>
      <c r="AH30" s="538" t="s">
        <v>318</v>
      </c>
      <c r="AI30" s="538"/>
      <c r="AJ30" s="538"/>
      <c r="AK30" s="538"/>
      <c r="AL30" s="16"/>
    </row>
    <row r="31" spans="2:38" ht="15" thickBot="1" x14ac:dyDescent="0.25">
      <c r="B31" s="14"/>
      <c r="C31" s="487"/>
      <c r="D31" s="488"/>
      <c r="E31" s="488"/>
      <c r="F31" s="488"/>
      <c r="G31" s="488"/>
      <c r="H31" s="488"/>
      <c r="I31" s="488"/>
      <c r="J31" s="488"/>
      <c r="K31" s="739">
        <v>0</v>
      </c>
      <c r="L31" s="538"/>
      <c r="M31" s="538"/>
      <c r="N31" s="538"/>
      <c r="O31" s="538"/>
      <c r="P31" s="538"/>
      <c r="Q31" s="739">
        <v>0.59</v>
      </c>
      <c r="R31" s="538"/>
      <c r="S31" s="538"/>
      <c r="T31" s="538"/>
      <c r="U31" s="538"/>
      <c r="V31" s="538"/>
      <c r="W31" s="538"/>
      <c r="X31" s="739">
        <v>0.6</v>
      </c>
      <c r="Y31" s="538"/>
      <c r="Z31" s="538"/>
      <c r="AA31" s="538"/>
      <c r="AB31" s="538"/>
      <c r="AC31" s="739">
        <v>0.69</v>
      </c>
      <c r="AD31" s="538"/>
      <c r="AE31" s="538"/>
      <c r="AF31" s="739">
        <v>0.7</v>
      </c>
      <c r="AG31" s="538"/>
      <c r="AH31" s="739">
        <v>1</v>
      </c>
      <c r="AI31" s="538"/>
      <c r="AJ31" s="538"/>
      <c r="AK31" s="538"/>
      <c r="AL31" s="16"/>
    </row>
    <row r="32" spans="2:38" ht="15" thickBot="1" x14ac:dyDescent="0.25">
      <c r="B32" s="14"/>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6"/>
    </row>
    <row r="33" spans="2:50" s="21" customFormat="1" x14ac:dyDescent="0.2">
      <c r="B33" s="20"/>
      <c r="C33" s="756" t="s">
        <v>29</v>
      </c>
      <c r="D33" s="757"/>
      <c r="E33" s="757"/>
      <c r="F33" s="757"/>
      <c r="G33" s="757"/>
      <c r="H33" s="757"/>
      <c r="I33" s="757"/>
      <c r="J33" s="757"/>
      <c r="K33" s="757"/>
      <c r="L33" s="757"/>
      <c r="M33" s="757"/>
      <c r="N33" s="757"/>
      <c r="O33" s="757"/>
      <c r="P33" s="757"/>
      <c r="Q33" s="757"/>
      <c r="R33" s="757"/>
      <c r="S33" s="757"/>
      <c r="T33" s="757"/>
      <c r="U33" s="757"/>
      <c r="V33" s="757"/>
      <c r="W33" s="757"/>
      <c r="X33" s="757"/>
      <c r="Y33" s="757"/>
      <c r="Z33" s="757"/>
      <c r="AA33" s="757"/>
      <c r="AB33" s="757"/>
      <c r="AC33" s="757"/>
      <c r="AD33" s="757"/>
      <c r="AE33" s="757"/>
      <c r="AF33" s="757"/>
      <c r="AG33" s="757"/>
      <c r="AH33" s="757"/>
      <c r="AI33" s="757"/>
      <c r="AJ33" s="757"/>
      <c r="AK33" s="758"/>
      <c r="AL33" s="16"/>
    </row>
    <row r="34" spans="2:50" s="21" customFormat="1" ht="15" thickBot="1" x14ac:dyDescent="0.25">
      <c r="B34" s="20"/>
      <c r="C34" s="759"/>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c r="AI34" s="760"/>
      <c r="AJ34" s="760"/>
      <c r="AK34" s="761"/>
      <c r="AL34" s="16"/>
    </row>
    <row r="35" spans="2:50" s="21" customFormat="1" x14ac:dyDescent="0.2">
      <c r="B35" s="20"/>
      <c r="C35" s="756" t="s">
        <v>30</v>
      </c>
      <c r="D35" s="757"/>
      <c r="E35" s="757"/>
      <c r="F35" s="757"/>
      <c r="G35" s="758"/>
      <c r="H35" s="762" t="s">
        <v>1197</v>
      </c>
      <c r="I35" s="762" t="s">
        <v>1198</v>
      </c>
      <c r="J35" s="764" t="s">
        <v>33</v>
      </c>
      <c r="K35" s="766" t="s">
        <v>34</v>
      </c>
      <c r="L35" s="757"/>
      <c r="M35" s="757"/>
      <c r="N35" s="757"/>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8"/>
      <c r="AL35" s="16"/>
    </row>
    <row r="36" spans="2:50" s="21" customFormat="1" ht="31.5" customHeight="1" thickBot="1" x14ac:dyDescent="0.25">
      <c r="B36" s="20"/>
      <c r="C36" s="759"/>
      <c r="D36" s="760"/>
      <c r="E36" s="760"/>
      <c r="F36" s="760"/>
      <c r="G36" s="761"/>
      <c r="H36" s="763"/>
      <c r="I36" s="763"/>
      <c r="J36" s="765"/>
      <c r="K36" s="767"/>
      <c r="L36" s="760"/>
      <c r="M36" s="760"/>
      <c r="N36" s="760"/>
      <c r="O36" s="760"/>
      <c r="P36" s="760"/>
      <c r="Q36" s="760"/>
      <c r="R36" s="760"/>
      <c r="S36" s="760"/>
      <c r="T36" s="760"/>
      <c r="U36" s="760"/>
      <c r="V36" s="760"/>
      <c r="W36" s="760"/>
      <c r="X36" s="760"/>
      <c r="Y36" s="760"/>
      <c r="Z36" s="760"/>
      <c r="AA36" s="760"/>
      <c r="AB36" s="760"/>
      <c r="AC36" s="760"/>
      <c r="AD36" s="760"/>
      <c r="AE36" s="760"/>
      <c r="AF36" s="760"/>
      <c r="AG36" s="760"/>
      <c r="AH36" s="760"/>
      <c r="AI36" s="760"/>
      <c r="AJ36" s="760"/>
      <c r="AK36" s="761"/>
      <c r="AL36" s="16"/>
    </row>
    <row r="37" spans="2:50" s="21" customFormat="1" ht="133.5" customHeight="1" x14ac:dyDescent="0.2">
      <c r="B37" s="20"/>
      <c r="C37" s="641" t="s">
        <v>1199</v>
      </c>
      <c r="D37" s="642"/>
      <c r="E37" s="642"/>
      <c r="F37" s="642"/>
      <c r="G37" s="643"/>
      <c r="H37" s="70">
        <v>7</v>
      </c>
      <c r="I37" s="70">
        <v>7</v>
      </c>
      <c r="J37" s="384">
        <v>1</v>
      </c>
      <c r="K37" s="858" t="s">
        <v>1200</v>
      </c>
      <c r="L37" s="859"/>
      <c r="M37" s="859"/>
      <c r="N37" s="859"/>
      <c r="O37" s="859"/>
      <c r="P37" s="859"/>
      <c r="Q37" s="859"/>
      <c r="R37" s="859"/>
      <c r="S37" s="859"/>
      <c r="T37" s="859"/>
      <c r="U37" s="859"/>
      <c r="V37" s="859"/>
      <c r="W37" s="859"/>
      <c r="X37" s="859"/>
      <c r="Y37" s="859"/>
      <c r="Z37" s="859"/>
      <c r="AA37" s="859"/>
      <c r="AB37" s="859"/>
      <c r="AC37" s="859"/>
      <c r="AD37" s="859"/>
      <c r="AE37" s="859"/>
      <c r="AF37" s="859"/>
      <c r="AG37" s="859"/>
      <c r="AH37" s="859"/>
      <c r="AI37" s="859"/>
      <c r="AJ37" s="859"/>
      <c r="AK37" s="860"/>
      <c r="AL37" s="16"/>
    </row>
    <row r="38" spans="2:50" s="21" customFormat="1" ht="15" customHeight="1" thickBot="1" x14ac:dyDescent="0.25">
      <c r="B38" s="20"/>
      <c r="C38" s="780" t="s">
        <v>1201</v>
      </c>
      <c r="D38" s="781"/>
      <c r="E38" s="781"/>
      <c r="F38" s="781"/>
      <c r="G38" s="782"/>
      <c r="H38" s="70"/>
      <c r="I38" s="72"/>
      <c r="J38" s="384"/>
      <c r="K38" s="861"/>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3"/>
      <c r="AL38" s="864"/>
      <c r="AM38" s="864"/>
      <c r="AN38" s="864"/>
      <c r="AO38" s="864"/>
      <c r="AP38" s="864"/>
      <c r="AQ38" s="864"/>
      <c r="AR38" s="864"/>
      <c r="AS38" s="864"/>
      <c r="AT38" s="864"/>
      <c r="AU38" s="864"/>
      <c r="AV38" s="864"/>
      <c r="AW38" s="864"/>
      <c r="AX38" s="864"/>
    </row>
    <row r="39" spans="2:50" s="21" customFormat="1" ht="15.75" customHeight="1" thickBot="1" x14ac:dyDescent="0.3">
      <c r="B39" s="20"/>
      <c r="C39" s="786" t="s">
        <v>35</v>
      </c>
      <c r="D39" s="787"/>
      <c r="E39" s="787"/>
      <c r="F39" s="787"/>
      <c r="G39" s="788"/>
      <c r="H39" s="94"/>
      <c r="I39" s="69"/>
      <c r="J39" s="140"/>
      <c r="K39" s="789"/>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1"/>
      <c r="AL39" s="16"/>
    </row>
    <row r="40" spans="2:50" s="21" customFormat="1" ht="15" thickBot="1" x14ac:dyDescent="0.25">
      <c r="B40" s="20"/>
      <c r="C40" s="15"/>
      <c r="D40" s="15"/>
      <c r="E40" s="15"/>
      <c r="F40" s="15"/>
      <c r="G40" s="15"/>
      <c r="H40" s="54"/>
      <c r="I40" s="54"/>
      <c r="J40" s="53"/>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6"/>
    </row>
    <row r="41" spans="2:50" s="21" customFormat="1" ht="14.25" customHeight="1" x14ac:dyDescent="0.2">
      <c r="B41" s="20"/>
      <c r="C41" s="625" t="s">
        <v>36</v>
      </c>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7"/>
      <c r="AL41" s="16"/>
    </row>
    <row r="42" spans="2:50" ht="15" customHeight="1" thickBot="1" x14ac:dyDescent="0.25">
      <c r="B42" s="14"/>
      <c r="C42" s="792"/>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4"/>
      <c r="AL42" s="16"/>
    </row>
    <row r="43" spans="2:50" ht="14.25" customHeight="1" x14ac:dyDescent="0.2">
      <c r="B43" s="14"/>
      <c r="C43" s="768" t="s">
        <v>498</v>
      </c>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769"/>
      <c r="AI43" s="769"/>
      <c r="AJ43" s="769"/>
      <c r="AK43" s="770"/>
      <c r="AL43" s="16"/>
    </row>
    <row r="44" spans="2:50" x14ac:dyDescent="0.2">
      <c r="B44" s="14"/>
      <c r="C44" s="771"/>
      <c r="D44" s="772"/>
      <c r="E44" s="772"/>
      <c r="F44" s="772"/>
      <c r="G44" s="772"/>
      <c r="H44" s="772"/>
      <c r="I44" s="772"/>
      <c r="J44" s="772"/>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3"/>
      <c r="AL44" s="16"/>
    </row>
    <row r="45" spans="2:50" x14ac:dyDescent="0.2">
      <c r="B45" s="14"/>
      <c r="C45" s="771"/>
      <c r="D45" s="772"/>
      <c r="E45" s="772"/>
      <c r="F45" s="772"/>
      <c r="G45" s="772"/>
      <c r="H45" s="772"/>
      <c r="I45" s="772"/>
      <c r="J45" s="772"/>
      <c r="K45" s="772"/>
      <c r="L45" s="772"/>
      <c r="M45" s="772"/>
      <c r="N45" s="772"/>
      <c r="O45" s="772"/>
      <c r="P45" s="772"/>
      <c r="Q45" s="772"/>
      <c r="R45" s="772"/>
      <c r="S45" s="772"/>
      <c r="T45" s="772"/>
      <c r="U45" s="772"/>
      <c r="V45" s="772"/>
      <c r="W45" s="772"/>
      <c r="X45" s="772"/>
      <c r="Y45" s="772"/>
      <c r="Z45" s="772"/>
      <c r="AA45" s="772"/>
      <c r="AB45" s="772"/>
      <c r="AC45" s="772"/>
      <c r="AD45" s="772"/>
      <c r="AE45" s="772"/>
      <c r="AF45" s="772"/>
      <c r="AG45" s="772"/>
      <c r="AH45" s="772"/>
      <c r="AI45" s="772"/>
      <c r="AJ45" s="772"/>
      <c r="AK45" s="773"/>
      <c r="AL45" s="16"/>
    </row>
    <row r="46" spans="2:50" x14ac:dyDescent="0.2">
      <c r="B46" s="14"/>
      <c r="C46" s="771"/>
      <c r="D46" s="772"/>
      <c r="E46" s="772"/>
      <c r="F46" s="772"/>
      <c r="G46" s="772"/>
      <c r="H46" s="772"/>
      <c r="I46" s="772"/>
      <c r="J46" s="772"/>
      <c r="K46" s="772"/>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3"/>
      <c r="AL46" s="16"/>
    </row>
    <row r="47" spans="2:50" x14ac:dyDescent="0.2">
      <c r="B47" s="14"/>
      <c r="C47" s="771"/>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772"/>
      <c r="AK47" s="773"/>
      <c r="AL47" s="16"/>
    </row>
    <row r="48" spans="2:50" x14ac:dyDescent="0.2">
      <c r="B48" s="14"/>
      <c r="C48" s="771"/>
      <c r="D48" s="772"/>
      <c r="E48" s="772"/>
      <c r="F48" s="772"/>
      <c r="G48" s="772"/>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3"/>
      <c r="AL48" s="16"/>
    </row>
    <row r="49" spans="2:38" x14ac:dyDescent="0.2">
      <c r="B49" s="14"/>
      <c r="C49" s="771"/>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3"/>
      <c r="AL49" s="16"/>
    </row>
    <row r="50" spans="2:38" x14ac:dyDescent="0.2">
      <c r="B50" s="14"/>
      <c r="C50" s="771"/>
      <c r="D50" s="772"/>
      <c r="E50" s="772"/>
      <c r="F50" s="772"/>
      <c r="G50" s="772"/>
      <c r="H50" s="772"/>
      <c r="I50" s="772"/>
      <c r="J50" s="772"/>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3"/>
      <c r="AL50" s="16"/>
    </row>
    <row r="51" spans="2:38" x14ac:dyDescent="0.2">
      <c r="B51" s="14"/>
      <c r="C51" s="771"/>
      <c r="D51" s="772"/>
      <c r="E51" s="772"/>
      <c r="F51" s="772"/>
      <c r="G51" s="772"/>
      <c r="H51" s="772"/>
      <c r="I51" s="772"/>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3"/>
      <c r="AL51" s="16"/>
    </row>
    <row r="52" spans="2:38" ht="15" thickBot="1" x14ac:dyDescent="0.25">
      <c r="B52" s="14"/>
      <c r="C52" s="774"/>
      <c r="D52" s="775"/>
      <c r="E52" s="775"/>
      <c r="F52" s="775"/>
      <c r="G52" s="775"/>
      <c r="H52" s="775"/>
      <c r="I52" s="775"/>
      <c r="J52" s="775"/>
      <c r="K52" s="775"/>
      <c r="L52" s="775"/>
      <c r="M52" s="775"/>
      <c r="N52" s="775"/>
      <c r="O52" s="775"/>
      <c r="P52" s="775"/>
      <c r="Q52" s="775"/>
      <c r="R52" s="775"/>
      <c r="S52" s="775"/>
      <c r="T52" s="775"/>
      <c r="U52" s="775"/>
      <c r="V52" s="775"/>
      <c r="W52" s="775"/>
      <c r="X52" s="775"/>
      <c r="Y52" s="775"/>
      <c r="Z52" s="775"/>
      <c r="AA52" s="775"/>
      <c r="AB52" s="775"/>
      <c r="AC52" s="775"/>
      <c r="AD52" s="775"/>
      <c r="AE52" s="775"/>
      <c r="AF52" s="775"/>
      <c r="AG52" s="775"/>
      <c r="AH52" s="775"/>
      <c r="AI52" s="775"/>
      <c r="AJ52" s="775"/>
      <c r="AK52" s="776"/>
      <c r="AL52" s="16"/>
    </row>
    <row r="53" spans="2:38" ht="15" thickBot="1" x14ac:dyDescent="0.25">
      <c r="B53" s="22"/>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23"/>
    </row>
    <row r="54" spans="2:38" ht="14.25" customHeight="1" x14ac:dyDescent="0.2">
      <c r="B54" s="26"/>
      <c r="C54" s="838" t="s">
        <v>30</v>
      </c>
      <c r="D54" s="839"/>
      <c r="E54" s="839"/>
      <c r="F54" s="839"/>
      <c r="G54" s="840"/>
      <c r="H54" s="838" t="s">
        <v>37</v>
      </c>
      <c r="I54" s="840"/>
      <c r="J54" s="838" t="s">
        <v>38</v>
      </c>
      <c r="K54" s="839"/>
      <c r="L54" s="839"/>
      <c r="M54" s="839"/>
      <c r="N54" s="838" t="s">
        <v>39</v>
      </c>
      <c r="O54" s="839"/>
      <c r="P54" s="839"/>
      <c r="Q54" s="839"/>
      <c r="R54" s="839"/>
      <c r="S54" s="839"/>
      <c r="T54" s="839"/>
      <c r="U54" s="839"/>
      <c r="V54" s="839"/>
      <c r="W54" s="839"/>
      <c r="X54" s="839"/>
      <c r="Y54" s="840"/>
      <c r="Z54" s="838" t="s">
        <v>40</v>
      </c>
      <c r="AA54" s="839"/>
      <c r="AB54" s="839"/>
      <c r="AC54" s="839"/>
      <c r="AD54" s="839"/>
      <c r="AE54" s="839"/>
      <c r="AF54" s="839"/>
      <c r="AG54" s="839"/>
      <c r="AH54" s="839"/>
      <c r="AI54" s="839"/>
      <c r="AJ54" s="839"/>
      <c r="AK54" s="840"/>
      <c r="AL54" s="27"/>
    </row>
    <row r="55" spans="2:38" ht="14.25" customHeight="1" x14ac:dyDescent="0.2">
      <c r="B55" s="28"/>
      <c r="C55" s="841"/>
      <c r="D55" s="842"/>
      <c r="E55" s="842"/>
      <c r="F55" s="842"/>
      <c r="G55" s="843"/>
      <c r="H55" s="841"/>
      <c r="I55" s="843"/>
      <c r="J55" s="841"/>
      <c r="K55" s="842"/>
      <c r="L55" s="842"/>
      <c r="M55" s="842"/>
      <c r="N55" s="841"/>
      <c r="O55" s="842"/>
      <c r="P55" s="842"/>
      <c r="Q55" s="842"/>
      <c r="R55" s="842"/>
      <c r="S55" s="842"/>
      <c r="T55" s="842"/>
      <c r="U55" s="842"/>
      <c r="V55" s="842"/>
      <c r="W55" s="842"/>
      <c r="X55" s="842"/>
      <c r="Y55" s="843"/>
      <c r="Z55" s="841"/>
      <c r="AA55" s="842"/>
      <c r="AB55" s="842"/>
      <c r="AC55" s="842"/>
      <c r="AD55" s="842"/>
      <c r="AE55" s="842"/>
      <c r="AF55" s="842"/>
      <c r="AG55" s="842"/>
      <c r="AH55" s="842"/>
      <c r="AI55" s="842"/>
      <c r="AJ55" s="842"/>
      <c r="AK55" s="843"/>
      <c r="AL55" s="27"/>
    </row>
    <row r="56" spans="2:38" ht="15" customHeight="1" thickBot="1" x14ac:dyDescent="0.25">
      <c r="B56" s="28"/>
      <c r="C56" s="844"/>
      <c r="D56" s="845"/>
      <c r="E56" s="845"/>
      <c r="F56" s="845"/>
      <c r="G56" s="846"/>
      <c r="H56" s="844"/>
      <c r="I56" s="846"/>
      <c r="J56" s="844"/>
      <c r="K56" s="845"/>
      <c r="L56" s="845"/>
      <c r="M56" s="845"/>
      <c r="N56" s="844"/>
      <c r="O56" s="845"/>
      <c r="P56" s="845"/>
      <c r="Q56" s="845"/>
      <c r="R56" s="845"/>
      <c r="S56" s="845"/>
      <c r="T56" s="845"/>
      <c r="U56" s="845"/>
      <c r="V56" s="845"/>
      <c r="W56" s="845"/>
      <c r="X56" s="845"/>
      <c r="Y56" s="846"/>
      <c r="Z56" s="844"/>
      <c r="AA56" s="845"/>
      <c r="AB56" s="845"/>
      <c r="AC56" s="845"/>
      <c r="AD56" s="845"/>
      <c r="AE56" s="845"/>
      <c r="AF56" s="845"/>
      <c r="AG56" s="845"/>
      <c r="AH56" s="845"/>
      <c r="AI56" s="845"/>
      <c r="AJ56" s="845"/>
      <c r="AK56" s="846"/>
      <c r="AL56" s="27"/>
    </row>
    <row r="57" spans="2:38" ht="105.75" customHeight="1" x14ac:dyDescent="0.2">
      <c r="B57" s="26"/>
      <c r="C57" s="641" t="s">
        <v>1199</v>
      </c>
      <c r="D57" s="642"/>
      <c r="E57" s="642"/>
      <c r="F57" s="642"/>
      <c r="G57" s="643"/>
      <c r="H57" s="828" t="s">
        <v>528</v>
      </c>
      <c r="I57" s="828"/>
      <c r="J57" s="835" t="s">
        <v>1202</v>
      </c>
      <c r="K57" s="836"/>
      <c r="L57" s="836"/>
      <c r="M57" s="865"/>
      <c r="N57" s="835" t="s">
        <v>528</v>
      </c>
      <c r="O57" s="836"/>
      <c r="P57" s="836"/>
      <c r="Q57" s="836"/>
      <c r="R57" s="836"/>
      <c r="S57" s="836"/>
      <c r="T57" s="836"/>
      <c r="U57" s="836"/>
      <c r="V57" s="836"/>
      <c r="W57" s="836"/>
      <c r="X57" s="836"/>
      <c r="Y57" s="865"/>
      <c r="Z57" s="835" t="s">
        <v>1203</v>
      </c>
      <c r="AA57" s="836"/>
      <c r="AB57" s="836"/>
      <c r="AC57" s="836"/>
      <c r="AD57" s="836"/>
      <c r="AE57" s="836"/>
      <c r="AF57" s="836"/>
      <c r="AG57" s="836"/>
      <c r="AH57" s="836"/>
      <c r="AI57" s="836"/>
      <c r="AJ57" s="836"/>
      <c r="AK57" s="837"/>
      <c r="AL57" s="29"/>
    </row>
    <row r="58" spans="2:38" ht="21.75" customHeight="1" x14ac:dyDescent="0.2">
      <c r="B58" s="26"/>
      <c r="C58" s="641" t="s">
        <v>1201</v>
      </c>
      <c r="D58" s="642"/>
      <c r="E58" s="642"/>
      <c r="F58" s="642"/>
      <c r="G58" s="643"/>
      <c r="H58" s="828"/>
      <c r="I58" s="828"/>
      <c r="J58" s="591"/>
      <c r="K58" s="591"/>
      <c r="L58" s="591"/>
      <c r="M58" s="591"/>
      <c r="N58" s="591"/>
      <c r="O58" s="591"/>
      <c r="P58" s="591"/>
      <c r="Q58" s="591"/>
      <c r="R58" s="591"/>
      <c r="S58" s="591"/>
      <c r="T58" s="591"/>
      <c r="U58" s="591"/>
      <c r="V58" s="591"/>
      <c r="W58" s="591"/>
      <c r="X58" s="591"/>
      <c r="Y58" s="591"/>
      <c r="Z58" s="849"/>
      <c r="AA58" s="849"/>
      <c r="AB58" s="849"/>
      <c r="AC58" s="849"/>
      <c r="AD58" s="849"/>
      <c r="AE58" s="849"/>
      <c r="AF58" s="849"/>
      <c r="AG58" s="849"/>
      <c r="AH58" s="849"/>
      <c r="AI58" s="849"/>
      <c r="AJ58" s="849"/>
      <c r="AK58" s="849"/>
      <c r="AL58" s="29"/>
    </row>
    <row r="59" spans="2:38" x14ac:dyDescent="0.2">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row>
    <row r="97" ht="6" customHeight="1" x14ac:dyDescent="0.2"/>
  </sheetData>
  <mergeCells count="86">
    <mergeCell ref="C57:G57"/>
    <mergeCell ref="H57:I57"/>
    <mergeCell ref="J57:M57"/>
    <mergeCell ref="N57:Y57"/>
    <mergeCell ref="Z57:AK57"/>
    <mergeCell ref="C58:G58"/>
    <mergeCell ref="H58:I58"/>
    <mergeCell ref="J58:M58"/>
    <mergeCell ref="N58:Y58"/>
    <mergeCell ref="Z58:AK58"/>
    <mergeCell ref="AL38:AX38"/>
    <mergeCell ref="C41:AK42"/>
    <mergeCell ref="C43:AK52"/>
    <mergeCell ref="C54:G56"/>
    <mergeCell ref="H54:I56"/>
    <mergeCell ref="J54:M56"/>
    <mergeCell ref="N54:Y56"/>
    <mergeCell ref="Z54:AK56"/>
    <mergeCell ref="C39:G39"/>
    <mergeCell ref="K39:AK39"/>
    <mergeCell ref="C33:AK34"/>
    <mergeCell ref="C35:G36"/>
    <mergeCell ref="H35:H36"/>
    <mergeCell ref="I35:I36"/>
    <mergeCell ref="J35:J36"/>
    <mergeCell ref="K35:AK36"/>
    <mergeCell ref="C37:G37"/>
    <mergeCell ref="K37:AK37"/>
    <mergeCell ref="C38:G38"/>
    <mergeCell ref="K38:AK38"/>
    <mergeCell ref="AH31:AK31"/>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C25:H25"/>
    <mergeCell ref="I25:AK25"/>
    <mergeCell ref="C27:H27"/>
    <mergeCell ref="I27:J27"/>
    <mergeCell ref="K27:Z27"/>
    <mergeCell ref="AA27:AC27"/>
    <mergeCell ref="AG27:AH27"/>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3"/>
  <sheetViews>
    <sheetView view="pageBreakPreview" zoomScaleNormal="100" zoomScaleSheetLayoutView="100" zoomScalePageLayoutView="70" workbookViewId="0">
      <selection activeCell="C23" sqref="C23:I23"/>
    </sheetView>
  </sheetViews>
  <sheetFormatPr baseColWidth="10" defaultColWidth="3.7109375" defaultRowHeight="14.25" x14ac:dyDescent="0.2"/>
  <cols>
    <col min="1" max="1" width="3.7109375" style="375"/>
    <col min="2" max="2" width="2.85546875" style="375" customWidth="1"/>
    <col min="3" max="6" width="2.7109375" style="375" customWidth="1"/>
    <col min="7" max="7" width="4.28515625" style="375" customWidth="1"/>
    <col min="8" max="9" width="17.28515625" style="375" customWidth="1"/>
    <col min="10" max="10" width="15" style="375" customWidth="1"/>
    <col min="11" max="12" width="3.42578125" style="375" customWidth="1"/>
    <col min="13" max="15" width="2.7109375" style="375" customWidth="1"/>
    <col min="16" max="16" width="3.42578125" style="375" customWidth="1"/>
    <col min="17" max="17" width="3.5703125" style="375" customWidth="1"/>
    <col min="18" max="18" width="3.7109375" style="375"/>
    <col min="19" max="19" width="3.28515625" style="375" customWidth="1"/>
    <col min="20" max="20" width="7.42578125" style="375" customWidth="1"/>
    <col min="21" max="21" width="3.5703125" style="375" customWidth="1"/>
    <col min="22" max="22" width="3.7109375" style="375"/>
    <col min="23" max="25" width="5" style="375" customWidth="1"/>
    <col min="26" max="26" width="6.7109375" style="375" customWidth="1"/>
    <col min="27" max="27" width="4.140625" style="375" customWidth="1"/>
    <col min="28" max="28" width="2" style="375" customWidth="1"/>
    <col min="29" max="16384" width="3.7109375" style="375"/>
  </cols>
  <sheetData>
    <row r="1" spans="2:28" ht="15" thickBot="1" x14ac:dyDescent="0.25">
      <c r="B1" s="2"/>
      <c r="C1" s="2"/>
      <c r="D1" s="2"/>
      <c r="E1" s="2"/>
      <c r="F1" s="2"/>
    </row>
    <row r="2" spans="2:28" ht="45.75" customHeight="1" x14ac:dyDescent="0.2">
      <c r="B2" s="588"/>
      <c r="C2" s="589"/>
      <c r="D2" s="589"/>
      <c r="E2" s="589"/>
      <c r="F2" s="589"/>
      <c r="G2" s="589"/>
      <c r="H2" s="594" t="s">
        <v>0</v>
      </c>
      <c r="I2" s="594"/>
      <c r="J2" s="594"/>
      <c r="K2" s="594"/>
      <c r="L2" s="594"/>
      <c r="M2" s="594"/>
      <c r="N2" s="594"/>
      <c r="O2" s="594"/>
      <c r="P2" s="594"/>
      <c r="Q2" s="594"/>
      <c r="R2" s="594"/>
      <c r="S2" s="594"/>
      <c r="T2" s="594"/>
      <c r="U2" s="594"/>
      <c r="V2" s="594"/>
      <c r="W2" s="594"/>
      <c r="X2" s="594"/>
      <c r="Y2" s="594"/>
      <c r="Z2" s="594"/>
      <c r="AA2" s="594"/>
      <c r="AB2" s="595"/>
    </row>
    <row r="3" spans="2:28" ht="15" x14ac:dyDescent="0.2">
      <c r="B3" s="590"/>
      <c r="C3" s="591"/>
      <c r="D3" s="591"/>
      <c r="E3" s="591"/>
      <c r="F3" s="591"/>
      <c r="G3" s="591"/>
      <c r="H3" s="596" t="s">
        <v>1</v>
      </c>
      <c r="I3" s="596"/>
      <c r="J3" s="596"/>
      <c r="K3" s="596"/>
      <c r="L3" s="596"/>
      <c r="M3" s="596"/>
      <c r="N3" s="596"/>
      <c r="O3" s="596"/>
      <c r="P3" s="596" t="s">
        <v>137</v>
      </c>
      <c r="Q3" s="596"/>
      <c r="R3" s="596"/>
      <c r="S3" s="596"/>
      <c r="T3" s="596"/>
      <c r="U3" s="596"/>
      <c r="V3" s="596"/>
      <c r="W3" s="596"/>
      <c r="X3" s="596"/>
      <c r="Y3" s="596"/>
      <c r="Z3" s="596"/>
      <c r="AA3" s="596"/>
      <c r="AB3" s="597"/>
    </row>
    <row r="4" spans="2:28" ht="15.75" thickBot="1" x14ac:dyDescent="0.25">
      <c r="B4" s="592"/>
      <c r="C4" s="593"/>
      <c r="D4" s="593"/>
      <c r="E4" s="593"/>
      <c r="F4" s="593"/>
      <c r="G4" s="593"/>
      <c r="H4" s="598" t="s">
        <v>326</v>
      </c>
      <c r="I4" s="598"/>
      <c r="J4" s="598"/>
      <c r="K4" s="598"/>
      <c r="L4" s="598"/>
      <c r="M4" s="598"/>
      <c r="N4" s="598"/>
      <c r="O4" s="598"/>
      <c r="P4" s="598"/>
      <c r="Q4" s="598"/>
      <c r="R4" s="598"/>
      <c r="S4" s="598"/>
      <c r="T4" s="598"/>
      <c r="U4" s="598"/>
      <c r="V4" s="598"/>
      <c r="W4" s="598"/>
      <c r="X4" s="598"/>
      <c r="Y4" s="598"/>
      <c r="Z4" s="598"/>
      <c r="AA4" s="598"/>
      <c r="AB4" s="599"/>
    </row>
    <row r="5" spans="2:28" ht="15" x14ac:dyDescent="0.2">
      <c r="H5" s="3"/>
      <c r="I5" s="3"/>
      <c r="J5" s="3"/>
      <c r="K5" s="3"/>
      <c r="L5" s="3"/>
      <c r="M5" s="3"/>
      <c r="N5" s="3"/>
      <c r="O5" s="3"/>
      <c r="P5" s="3"/>
      <c r="Q5" s="3"/>
      <c r="R5" s="3"/>
      <c r="S5" s="3"/>
      <c r="T5" s="3"/>
      <c r="U5" s="3"/>
      <c r="V5" s="3"/>
      <c r="W5" s="3"/>
      <c r="X5" s="3"/>
      <c r="Y5" s="3"/>
      <c r="Z5" s="3"/>
      <c r="AA5" s="3"/>
      <c r="AB5" s="3"/>
    </row>
    <row r="6" spans="2:28" ht="15.75" thickBot="1" x14ac:dyDescent="0.25">
      <c r="B6" s="4"/>
      <c r="C6" s="5"/>
      <c r="D6" s="5"/>
      <c r="E6" s="5"/>
      <c r="F6" s="5"/>
      <c r="G6" s="5"/>
      <c r="H6" s="5"/>
      <c r="I6" s="6"/>
      <c r="J6" s="6"/>
      <c r="K6" s="6"/>
      <c r="L6" s="6"/>
      <c r="M6" s="6"/>
      <c r="N6" s="6"/>
      <c r="O6" s="6"/>
      <c r="P6" s="6"/>
      <c r="Q6" s="6"/>
      <c r="R6" s="7"/>
      <c r="S6" s="7"/>
      <c r="T6" s="7"/>
      <c r="U6" s="7"/>
      <c r="V6" s="7"/>
      <c r="W6" s="5"/>
      <c r="X6" s="5"/>
      <c r="Y6" s="5"/>
      <c r="Z6" s="5"/>
      <c r="AA6" s="5"/>
      <c r="AB6" s="8"/>
    </row>
    <row r="7" spans="2:28" ht="15" customHeight="1" x14ac:dyDescent="0.2">
      <c r="B7" s="9"/>
      <c r="C7" s="545" t="s">
        <v>2</v>
      </c>
      <c r="D7" s="546"/>
      <c r="E7" s="546"/>
      <c r="F7" s="546"/>
      <c r="G7" s="546"/>
      <c r="H7" s="547"/>
      <c r="I7" s="619" t="s">
        <v>87</v>
      </c>
      <c r="J7" s="620"/>
      <c r="K7" s="620"/>
      <c r="L7" s="620"/>
      <c r="M7" s="620"/>
      <c r="N7" s="620"/>
      <c r="O7" s="620"/>
      <c r="P7" s="620"/>
      <c r="Q7" s="620"/>
      <c r="R7" s="620"/>
      <c r="S7" s="620"/>
      <c r="T7" s="620"/>
      <c r="U7" s="620"/>
      <c r="V7" s="620"/>
      <c r="W7" s="620"/>
      <c r="X7" s="620"/>
      <c r="Y7" s="620"/>
      <c r="Z7" s="620"/>
      <c r="AA7" s="621"/>
      <c r="AB7" s="10"/>
    </row>
    <row r="8" spans="2:28" ht="13.15" customHeight="1" thickBot="1" x14ac:dyDescent="0.25">
      <c r="B8" s="9"/>
      <c r="C8" s="548"/>
      <c r="D8" s="549"/>
      <c r="E8" s="549"/>
      <c r="F8" s="549"/>
      <c r="G8" s="549"/>
      <c r="H8" s="550"/>
      <c r="I8" s="622"/>
      <c r="J8" s="623"/>
      <c r="K8" s="623"/>
      <c r="L8" s="623"/>
      <c r="M8" s="623"/>
      <c r="N8" s="623"/>
      <c r="O8" s="623"/>
      <c r="P8" s="623"/>
      <c r="Q8" s="623"/>
      <c r="R8" s="623"/>
      <c r="S8" s="623"/>
      <c r="T8" s="623"/>
      <c r="U8" s="623"/>
      <c r="V8" s="623"/>
      <c r="W8" s="623"/>
      <c r="X8" s="623"/>
      <c r="Y8" s="623"/>
      <c r="Z8" s="623"/>
      <c r="AA8" s="624"/>
      <c r="AB8" s="10"/>
    </row>
    <row r="9" spans="2:28" ht="9" customHeight="1" thickBot="1" x14ac:dyDescent="0.25">
      <c r="B9" s="9"/>
      <c r="C9" s="11"/>
      <c r="D9" s="11"/>
      <c r="E9" s="11"/>
      <c r="F9" s="11"/>
      <c r="G9" s="11"/>
      <c r="H9" s="11"/>
      <c r="I9" s="12"/>
      <c r="J9" s="12"/>
      <c r="K9" s="12"/>
      <c r="L9" s="12"/>
      <c r="M9" s="12"/>
      <c r="N9" s="12"/>
      <c r="O9" s="12"/>
      <c r="P9" s="12"/>
      <c r="Q9" s="12"/>
      <c r="R9" s="13"/>
      <c r="S9" s="13"/>
      <c r="T9" s="13"/>
      <c r="U9" s="13"/>
      <c r="V9" s="13"/>
      <c r="W9" s="11"/>
      <c r="X9" s="11"/>
      <c r="Y9" s="11"/>
      <c r="Z9" s="11"/>
      <c r="AA9" s="11"/>
      <c r="AB9" s="10"/>
    </row>
    <row r="10" spans="2:28" ht="15" customHeight="1" thickBot="1" x14ac:dyDescent="0.25">
      <c r="B10" s="9"/>
      <c r="C10" s="545" t="s">
        <v>3</v>
      </c>
      <c r="D10" s="546"/>
      <c r="E10" s="546"/>
      <c r="F10" s="546"/>
      <c r="G10" s="546"/>
      <c r="H10" s="547"/>
      <c r="I10" s="611" t="s">
        <v>1204</v>
      </c>
      <c r="J10" s="612"/>
      <c r="K10" s="612"/>
      <c r="L10" s="612"/>
      <c r="M10" s="612"/>
      <c r="N10" s="612"/>
      <c r="O10" s="612"/>
      <c r="P10" s="612"/>
      <c r="Q10" s="613"/>
      <c r="R10" s="608" t="s">
        <v>4</v>
      </c>
      <c r="S10" s="609"/>
      <c r="T10" s="609"/>
      <c r="U10" s="610"/>
      <c r="V10" s="569" t="s">
        <v>5</v>
      </c>
      <c r="W10" s="570"/>
      <c r="X10" s="570"/>
      <c r="Y10" s="570"/>
      <c r="Z10" s="570"/>
      <c r="AA10" s="571"/>
      <c r="AB10" s="10"/>
    </row>
    <row r="11" spans="2:28" ht="17.45" customHeight="1" thickBot="1" x14ac:dyDescent="0.25">
      <c r="B11" s="9"/>
      <c r="C11" s="548"/>
      <c r="D11" s="549"/>
      <c r="E11" s="549"/>
      <c r="F11" s="549"/>
      <c r="G11" s="549"/>
      <c r="H11" s="550"/>
      <c r="I11" s="614"/>
      <c r="J11" s="615"/>
      <c r="K11" s="615"/>
      <c r="L11" s="615"/>
      <c r="M11" s="615"/>
      <c r="N11" s="615"/>
      <c r="O11" s="615"/>
      <c r="P11" s="615"/>
      <c r="Q11" s="616"/>
      <c r="R11" s="866" t="s">
        <v>1114</v>
      </c>
      <c r="S11" s="867"/>
      <c r="T11" s="867"/>
      <c r="U11" s="868"/>
      <c r="V11" s="587" t="s">
        <v>1205</v>
      </c>
      <c r="W11" s="606"/>
      <c r="X11" s="606"/>
      <c r="Y11" s="606"/>
      <c r="Z11" s="606"/>
      <c r="AA11" s="607"/>
      <c r="AB11" s="10"/>
    </row>
    <row r="12" spans="2:28" ht="9" customHeight="1" thickBot="1" x14ac:dyDescent="0.25">
      <c r="B12" s="14"/>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6"/>
    </row>
    <row r="13" spans="2:28" ht="15" customHeight="1" x14ac:dyDescent="0.2">
      <c r="B13" s="14"/>
      <c r="C13" s="545" t="s">
        <v>7</v>
      </c>
      <c r="D13" s="546"/>
      <c r="E13" s="546"/>
      <c r="F13" s="546"/>
      <c r="G13" s="546"/>
      <c r="H13" s="547"/>
      <c r="I13" s="551" t="s">
        <v>41</v>
      </c>
      <c r="J13" s="552"/>
      <c r="K13" s="552"/>
      <c r="L13" s="552"/>
      <c r="M13" s="552"/>
      <c r="N13" s="552"/>
      <c r="O13" s="552"/>
      <c r="P13" s="552"/>
      <c r="Q13" s="552"/>
      <c r="R13" s="552"/>
      <c r="S13" s="553"/>
      <c r="T13" s="545" t="s">
        <v>9</v>
      </c>
      <c r="U13" s="546"/>
      <c r="V13" s="546"/>
      <c r="W13" s="546"/>
      <c r="X13" s="546"/>
      <c r="Y13" s="546"/>
      <c r="Z13" s="546"/>
      <c r="AA13" s="547"/>
      <c r="AB13" s="16"/>
    </row>
    <row r="14" spans="2:28" ht="25.5" customHeight="1" thickBot="1" x14ac:dyDescent="0.25">
      <c r="B14" s="14"/>
      <c r="C14" s="548"/>
      <c r="D14" s="549"/>
      <c r="E14" s="549"/>
      <c r="F14" s="549"/>
      <c r="G14" s="549"/>
      <c r="H14" s="550"/>
      <c r="I14" s="554"/>
      <c r="J14" s="555"/>
      <c r="K14" s="555"/>
      <c r="L14" s="555"/>
      <c r="M14" s="555"/>
      <c r="N14" s="555"/>
      <c r="O14" s="555"/>
      <c r="P14" s="555"/>
      <c r="Q14" s="555"/>
      <c r="R14" s="555"/>
      <c r="S14" s="556"/>
      <c r="T14" s="557" t="s">
        <v>10</v>
      </c>
      <c r="U14" s="558"/>
      <c r="V14" s="558"/>
      <c r="W14" s="558"/>
      <c r="X14" s="558"/>
      <c r="Y14" s="558"/>
      <c r="Z14" s="558"/>
      <c r="AA14" s="559"/>
      <c r="AB14" s="16"/>
    </row>
    <row r="15" spans="2:28" ht="9.6" customHeight="1" thickBot="1" x14ac:dyDescent="0.25">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6"/>
    </row>
    <row r="16" spans="2:28" ht="24.6" customHeight="1" thickBot="1" x14ac:dyDescent="0.25">
      <c r="B16" s="14"/>
      <c r="C16" s="472" t="s">
        <v>11</v>
      </c>
      <c r="D16" s="473"/>
      <c r="E16" s="473"/>
      <c r="F16" s="473"/>
      <c r="G16" s="473"/>
      <c r="H16" s="474"/>
      <c r="I16" s="475" t="s">
        <v>1115</v>
      </c>
      <c r="J16" s="476"/>
      <c r="K16" s="476"/>
      <c r="L16" s="476"/>
      <c r="M16" s="476"/>
      <c r="N16" s="476"/>
      <c r="O16" s="476"/>
      <c r="P16" s="476"/>
      <c r="Q16" s="476"/>
      <c r="R16" s="476"/>
      <c r="S16" s="476"/>
      <c r="T16" s="476"/>
      <c r="U16" s="476"/>
      <c r="V16" s="476"/>
      <c r="W16" s="476"/>
      <c r="X16" s="476"/>
      <c r="Y16" s="476"/>
      <c r="Z16" s="476"/>
      <c r="AA16" s="477"/>
      <c r="AB16" s="16"/>
    </row>
    <row r="17" spans="2:28" ht="9" customHeight="1" thickBot="1" x14ac:dyDescent="0.25">
      <c r="B17" s="14"/>
      <c r="C17" s="13"/>
      <c r="D17" s="13"/>
      <c r="E17" s="13"/>
      <c r="F17" s="13"/>
      <c r="G17" s="13"/>
      <c r="H17" s="13"/>
      <c r="I17" s="17"/>
      <c r="J17" s="17"/>
      <c r="K17" s="17"/>
      <c r="L17" s="17"/>
      <c r="M17" s="17"/>
      <c r="N17" s="17"/>
      <c r="O17" s="17"/>
      <c r="P17" s="17"/>
      <c r="Q17" s="17"/>
      <c r="R17" s="17"/>
      <c r="S17" s="17"/>
      <c r="T17" s="17"/>
      <c r="U17" s="17"/>
      <c r="V17" s="17"/>
      <c r="W17" s="17"/>
      <c r="X17" s="17"/>
      <c r="Y17" s="17"/>
      <c r="Z17" s="17"/>
      <c r="AA17" s="17"/>
      <c r="AB17" s="16"/>
    </row>
    <row r="18" spans="2:28" ht="55.15" customHeight="1" thickBot="1" x14ac:dyDescent="0.25">
      <c r="B18" s="14"/>
      <c r="C18" s="472" t="s">
        <v>12</v>
      </c>
      <c r="D18" s="473"/>
      <c r="E18" s="473"/>
      <c r="F18" s="473"/>
      <c r="G18" s="473"/>
      <c r="H18" s="474"/>
      <c r="I18" s="475" t="s">
        <v>42</v>
      </c>
      <c r="J18" s="476"/>
      <c r="K18" s="476"/>
      <c r="L18" s="476"/>
      <c r="M18" s="476"/>
      <c r="N18" s="476"/>
      <c r="O18" s="476"/>
      <c r="P18" s="476"/>
      <c r="Q18" s="476"/>
      <c r="R18" s="476"/>
      <c r="S18" s="476"/>
      <c r="T18" s="476"/>
      <c r="U18" s="476"/>
      <c r="V18" s="476"/>
      <c r="W18" s="476"/>
      <c r="X18" s="476"/>
      <c r="Y18" s="476"/>
      <c r="Z18" s="476"/>
      <c r="AA18" s="477"/>
      <c r="AB18" s="16"/>
    </row>
    <row r="19" spans="2:28" ht="10.15" customHeight="1" thickBot="1" x14ac:dyDescent="0.25">
      <c r="B19" s="14"/>
      <c r="C19" s="13"/>
      <c r="D19" s="13"/>
      <c r="E19" s="13"/>
      <c r="F19" s="13"/>
      <c r="G19" s="13"/>
      <c r="H19" s="13"/>
      <c r="I19" s="17"/>
      <c r="J19" s="17"/>
      <c r="K19" s="17"/>
      <c r="L19" s="17"/>
      <c r="M19" s="17"/>
      <c r="N19" s="17"/>
      <c r="O19" s="17"/>
      <c r="P19" s="17"/>
      <c r="Q19" s="17"/>
      <c r="R19" s="17"/>
      <c r="S19" s="17"/>
      <c r="T19" s="17"/>
      <c r="U19" s="17"/>
      <c r="V19" s="17"/>
      <c r="W19" s="17"/>
      <c r="X19" s="17"/>
      <c r="Y19" s="17"/>
      <c r="Z19" s="17"/>
      <c r="AA19" s="17"/>
      <c r="AB19" s="16"/>
    </row>
    <row r="20" spans="2:28" ht="14.45" customHeight="1" thickBot="1" x14ac:dyDescent="0.25">
      <c r="B20" s="14"/>
      <c r="C20" s="572" t="s">
        <v>13</v>
      </c>
      <c r="D20" s="573"/>
      <c r="E20" s="573"/>
      <c r="F20" s="573"/>
      <c r="G20" s="573"/>
      <c r="H20" s="574"/>
      <c r="I20" s="578" t="s">
        <v>1141</v>
      </c>
      <c r="J20" s="579"/>
      <c r="K20" s="579"/>
      <c r="L20" s="580"/>
      <c r="M20" s="569" t="s">
        <v>14</v>
      </c>
      <c r="N20" s="570"/>
      <c r="O20" s="570"/>
      <c r="P20" s="570"/>
      <c r="Q20" s="570"/>
      <c r="R20" s="570"/>
      <c r="S20" s="571"/>
      <c r="T20" s="625" t="s">
        <v>15</v>
      </c>
      <c r="U20" s="626"/>
      <c r="V20" s="626"/>
      <c r="W20" s="626"/>
      <c r="X20" s="626"/>
      <c r="Y20" s="626"/>
      <c r="Z20" s="626"/>
      <c r="AA20" s="627"/>
      <c r="AB20" s="16"/>
    </row>
    <row r="21" spans="2:28" ht="15.6" customHeight="1" thickBot="1" x14ac:dyDescent="0.25">
      <c r="B21" s="14"/>
      <c r="C21" s="575"/>
      <c r="D21" s="576"/>
      <c r="E21" s="576"/>
      <c r="F21" s="576"/>
      <c r="G21" s="576"/>
      <c r="H21" s="577"/>
      <c r="I21" s="581"/>
      <c r="J21" s="582"/>
      <c r="K21" s="582"/>
      <c r="L21" s="583"/>
      <c r="M21" s="584" t="s">
        <v>62</v>
      </c>
      <c r="N21" s="585"/>
      <c r="O21" s="585"/>
      <c r="P21" s="585"/>
      <c r="Q21" s="585"/>
      <c r="R21" s="585"/>
      <c r="S21" s="586"/>
      <c r="T21" s="628" t="s">
        <v>69</v>
      </c>
      <c r="U21" s="629"/>
      <c r="V21" s="629"/>
      <c r="W21" s="629"/>
      <c r="X21" s="629"/>
      <c r="Y21" s="629"/>
      <c r="Z21" s="629"/>
      <c r="AA21" s="630"/>
      <c r="AB21" s="16"/>
    </row>
    <row r="22" spans="2:28" ht="7.9" customHeight="1" thickBot="1" x14ac:dyDescent="0.25">
      <c r="B22" s="14"/>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6"/>
    </row>
    <row r="23" spans="2:28" ht="26.45" customHeight="1" x14ac:dyDescent="0.2">
      <c r="B23" s="14"/>
      <c r="C23" s="569" t="s">
        <v>18</v>
      </c>
      <c r="D23" s="570"/>
      <c r="E23" s="570"/>
      <c r="F23" s="570"/>
      <c r="G23" s="570"/>
      <c r="H23" s="570"/>
      <c r="I23" s="571"/>
      <c r="J23" s="569" t="s">
        <v>19</v>
      </c>
      <c r="K23" s="570"/>
      <c r="L23" s="570"/>
      <c r="M23" s="570"/>
      <c r="N23" s="570"/>
      <c r="O23" s="570"/>
      <c r="P23" s="571"/>
      <c r="Q23" s="569" t="s">
        <v>20</v>
      </c>
      <c r="R23" s="570"/>
      <c r="S23" s="570"/>
      <c r="T23" s="570"/>
      <c r="U23" s="570"/>
      <c r="V23" s="570"/>
      <c r="W23" s="570"/>
      <c r="X23" s="570"/>
      <c r="Y23" s="570"/>
      <c r="Z23" s="570"/>
      <c r="AA23" s="571"/>
      <c r="AB23" s="16"/>
    </row>
    <row r="24" spans="2:28" ht="40.9" customHeight="1" thickBot="1" x14ac:dyDescent="0.25">
      <c r="B24" s="14"/>
      <c r="C24" s="451" t="s">
        <v>1142</v>
      </c>
      <c r="D24" s="452"/>
      <c r="E24" s="452"/>
      <c r="F24" s="452"/>
      <c r="G24" s="452"/>
      <c r="H24" s="452"/>
      <c r="I24" s="453"/>
      <c r="J24" s="451" t="s">
        <v>1143</v>
      </c>
      <c r="K24" s="452"/>
      <c r="L24" s="452"/>
      <c r="M24" s="452"/>
      <c r="N24" s="452"/>
      <c r="O24" s="452"/>
      <c r="P24" s="453"/>
      <c r="Q24" s="563" t="s">
        <v>589</v>
      </c>
      <c r="R24" s="564"/>
      <c r="S24" s="564"/>
      <c r="T24" s="564"/>
      <c r="U24" s="564"/>
      <c r="V24" s="564"/>
      <c r="W24" s="564"/>
      <c r="X24" s="564"/>
      <c r="Y24" s="564"/>
      <c r="Z24" s="564"/>
      <c r="AA24" s="565"/>
      <c r="AB24" s="16"/>
    </row>
    <row r="25" spans="2:28" ht="8.4499999999999993" customHeight="1" thickBot="1" x14ac:dyDescent="0.25">
      <c r="B25" s="14"/>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6"/>
    </row>
    <row r="26" spans="2:28" ht="26.45" customHeight="1" thickBot="1" x14ac:dyDescent="0.25">
      <c r="B26" s="14"/>
      <c r="C26" s="472" t="s">
        <v>21</v>
      </c>
      <c r="D26" s="473"/>
      <c r="E26" s="473"/>
      <c r="F26" s="473"/>
      <c r="G26" s="473"/>
      <c r="H26" s="474"/>
      <c r="I26" s="475" t="s">
        <v>43</v>
      </c>
      <c r="J26" s="476"/>
      <c r="K26" s="476"/>
      <c r="L26" s="476"/>
      <c r="M26" s="476"/>
      <c r="N26" s="476"/>
      <c r="O26" s="476"/>
      <c r="P26" s="476"/>
      <c r="Q26" s="476"/>
      <c r="R26" s="476"/>
      <c r="S26" s="476"/>
      <c r="T26" s="476"/>
      <c r="U26" s="476"/>
      <c r="V26" s="476"/>
      <c r="W26" s="476"/>
      <c r="X26" s="476"/>
      <c r="Y26" s="476"/>
      <c r="Z26" s="476"/>
      <c r="AA26" s="477"/>
      <c r="AB26" s="16"/>
    </row>
    <row r="27" spans="2:28" ht="9.6" customHeight="1" thickBot="1" x14ac:dyDescent="0.25">
      <c r="B27" s="14"/>
      <c r="C27" s="13"/>
      <c r="D27" s="13"/>
      <c r="E27" s="13"/>
      <c r="F27" s="13"/>
      <c r="G27" s="13"/>
      <c r="H27" s="13"/>
      <c r="I27" s="17"/>
      <c r="J27" s="17"/>
      <c r="K27" s="17"/>
      <c r="L27" s="17"/>
      <c r="M27" s="17"/>
      <c r="N27" s="17"/>
      <c r="O27" s="17"/>
      <c r="P27" s="17"/>
      <c r="Q27" s="17"/>
      <c r="R27" s="17"/>
      <c r="S27" s="17"/>
      <c r="T27" s="17"/>
      <c r="U27" s="17"/>
      <c r="V27" s="17"/>
      <c r="W27" s="17"/>
      <c r="X27" s="17"/>
      <c r="Y27" s="17"/>
      <c r="Z27" s="17"/>
      <c r="AA27" s="17"/>
      <c r="AB27" s="16"/>
    </row>
    <row r="28" spans="2:28" ht="42" customHeight="1" thickBot="1" x14ac:dyDescent="0.25">
      <c r="B28" s="14"/>
      <c r="C28" s="472" t="s">
        <v>23</v>
      </c>
      <c r="D28" s="473"/>
      <c r="E28" s="473"/>
      <c r="F28" s="473"/>
      <c r="G28" s="473"/>
      <c r="H28" s="474"/>
      <c r="I28" s="866">
        <v>0.19</v>
      </c>
      <c r="J28" s="869"/>
      <c r="K28" s="566" t="s">
        <v>24</v>
      </c>
      <c r="L28" s="567"/>
      <c r="M28" s="567"/>
      <c r="N28" s="568"/>
      <c r="O28" s="562" t="s">
        <v>25</v>
      </c>
      <c r="P28" s="560"/>
      <c r="Q28" s="560"/>
      <c r="R28" s="561"/>
      <c r="S28" s="18"/>
      <c r="T28" s="560" t="s">
        <v>26</v>
      </c>
      <c r="U28" s="560"/>
      <c r="V28" s="561"/>
      <c r="W28" s="50" t="s">
        <v>28</v>
      </c>
      <c r="X28" s="542" t="s">
        <v>27</v>
      </c>
      <c r="Y28" s="543"/>
      <c r="Z28" s="544"/>
      <c r="AA28" s="19"/>
      <c r="AB28" s="16"/>
    </row>
    <row r="29" spans="2:28" ht="9.6" customHeight="1" thickBot="1" x14ac:dyDescent="0.25">
      <c r="B29" s="14"/>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6"/>
    </row>
    <row r="30" spans="2:28" ht="15" customHeight="1" x14ac:dyDescent="0.25">
      <c r="B30" s="14"/>
      <c r="C30" s="481" t="s">
        <v>323</v>
      </c>
      <c r="D30" s="482"/>
      <c r="E30" s="482"/>
      <c r="F30" s="482"/>
      <c r="G30" s="482"/>
      <c r="H30" s="482"/>
      <c r="I30" s="482"/>
      <c r="J30" s="483"/>
      <c r="K30" s="490" t="s">
        <v>322</v>
      </c>
      <c r="L30" s="491"/>
      <c r="M30" s="491"/>
      <c r="N30" s="491"/>
      <c r="O30" s="491"/>
      <c r="P30" s="491"/>
      <c r="Q30" s="491"/>
      <c r="R30" s="491"/>
      <c r="S30" s="492" t="s">
        <v>321</v>
      </c>
      <c r="T30" s="492"/>
      <c r="U30" s="492"/>
      <c r="V30" s="492"/>
      <c r="W30" s="492"/>
      <c r="X30" s="535" t="s">
        <v>320</v>
      </c>
      <c r="Y30" s="535"/>
      <c r="Z30" s="535"/>
      <c r="AA30" s="536"/>
      <c r="AB30" s="16"/>
    </row>
    <row r="31" spans="2:28" ht="14.25" customHeight="1" x14ac:dyDescent="0.2">
      <c r="B31" s="14"/>
      <c r="C31" s="484"/>
      <c r="D31" s="485"/>
      <c r="E31" s="485"/>
      <c r="F31" s="485"/>
      <c r="G31" s="485"/>
      <c r="H31" s="485"/>
      <c r="I31" s="485"/>
      <c r="J31" s="486"/>
      <c r="K31" s="537" t="s">
        <v>319</v>
      </c>
      <c r="L31" s="538"/>
      <c r="M31" s="538"/>
      <c r="N31" s="538"/>
      <c r="O31" s="538" t="s">
        <v>318</v>
      </c>
      <c r="P31" s="538"/>
      <c r="Q31" s="538"/>
      <c r="R31" s="538"/>
      <c r="S31" s="538" t="s">
        <v>319</v>
      </c>
      <c r="T31" s="538"/>
      <c r="U31" s="538" t="s">
        <v>318</v>
      </c>
      <c r="V31" s="538"/>
      <c r="W31" s="538"/>
      <c r="X31" s="538" t="s">
        <v>319</v>
      </c>
      <c r="Y31" s="538"/>
      <c r="Z31" s="538" t="s">
        <v>318</v>
      </c>
      <c r="AA31" s="541"/>
      <c r="AB31" s="16"/>
    </row>
    <row r="32" spans="2:28" ht="15" customHeight="1" thickBot="1" x14ac:dyDescent="0.25">
      <c r="B32" s="14"/>
      <c r="C32" s="487"/>
      <c r="D32" s="488"/>
      <c r="E32" s="488"/>
      <c r="F32" s="488"/>
      <c r="G32" s="488"/>
      <c r="H32" s="488"/>
      <c r="I32" s="488"/>
      <c r="J32" s="489"/>
      <c r="K32" s="631">
        <v>0.11</v>
      </c>
      <c r="L32" s="480"/>
      <c r="M32" s="480"/>
      <c r="N32" s="480"/>
      <c r="O32" s="539">
        <v>1</v>
      </c>
      <c r="P32" s="480"/>
      <c r="Q32" s="480"/>
      <c r="R32" s="480"/>
      <c r="S32" s="539">
        <v>0.01</v>
      </c>
      <c r="T32" s="480"/>
      <c r="U32" s="539">
        <v>0.1</v>
      </c>
      <c r="V32" s="480"/>
      <c r="W32" s="480"/>
      <c r="X32" s="539">
        <v>0</v>
      </c>
      <c r="Y32" s="480"/>
      <c r="Z32" s="539">
        <v>0</v>
      </c>
      <c r="AA32" s="540"/>
      <c r="AB32" s="16"/>
    </row>
    <row r="33" spans="2:28" ht="9" customHeight="1" thickBot="1" x14ac:dyDescent="0.25">
      <c r="B33" s="14"/>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6"/>
    </row>
    <row r="34" spans="2:28" s="21" customFormat="1" ht="15" thickBot="1" x14ac:dyDescent="0.25">
      <c r="B34" s="20"/>
      <c r="C34" s="875" t="s">
        <v>29</v>
      </c>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7"/>
      <c r="AB34" s="16"/>
    </row>
    <row r="35" spans="2:28" s="21" customFormat="1" ht="81" customHeight="1" thickBot="1" x14ac:dyDescent="0.25">
      <c r="B35" s="20"/>
      <c r="C35" s="466" t="s">
        <v>30</v>
      </c>
      <c r="D35" s="467"/>
      <c r="E35" s="467"/>
      <c r="F35" s="467"/>
      <c r="G35" s="468"/>
      <c r="H35" s="35" t="s">
        <v>1116</v>
      </c>
      <c r="I35" s="35" t="s">
        <v>1117</v>
      </c>
      <c r="J35" s="35" t="s">
        <v>33</v>
      </c>
      <c r="K35" s="469" t="s">
        <v>34</v>
      </c>
      <c r="L35" s="470"/>
      <c r="M35" s="470"/>
      <c r="N35" s="470"/>
      <c r="O35" s="470"/>
      <c r="P35" s="470"/>
      <c r="Q35" s="470"/>
      <c r="R35" s="470"/>
      <c r="S35" s="470"/>
      <c r="T35" s="470"/>
      <c r="U35" s="470"/>
      <c r="V35" s="470"/>
      <c r="W35" s="470"/>
      <c r="X35" s="470"/>
      <c r="Y35" s="470"/>
      <c r="Z35" s="470"/>
      <c r="AA35" s="471"/>
      <c r="AB35" s="16"/>
    </row>
    <row r="36" spans="2:28" s="21" customFormat="1" ht="62.25" customHeight="1" thickBot="1" x14ac:dyDescent="0.25">
      <c r="B36" s="20"/>
      <c r="C36" s="641" t="s">
        <v>332</v>
      </c>
      <c r="D36" s="642"/>
      <c r="E36" s="642"/>
      <c r="F36" s="642"/>
      <c r="G36" s="643"/>
      <c r="H36" s="72">
        <v>94</v>
      </c>
      <c r="I36" s="72">
        <v>502</v>
      </c>
      <c r="J36" s="58">
        <f>+H36/I36</f>
        <v>0.18725099601593626</v>
      </c>
      <c r="K36" s="878" t="s">
        <v>1206</v>
      </c>
      <c r="L36" s="879"/>
      <c r="M36" s="879"/>
      <c r="N36" s="879"/>
      <c r="O36" s="879"/>
      <c r="P36" s="879"/>
      <c r="Q36" s="879"/>
      <c r="R36" s="879"/>
      <c r="S36" s="879"/>
      <c r="T36" s="879"/>
      <c r="U36" s="879"/>
      <c r="V36" s="879"/>
      <c r="W36" s="879"/>
      <c r="X36" s="879"/>
      <c r="Y36" s="879"/>
      <c r="Z36" s="879"/>
      <c r="AA36" s="880"/>
      <c r="AB36" s="16"/>
    </row>
    <row r="37" spans="2:28" s="21" customFormat="1" ht="38.25" customHeight="1" thickBot="1" x14ac:dyDescent="0.25">
      <c r="B37" s="20"/>
      <c r="C37" s="632" t="s">
        <v>331</v>
      </c>
      <c r="D37" s="633"/>
      <c r="E37" s="633"/>
      <c r="F37" s="633"/>
      <c r="G37" s="634"/>
      <c r="H37" s="406">
        <v>9</v>
      </c>
      <c r="I37" s="406">
        <v>344</v>
      </c>
      <c r="J37" s="128">
        <f>+H37/I37</f>
        <v>2.616279069767442E-2</v>
      </c>
      <c r="K37" s="878" t="s">
        <v>1207</v>
      </c>
      <c r="L37" s="879"/>
      <c r="M37" s="879"/>
      <c r="N37" s="879"/>
      <c r="O37" s="879"/>
      <c r="P37" s="879"/>
      <c r="Q37" s="879"/>
      <c r="R37" s="879"/>
      <c r="S37" s="879"/>
      <c r="T37" s="879"/>
      <c r="U37" s="879"/>
      <c r="V37" s="879"/>
      <c r="W37" s="879"/>
      <c r="X37" s="879"/>
      <c r="Y37" s="879"/>
      <c r="Z37" s="879"/>
      <c r="AA37" s="880"/>
      <c r="AB37" s="16"/>
    </row>
    <row r="38" spans="2:28" s="21" customFormat="1" ht="26.25" customHeight="1" x14ac:dyDescent="0.2">
      <c r="B38" s="20"/>
      <c r="C38" s="632"/>
      <c r="D38" s="633"/>
      <c r="E38" s="633"/>
      <c r="F38" s="633"/>
      <c r="G38" s="634"/>
      <c r="H38" s="132"/>
      <c r="I38" s="132"/>
      <c r="J38" s="128" t="e">
        <f t="shared" ref="J38:J40" si="0">+H38/I38</f>
        <v>#DIV/0!</v>
      </c>
      <c r="K38" s="748"/>
      <c r="L38" s="749"/>
      <c r="M38" s="749"/>
      <c r="N38" s="749"/>
      <c r="O38" s="749"/>
      <c r="P38" s="749"/>
      <c r="Q38" s="749"/>
      <c r="R38" s="749"/>
      <c r="S38" s="749"/>
      <c r="T38" s="749"/>
      <c r="U38" s="749"/>
      <c r="V38" s="749"/>
      <c r="W38" s="749"/>
      <c r="X38" s="749"/>
      <c r="Y38" s="749"/>
      <c r="Z38" s="749"/>
      <c r="AA38" s="870"/>
      <c r="AB38" s="16"/>
    </row>
    <row r="39" spans="2:28" s="21" customFormat="1" x14ac:dyDescent="0.2">
      <c r="B39" s="20"/>
      <c r="C39" s="632"/>
      <c r="D39" s="633"/>
      <c r="E39" s="633"/>
      <c r="F39" s="633"/>
      <c r="G39" s="634"/>
      <c r="H39" s="132"/>
      <c r="I39" s="132"/>
      <c r="J39" s="128" t="e">
        <f t="shared" si="0"/>
        <v>#DIV/0!</v>
      </c>
      <c r="K39" s="871"/>
      <c r="L39" s="862"/>
      <c r="M39" s="862"/>
      <c r="N39" s="862"/>
      <c r="O39" s="862"/>
      <c r="P39" s="862"/>
      <c r="Q39" s="862"/>
      <c r="R39" s="862"/>
      <c r="S39" s="862"/>
      <c r="T39" s="862"/>
      <c r="U39" s="862"/>
      <c r="V39" s="862"/>
      <c r="W39" s="862"/>
      <c r="X39" s="862"/>
      <c r="Y39" s="862"/>
      <c r="Z39" s="862"/>
      <c r="AA39" s="863"/>
      <c r="AB39" s="16"/>
    </row>
    <row r="40" spans="2:28" s="21" customFormat="1" ht="15" thickBot="1" x14ac:dyDescent="0.25">
      <c r="B40" s="20"/>
      <c r="C40" s="632"/>
      <c r="D40" s="633"/>
      <c r="E40" s="633"/>
      <c r="F40" s="633"/>
      <c r="G40" s="634"/>
      <c r="H40" s="130"/>
      <c r="I40" s="130"/>
      <c r="J40" s="407" t="e">
        <f t="shared" si="0"/>
        <v>#DIV/0!</v>
      </c>
      <c r="K40" s="872"/>
      <c r="L40" s="873"/>
      <c r="M40" s="873"/>
      <c r="N40" s="873"/>
      <c r="O40" s="873"/>
      <c r="P40" s="873"/>
      <c r="Q40" s="873"/>
      <c r="R40" s="873"/>
      <c r="S40" s="873"/>
      <c r="T40" s="873"/>
      <c r="U40" s="873"/>
      <c r="V40" s="873"/>
      <c r="W40" s="873"/>
      <c r="X40" s="873"/>
      <c r="Y40" s="873"/>
      <c r="Z40" s="873"/>
      <c r="AA40" s="874"/>
      <c r="AB40" s="16"/>
    </row>
    <row r="41" spans="2:28" s="21" customFormat="1" ht="15.75" customHeight="1" thickBot="1" x14ac:dyDescent="0.25">
      <c r="B41" s="20"/>
      <c r="C41" s="881" t="s">
        <v>35</v>
      </c>
      <c r="D41" s="882"/>
      <c r="E41" s="882"/>
      <c r="F41" s="882"/>
      <c r="G41" s="883"/>
      <c r="H41" s="408"/>
      <c r="I41" s="409"/>
      <c r="J41" s="410"/>
      <c r="K41" s="884"/>
      <c r="L41" s="884"/>
      <c r="M41" s="884"/>
      <c r="N41" s="884"/>
      <c r="O41" s="884"/>
      <c r="P41" s="884"/>
      <c r="Q41" s="884"/>
      <c r="R41" s="884"/>
      <c r="S41" s="884"/>
      <c r="T41" s="884"/>
      <c r="U41" s="884"/>
      <c r="V41" s="884"/>
      <c r="W41" s="884"/>
      <c r="X41" s="884"/>
      <c r="Y41" s="884"/>
      <c r="Z41" s="884"/>
      <c r="AA41" s="885"/>
      <c r="AB41" s="16"/>
    </row>
    <row r="42" spans="2:28" s="21" customFormat="1" ht="5.25" customHeight="1" x14ac:dyDescent="0.2">
      <c r="B42" s="20"/>
      <c r="C42" s="120"/>
      <c r="D42" s="120"/>
      <c r="E42" s="120"/>
      <c r="F42" s="120"/>
      <c r="G42" s="120"/>
      <c r="H42" s="122"/>
      <c r="I42" s="122"/>
      <c r="J42" s="121"/>
      <c r="K42" s="120"/>
      <c r="L42" s="120"/>
      <c r="M42" s="120"/>
      <c r="N42" s="120"/>
      <c r="O42" s="120"/>
      <c r="P42" s="120"/>
      <c r="Q42" s="120"/>
      <c r="R42" s="120"/>
      <c r="S42" s="120"/>
      <c r="T42" s="120"/>
      <c r="U42" s="120"/>
      <c r="V42" s="120"/>
      <c r="W42" s="120"/>
      <c r="X42" s="120"/>
      <c r="Y42" s="120"/>
      <c r="Z42" s="120"/>
      <c r="AA42" s="120"/>
      <c r="AB42" s="16"/>
    </row>
    <row r="43" spans="2:28" s="21" customFormat="1" ht="7.9" customHeight="1" thickBot="1" x14ac:dyDescent="0.25">
      <c r="B43" s="20"/>
      <c r="C43" s="120"/>
      <c r="D43" s="120"/>
      <c r="E43" s="120"/>
      <c r="F43" s="120"/>
      <c r="G43" s="120"/>
      <c r="H43" s="122"/>
      <c r="I43" s="122"/>
      <c r="J43" s="121"/>
      <c r="K43" s="120"/>
      <c r="L43" s="120"/>
      <c r="M43" s="120"/>
      <c r="N43" s="120"/>
      <c r="O43" s="120"/>
      <c r="P43" s="120"/>
      <c r="Q43" s="120"/>
      <c r="R43" s="120"/>
      <c r="S43" s="120"/>
      <c r="T43" s="120"/>
      <c r="U43" s="120"/>
      <c r="V43" s="120"/>
      <c r="W43" s="120"/>
      <c r="X43" s="120"/>
      <c r="Y43" s="120"/>
      <c r="Z43" s="120"/>
      <c r="AA43" s="120"/>
      <c r="AB43" s="16"/>
    </row>
    <row r="44" spans="2:28" s="21" customFormat="1" x14ac:dyDescent="0.2">
      <c r="B44" s="20"/>
      <c r="C44" s="886" t="s">
        <v>36</v>
      </c>
      <c r="D44" s="887"/>
      <c r="E44" s="887"/>
      <c r="F44" s="887"/>
      <c r="G44" s="887"/>
      <c r="H44" s="887"/>
      <c r="I44" s="887"/>
      <c r="J44" s="887"/>
      <c r="K44" s="887"/>
      <c r="L44" s="887"/>
      <c r="M44" s="887"/>
      <c r="N44" s="887"/>
      <c r="O44" s="887"/>
      <c r="P44" s="887"/>
      <c r="Q44" s="887"/>
      <c r="R44" s="887"/>
      <c r="S44" s="887"/>
      <c r="T44" s="887"/>
      <c r="U44" s="887"/>
      <c r="V44" s="887"/>
      <c r="W44" s="887"/>
      <c r="X44" s="887"/>
      <c r="Y44" s="887"/>
      <c r="Z44" s="887"/>
      <c r="AA44" s="888"/>
      <c r="AB44" s="16"/>
    </row>
    <row r="45" spans="2:28" ht="15" thickBot="1" x14ac:dyDescent="0.25">
      <c r="B45" s="14"/>
      <c r="C45" s="889"/>
      <c r="D45" s="890"/>
      <c r="E45" s="890"/>
      <c r="F45" s="890"/>
      <c r="G45" s="890"/>
      <c r="H45" s="890"/>
      <c r="I45" s="890"/>
      <c r="J45" s="890"/>
      <c r="K45" s="890"/>
      <c r="L45" s="890"/>
      <c r="M45" s="890"/>
      <c r="N45" s="890"/>
      <c r="O45" s="890"/>
      <c r="P45" s="890"/>
      <c r="Q45" s="890"/>
      <c r="R45" s="890"/>
      <c r="S45" s="890"/>
      <c r="T45" s="890"/>
      <c r="U45" s="890"/>
      <c r="V45" s="890"/>
      <c r="W45" s="890"/>
      <c r="X45" s="890"/>
      <c r="Y45" s="890"/>
      <c r="Z45" s="890"/>
      <c r="AA45" s="891"/>
      <c r="AB45" s="16"/>
    </row>
    <row r="46" spans="2:28" ht="64.5" customHeight="1" x14ac:dyDescent="0.2">
      <c r="B46" s="14"/>
      <c r="C46" s="892" t="s">
        <v>70</v>
      </c>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4"/>
      <c r="AB46" s="16"/>
    </row>
    <row r="47" spans="2:28" ht="72.75" customHeight="1" x14ac:dyDescent="0.2">
      <c r="B47" s="14"/>
      <c r="C47" s="895"/>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7"/>
      <c r="AB47" s="16"/>
    </row>
    <row r="48" spans="2:28" x14ac:dyDescent="0.2">
      <c r="B48" s="14"/>
      <c r="C48" s="895"/>
      <c r="D48" s="896"/>
      <c r="E48" s="896"/>
      <c r="F48" s="896"/>
      <c r="G48" s="896"/>
      <c r="H48" s="896"/>
      <c r="I48" s="896"/>
      <c r="J48" s="896"/>
      <c r="K48" s="896"/>
      <c r="L48" s="896"/>
      <c r="M48" s="896"/>
      <c r="N48" s="896"/>
      <c r="O48" s="896"/>
      <c r="P48" s="896"/>
      <c r="Q48" s="896"/>
      <c r="R48" s="896"/>
      <c r="S48" s="896"/>
      <c r="T48" s="896"/>
      <c r="U48" s="896"/>
      <c r="V48" s="896"/>
      <c r="W48" s="896"/>
      <c r="X48" s="896"/>
      <c r="Y48" s="896"/>
      <c r="Z48" s="896"/>
      <c r="AA48" s="897"/>
      <c r="AB48" s="16"/>
    </row>
    <row r="49" spans="2:28" x14ac:dyDescent="0.2">
      <c r="B49" s="14"/>
      <c r="C49" s="895"/>
      <c r="D49" s="896"/>
      <c r="E49" s="896"/>
      <c r="F49" s="896"/>
      <c r="G49" s="896"/>
      <c r="H49" s="896"/>
      <c r="I49" s="896"/>
      <c r="J49" s="896"/>
      <c r="K49" s="896"/>
      <c r="L49" s="896"/>
      <c r="M49" s="896"/>
      <c r="N49" s="896"/>
      <c r="O49" s="896"/>
      <c r="P49" s="896"/>
      <c r="Q49" s="896"/>
      <c r="R49" s="896"/>
      <c r="S49" s="896"/>
      <c r="T49" s="896"/>
      <c r="U49" s="896"/>
      <c r="V49" s="896"/>
      <c r="W49" s="896"/>
      <c r="X49" s="896"/>
      <c r="Y49" s="896"/>
      <c r="Z49" s="896"/>
      <c r="AA49" s="897"/>
      <c r="AB49" s="16"/>
    </row>
    <row r="50" spans="2:28" x14ac:dyDescent="0.2">
      <c r="B50" s="14"/>
      <c r="C50" s="895"/>
      <c r="D50" s="896"/>
      <c r="E50" s="896"/>
      <c r="F50" s="896"/>
      <c r="G50" s="896"/>
      <c r="H50" s="896"/>
      <c r="I50" s="896"/>
      <c r="J50" s="896"/>
      <c r="K50" s="896"/>
      <c r="L50" s="896"/>
      <c r="M50" s="896"/>
      <c r="N50" s="896"/>
      <c r="O50" s="896"/>
      <c r="P50" s="896"/>
      <c r="Q50" s="896"/>
      <c r="R50" s="896"/>
      <c r="S50" s="896"/>
      <c r="T50" s="896"/>
      <c r="U50" s="896"/>
      <c r="V50" s="896"/>
      <c r="W50" s="896"/>
      <c r="X50" s="896"/>
      <c r="Y50" s="896"/>
      <c r="Z50" s="896"/>
      <c r="AA50" s="897"/>
      <c r="AB50" s="16"/>
    </row>
    <row r="51" spans="2:28" ht="29.25" customHeight="1" x14ac:dyDescent="0.2">
      <c r="B51" s="14"/>
      <c r="C51" s="895"/>
      <c r="D51" s="896"/>
      <c r="E51" s="896"/>
      <c r="F51" s="896"/>
      <c r="G51" s="896"/>
      <c r="H51" s="896"/>
      <c r="I51" s="896"/>
      <c r="J51" s="896"/>
      <c r="K51" s="896"/>
      <c r="L51" s="896"/>
      <c r="M51" s="896"/>
      <c r="N51" s="896"/>
      <c r="O51" s="896"/>
      <c r="P51" s="896"/>
      <c r="Q51" s="896"/>
      <c r="R51" s="896"/>
      <c r="S51" s="896"/>
      <c r="T51" s="896"/>
      <c r="U51" s="896"/>
      <c r="V51" s="896"/>
      <c r="W51" s="896"/>
      <c r="X51" s="896"/>
      <c r="Y51" s="896"/>
      <c r="Z51" s="896"/>
      <c r="AA51" s="897"/>
      <c r="AB51" s="16"/>
    </row>
    <row r="52" spans="2:28" ht="15" thickBot="1" x14ac:dyDescent="0.25">
      <c r="B52" s="14"/>
      <c r="C52" s="898"/>
      <c r="D52" s="899"/>
      <c r="E52" s="899"/>
      <c r="F52" s="899"/>
      <c r="G52" s="899"/>
      <c r="H52" s="899"/>
      <c r="I52" s="899"/>
      <c r="J52" s="899"/>
      <c r="K52" s="899"/>
      <c r="L52" s="899"/>
      <c r="M52" s="899"/>
      <c r="N52" s="899"/>
      <c r="O52" s="899"/>
      <c r="P52" s="899"/>
      <c r="Q52" s="899"/>
      <c r="R52" s="899"/>
      <c r="S52" s="899"/>
      <c r="T52" s="899"/>
      <c r="U52" s="899"/>
      <c r="V52" s="899"/>
      <c r="W52" s="899"/>
      <c r="X52" s="899"/>
      <c r="Y52" s="899"/>
      <c r="Z52" s="899"/>
      <c r="AA52" s="900"/>
      <c r="AB52" s="16"/>
    </row>
    <row r="53" spans="2:28" ht="9" customHeight="1" x14ac:dyDescent="0.2">
      <c r="B53" s="2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23"/>
    </row>
    <row r="54" spans="2:28" ht="7.9" customHeight="1" thickBot="1" x14ac:dyDescent="0.25">
      <c r="B54" s="24"/>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25"/>
    </row>
    <row r="55" spans="2:28" ht="15.75" x14ac:dyDescent="0.2">
      <c r="B55" s="26"/>
      <c r="C55" s="668" t="s">
        <v>30</v>
      </c>
      <c r="D55" s="669"/>
      <c r="E55" s="669"/>
      <c r="F55" s="669"/>
      <c r="G55" s="670"/>
      <c r="H55" s="668" t="s">
        <v>37</v>
      </c>
      <c r="I55" s="670"/>
      <c r="J55" s="668" t="s">
        <v>38</v>
      </c>
      <c r="K55" s="669"/>
      <c r="L55" s="669"/>
      <c r="M55" s="670"/>
      <c r="N55" s="668" t="s">
        <v>39</v>
      </c>
      <c r="O55" s="669"/>
      <c r="P55" s="669"/>
      <c r="Q55" s="669"/>
      <c r="R55" s="669"/>
      <c r="S55" s="669"/>
      <c r="T55" s="669"/>
      <c r="U55" s="670"/>
      <c r="V55" s="674" t="s">
        <v>40</v>
      </c>
      <c r="W55" s="674"/>
      <c r="X55" s="674"/>
      <c r="Y55" s="674"/>
      <c r="Z55" s="674"/>
      <c r="AA55" s="675"/>
      <c r="AB55" s="27"/>
    </row>
    <row r="56" spans="2:28" ht="9" customHeight="1" thickBot="1" x14ac:dyDescent="0.25">
      <c r="B56" s="28"/>
      <c r="C56" s="671"/>
      <c r="D56" s="672"/>
      <c r="E56" s="672"/>
      <c r="F56" s="672"/>
      <c r="G56" s="673"/>
      <c r="H56" s="671"/>
      <c r="I56" s="673"/>
      <c r="J56" s="671"/>
      <c r="K56" s="672"/>
      <c r="L56" s="672"/>
      <c r="M56" s="673"/>
      <c r="N56" s="671"/>
      <c r="O56" s="672"/>
      <c r="P56" s="672"/>
      <c r="Q56" s="672"/>
      <c r="R56" s="672"/>
      <c r="S56" s="672"/>
      <c r="T56" s="672"/>
      <c r="U56" s="673"/>
      <c r="V56" s="676"/>
      <c r="W56" s="676"/>
      <c r="X56" s="676"/>
      <c r="Y56" s="676"/>
      <c r="Z56" s="676"/>
      <c r="AA56" s="677"/>
      <c r="AB56" s="27"/>
    </row>
    <row r="57" spans="2:28" ht="16.5" hidden="1" thickBot="1" x14ac:dyDescent="0.25">
      <c r="B57" s="28"/>
      <c r="C57" s="671"/>
      <c r="D57" s="672"/>
      <c r="E57" s="672"/>
      <c r="F57" s="672"/>
      <c r="G57" s="673"/>
      <c r="H57" s="671"/>
      <c r="I57" s="673"/>
      <c r="J57" s="671"/>
      <c r="K57" s="672"/>
      <c r="L57" s="672"/>
      <c r="M57" s="673"/>
      <c r="N57" s="671"/>
      <c r="O57" s="672"/>
      <c r="P57" s="672"/>
      <c r="Q57" s="672"/>
      <c r="R57" s="672"/>
      <c r="S57" s="672"/>
      <c r="T57" s="672"/>
      <c r="U57" s="673"/>
      <c r="V57" s="676"/>
      <c r="W57" s="676"/>
      <c r="X57" s="676"/>
      <c r="Y57" s="676"/>
      <c r="Z57" s="676"/>
      <c r="AA57" s="677"/>
      <c r="AB57" s="27"/>
    </row>
    <row r="58" spans="2:28" ht="173.25" customHeight="1" thickBot="1" x14ac:dyDescent="0.25">
      <c r="B58" s="26"/>
      <c r="C58" s="901" t="s">
        <v>332</v>
      </c>
      <c r="D58" s="902"/>
      <c r="E58" s="902"/>
      <c r="F58" s="902"/>
      <c r="G58" s="903"/>
      <c r="H58" s="904">
        <v>0</v>
      </c>
      <c r="I58" s="903"/>
      <c r="J58" s="905">
        <v>0.19</v>
      </c>
      <c r="K58" s="902"/>
      <c r="L58" s="902"/>
      <c r="M58" s="903"/>
      <c r="N58" s="683" t="s">
        <v>1208</v>
      </c>
      <c r="O58" s="684"/>
      <c r="P58" s="684"/>
      <c r="Q58" s="684"/>
      <c r="R58" s="684"/>
      <c r="S58" s="684"/>
      <c r="T58" s="684"/>
      <c r="U58" s="684"/>
      <c r="V58" s="685" t="s">
        <v>1150</v>
      </c>
      <c r="W58" s="684"/>
      <c r="X58" s="684"/>
      <c r="Y58" s="684"/>
      <c r="Z58" s="684"/>
      <c r="AA58" s="686"/>
      <c r="AB58" s="392"/>
    </row>
    <row r="59" spans="2:28" ht="165.75" customHeight="1" thickBot="1" x14ac:dyDescent="0.25">
      <c r="B59" s="26"/>
      <c r="C59" s="906" t="s">
        <v>331</v>
      </c>
      <c r="D59" s="907"/>
      <c r="E59" s="907"/>
      <c r="F59" s="907"/>
      <c r="G59" s="907"/>
      <c r="H59" s="908">
        <v>0.19</v>
      </c>
      <c r="I59" s="907"/>
      <c r="J59" s="908">
        <v>0.03</v>
      </c>
      <c r="K59" s="907"/>
      <c r="L59" s="907"/>
      <c r="M59" s="907"/>
      <c r="N59" s="909" t="s">
        <v>1209</v>
      </c>
      <c r="O59" s="910"/>
      <c r="P59" s="910"/>
      <c r="Q59" s="910"/>
      <c r="R59" s="910"/>
      <c r="S59" s="910"/>
      <c r="T59" s="910"/>
      <c r="U59" s="911"/>
      <c r="V59" s="685" t="s">
        <v>1150</v>
      </c>
      <c r="W59" s="684"/>
      <c r="X59" s="684"/>
      <c r="Y59" s="684"/>
      <c r="Z59" s="684"/>
      <c r="AA59" s="686"/>
      <c r="AB59" s="29"/>
    </row>
    <row r="60" spans="2:28" ht="11.45" customHeight="1" x14ac:dyDescent="0.2">
      <c r="B60" s="26"/>
      <c r="C60" s="912"/>
      <c r="D60" s="913"/>
      <c r="E60" s="913"/>
      <c r="F60" s="913"/>
      <c r="G60" s="913"/>
      <c r="H60" s="913"/>
      <c r="I60" s="913"/>
      <c r="J60" s="913"/>
      <c r="K60" s="913"/>
      <c r="L60" s="913"/>
      <c r="M60" s="913"/>
      <c r="N60" s="914"/>
      <c r="O60" s="915"/>
      <c r="P60" s="915"/>
      <c r="Q60" s="915"/>
      <c r="R60" s="915"/>
      <c r="S60" s="915"/>
      <c r="T60" s="915"/>
      <c r="U60" s="916"/>
      <c r="V60" s="914"/>
      <c r="W60" s="915"/>
      <c r="X60" s="915"/>
      <c r="Y60" s="915"/>
      <c r="Z60" s="915"/>
      <c r="AA60" s="917"/>
      <c r="AB60" s="29"/>
    </row>
    <row r="61" spans="2:28" ht="10.9" customHeight="1" x14ac:dyDescent="0.2">
      <c r="B61" s="26"/>
      <c r="C61" s="590"/>
      <c r="D61" s="591"/>
      <c r="E61" s="591"/>
      <c r="F61" s="591"/>
      <c r="G61" s="591"/>
      <c r="H61" s="591"/>
      <c r="I61" s="591"/>
      <c r="J61" s="591"/>
      <c r="K61" s="591"/>
      <c r="L61" s="591"/>
      <c r="M61" s="591"/>
      <c r="N61" s="918"/>
      <c r="O61" s="919"/>
      <c r="P61" s="919"/>
      <c r="Q61" s="919"/>
      <c r="R61" s="919"/>
      <c r="S61" s="919"/>
      <c r="T61" s="919"/>
      <c r="U61" s="920"/>
      <c r="V61" s="918"/>
      <c r="W61" s="919"/>
      <c r="X61" s="919"/>
      <c r="Y61" s="919"/>
      <c r="Z61" s="919"/>
      <c r="AA61" s="921"/>
      <c r="AB61" s="29"/>
    </row>
    <row r="62" spans="2:28" ht="10.9" customHeight="1" x14ac:dyDescent="0.2">
      <c r="B62" s="26"/>
      <c r="C62" s="590"/>
      <c r="D62" s="591"/>
      <c r="E62" s="591"/>
      <c r="F62" s="591"/>
      <c r="G62" s="591"/>
      <c r="H62" s="591"/>
      <c r="I62" s="591"/>
      <c r="J62" s="591"/>
      <c r="K62" s="591"/>
      <c r="L62" s="591"/>
      <c r="M62" s="591"/>
      <c r="N62" s="918"/>
      <c r="O62" s="919"/>
      <c r="P62" s="919"/>
      <c r="Q62" s="919"/>
      <c r="R62" s="919"/>
      <c r="S62" s="919"/>
      <c r="T62" s="919"/>
      <c r="U62" s="920"/>
      <c r="V62" s="918"/>
      <c r="W62" s="919"/>
      <c r="X62" s="919"/>
      <c r="Y62" s="919"/>
      <c r="Z62" s="919"/>
      <c r="AA62" s="921"/>
      <c r="AB62" s="29"/>
    </row>
    <row r="63" spans="2:28" ht="15.75" customHeight="1" thickBot="1" x14ac:dyDescent="0.25">
      <c r="B63" s="26"/>
      <c r="C63" s="592"/>
      <c r="D63" s="593"/>
      <c r="E63" s="593"/>
      <c r="F63" s="593"/>
      <c r="G63" s="593"/>
      <c r="H63" s="593"/>
      <c r="I63" s="593"/>
      <c r="J63" s="593"/>
      <c r="K63" s="593"/>
      <c r="L63" s="593"/>
      <c r="M63" s="593"/>
      <c r="N63" s="922"/>
      <c r="O63" s="923"/>
      <c r="P63" s="923"/>
      <c r="Q63" s="923"/>
      <c r="R63" s="923"/>
      <c r="S63" s="923"/>
      <c r="T63" s="923"/>
      <c r="U63" s="924"/>
      <c r="V63" s="922"/>
      <c r="W63" s="923"/>
      <c r="X63" s="923"/>
      <c r="Y63" s="923"/>
      <c r="Z63" s="923"/>
      <c r="AA63" s="925"/>
      <c r="AB63" s="29"/>
    </row>
    <row r="64" spans="2:28" x14ac:dyDescent="0.2">
      <c r="B64" s="37"/>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80"/>
    </row>
    <row r="103" ht="6" customHeight="1" x14ac:dyDescent="0.2"/>
  </sheetData>
  <mergeCells count="109">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41:G41"/>
    <mergeCell ref="K41:AA41"/>
    <mergeCell ref="C44:AA45"/>
    <mergeCell ref="C46:AA52"/>
    <mergeCell ref="C55:G57"/>
    <mergeCell ref="H55:I57"/>
    <mergeCell ref="J55:M57"/>
    <mergeCell ref="N55:U57"/>
    <mergeCell ref="V55:AA57"/>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1" ma:contentTypeDescription="Crear nuevo documento." ma:contentTypeScope="" ma:versionID="1b97903753e68fbc58b21bb1f1986f45">
  <xsd:schema xmlns:xsd="http://www.w3.org/2001/XMLSchema" xmlns:xs="http://www.w3.org/2001/XMLSchema" xmlns:p="http://schemas.microsoft.com/office/2006/metadata/properties" xmlns:ns3="1d5d787f-d619-4ed2-ae72-20f7b97ca2d2" xmlns:ns4="7a094bdd-a36f-422c-aad8-60d4e7e2607b" targetNamespace="http://schemas.microsoft.com/office/2006/metadata/properties" ma:root="true" ma:fieldsID="66330a04e7a48938427ad73132140b8b" ns3:_="" ns4:_="">
    <xsd:import namespace="1d5d787f-d619-4ed2-ae72-20f7b97ca2d2"/>
    <xsd:import namespace="7a094bdd-a36f-422c-aad8-60d4e7e2607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E0B1E4-E0F3-4D8D-8651-23ECFF9B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d787f-d619-4ed2-ae72-20f7b97ca2d2"/>
    <ds:schemaRef ds:uri="7a094bdd-a36f-422c-aad8-60d4e7e26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E4323A-21D8-4DD6-AB5E-B3DCC59A10C7}">
  <ds:schemaRefs>
    <ds:schemaRef ds:uri="http://schemas.microsoft.com/sharepoint/v3/contenttype/forms"/>
  </ds:schemaRefs>
</ds:datastoreItem>
</file>

<file path=customXml/itemProps3.xml><?xml version="1.0" encoding="utf-8"?>
<ds:datastoreItem xmlns:ds="http://schemas.openxmlformats.org/officeDocument/2006/customXml" ds:itemID="{FD79CB8B-A814-45E3-B746-4DFF5F6DA50D}">
  <ds:schemaRefs>
    <ds:schemaRef ds:uri="http://purl.org/dc/dcmitype/"/>
    <ds:schemaRef ds:uri="1d5d787f-d619-4ed2-ae72-20f7b97ca2d2"/>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7a094bdd-a36f-422c-aad8-60d4e7e2607b"/>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111</vt:i4>
      </vt:variant>
    </vt:vector>
  </HeadingPairs>
  <TitlesOfParts>
    <vt:vector size="173" baseType="lpstr">
      <vt:lpstr>CONSOLIDADO</vt:lpstr>
      <vt:lpstr>DESI-IND-001-V2</vt:lpstr>
      <vt:lpstr>APIC-IND-001</vt:lpstr>
      <vt:lpstr>APIC-IND-002 </vt:lpstr>
      <vt:lpstr> APIC -IND-003</vt:lpstr>
      <vt:lpstr>APIC-IND-004</vt:lpstr>
      <vt:lpstr> APIC -IND-005</vt:lpstr>
      <vt:lpstr> APIC -IND-006</vt:lpstr>
      <vt:lpstr>APIC-IND-007 </vt:lpstr>
      <vt:lpstr>APIC-IND-008</vt:lpstr>
      <vt:lpstr>EGTI-IND-001</vt:lpstr>
      <vt:lpstr>EGTI-IND-002</vt:lpstr>
      <vt:lpstr>PIV-IND-001</vt:lpstr>
      <vt:lpstr>PIV-IND-002</vt:lpstr>
      <vt:lpstr>PIV-IND-003</vt:lpstr>
      <vt:lpstr>PIV-IND-004</vt:lpstr>
      <vt:lpstr>PIV-IND-005</vt:lpstr>
      <vt:lpstr>PIV-IND-006</vt:lpstr>
      <vt:lpstr>PIV-IND-007</vt:lpstr>
      <vt:lpstr>PPMQ-IND-001</vt:lpstr>
      <vt:lpstr>PPMQ-IND-002</vt:lpstr>
      <vt:lpstr>PPMQ-IND-003</vt:lpstr>
      <vt:lpstr>PPMQ-IND-004</vt:lpstr>
      <vt:lpstr>MIV-IND-001</vt:lpstr>
      <vt:lpstr>IMVI-IND-002</vt:lpstr>
      <vt:lpstr>IMV-IND-003</vt:lpstr>
      <vt:lpstr>GSIT-IND-001</vt:lpstr>
      <vt:lpstr>GREF-IND-001</vt:lpstr>
      <vt:lpstr>GCON-IND-001</vt:lpstr>
      <vt:lpstr>GCON-IND-002</vt:lpstr>
      <vt:lpstr>GEFI-IND-002</vt:lpstr>
      <vt:lpstr>GEFI-IND-003</vt:lpstr>
      <vt:lpstr>GEFI-IND-004</vt:lpstr>
      <vt:lpstr>GEFI-IND-005</vt:lpstr>
      <vt:lpstr>GLAB-IND-001</vt:lpstr>
      <vt:lpstr>GLAB-IND-002</vt:lpstr>
      <vt:lpstr>GLAB-IND-003</vt:lpstr>
      <vt:lpstr>GLAB-IND-004</vt:lpstr>
      <vt:lpstr>GLAB-IND-005</vt:lpstr>
      <vt:lpstr>GTHU-IND-001</vt:lpstr>
      <vt:lpstr>GTHU-IND-002</vt:lpstr>
      <vt:lpstr>GTHU-IND-003</vt:lpstr>
      <vt:lpstr>GTHU-IND-004</vt:lpstr>
      <vt:lpstr>GTHU-IND-005</vt:lpstr>
      <vt:lpstr>GTHU-IND-006</vt:lpstr>
      <vt:lpstr>GTHU-IND-007</vt:lpstr>
      <vt:lpstr>GTHU-IND-008</vt:lpstr>
      <vt:lpstr>GTHU-IND-009</vt:lpstr>
      <vt:lpstr>GAM-IND-001</vt:lpstr>
      <vt:lpstr>GAM-IND-002</vt:lpstr>
      <vt:lpstr>GAM-IND-003</vt:lpstr>
      <vt:lpstr>GAM-IND-004</vt:lpstr>
      <vt:lpstr>GDOC-IND-001</vt:lpstr>
      <vt:lpstr>GDOC-IND-002 </vt:lpstr>
      <vt:lpstr>GDOC-IND-003</vt:lpstr>
      <vt:lpstr>GDOC-IND-004</vt:lpstr>
      <vt:lpstr>GJUR-IND-001</vt:lpstr>
      <vt:lpstr>GJUR-IND-002</vt:lpstr>
      <vt:lpstr>CODI-IND-001</vt:lpstr>
      <vt:lpstr>CEM-IND-001</vt:lpstr>
      <vt:lpstr>CEM-IND-002</vt:lpstr>
      <vt:lpstr>CEM-IND-003  </vt:lpstr>
      <vt:lpstr>' APIC -IND-003'!Área_de_impresión</vt:lpstr>
      <vt:lpstr>' APIC -IND-005'!Área_de_impresión</vt:lpstr>
      <vt:lpstr>' APIC -IND-006'!Área_de_impresión</vt:lpstr>
      <vt:lpstr>'APIC-IND-001'!Área_de_impresión</vt:lpstr>
      <vt:lpstr>'APIC-IND-002 '!Área_de_impresión</vt:lpstr>
      <vt:lpstr>'APIC-IND-004'!Área_de_impresión</vt:lpstr>
      <vt:lpstr>'APIC-IND-007 '!Área_de_impresión</vt:lpstr>
      <vt:lpstr>'APIC-IND-008'!Área_de_impresión</vt:lpstr>
      <vt:lpstr>'CEM-IND-001'!Área_de_impresión</vt:lpstr>
      <vt:lpstr>'CEM-IND-002'!Área_de_impresión</vt:lpstr>
      <vt:lpstr>'CEM-IND-003  '!Área_de_impresión</vt:lpstr>
      <vt:lpstr>'CODI-IND-001'!Área_de_impresión</vt:lpstr>
      <vt:lpstr>'DESI-IND-001-V2'!Área_de_impresión</vt:lpstr>
      <vt:lpstr>'EGTI-IND-001'!Área_de_impresión</vt:lpstr>
      <vt:lpstr>'EGTI-IND-002'!Área_de_impresión</vt:lpstr>
      <vt:lpstr>'GAM-IND-001'!Área_de_impresión</vt:lpstr>
      <vt:lpstr>'GCON-IND-001'!Área_de_impresión</vt:lpstr>
      <vt:lpstr>'GCON-IND-002'!Área_de_impresión</vt:lpstr>
      <vt:lpstr>'GDOC-IND-001'!Área_de_impresión</vt:lpstr>
      <vt:lpstr>'GDOC-IND-002 '!Área_de_impresión</vt:lpstr>
      <vt:lpstr>'GDOC-IND-003'!Área_de_impresión</vt:lpstr>
      <vt:lpstr>'GDOC-IND-004'!Área_de_impresión</vt:lpstr>
      <vt:lpstr>'GEFI-IND-002'!Área_de_impresión</vt:lpstr>
      <vt:lpstr>'GEFI-IND-003'!Área_de_impresión</vt:lpstr>
      <vt:lpstr>'GEFI-IND-004'!Área_de_impresión</vt:lpstr>
      <vt:lpstr>'GEFI-IND-005'!Área_de_impresión</vt:lpstr>
      <vt:lpstr>'GJUR-IND-001'!Área_de_impresión</vt:lpstr>
      <vt:lpstr>'GJUR-IND-002'!Área_de_impresión</vt:lpstr>
      <vt:lpstr>'GLAB-IND-001'!Área_de_impresión</vt:lpstr>
      <vt:lpstr>'GLAB-IND-002'!Área_de_impresión</vt:lpstr>
      <vt:lpstr>'GLAB-IND-003'!Área_de_impresión</vt:lpstr>
      <vt:lpstr>'GLAB-IND-004'!Área_de_impresión</vt:lpstr>
      <vt:lpstr>'GLAB-IND-005'!Área_de_impresión</vt:lpstr>
      <vt:lpstr>'GREF-IND-001'!Área_de_impresión</vt:lpstr>
      <vt:lpstr>'GSIT-IND-001'!Área_de_impresión</vt:lpstr>
      <vt:lpstr>'GTHU-IND-001'!Área_de_impresión</vt:lpstr>
      <vt:lpstr>'GTHU-IND-002'!Área_de_impresión</vt:lpstr>
      <vt:lpstr>'GTHU-IND-003'!Área_de_impresión</vt:lpstr>
      <vt:lpstr>'GTHU-IND-004'!Área_de_impresión</vt:lpstr>
      <vt:lpstr>'GTHU-IND-005'!Área_de_impresión</vt:lpstr>
      <vt:lpstr>'GTHU-IND-006'!Área_de_impresión</vt:lpstr>
      <vt:lpstr>'GTHU-IND-007'!Área_de_impresión</vt:lpstr>
      <vt:lpstr>'GTHU-IND-008'!Área_de_impresión</vt:lpstr>
      <vt:lpstr>'GTHU-IND-009'!Área_de_impresión</vt:lpstr>
      <vt:lpstr>'IMVI-IND-002'!Área_de_impresión</vt:lpstr>
      <vt:lpstr>'IMV-IND-003'!Área_de_impresión</vt:lpstr>
      <vt:lpstr>'MIV-IND-001'!Área_de_impresión</vt:lpstr>
      <vt:lpstr>'PIV-IND-001'!Área_de_impresión</vt:lpstr>
      <vt:lpstr>'PIV-IND-002'!Área_de_impresión</vt:lpstr>
      <vt:lpstr>'PIV-IND-003'!Área_de_impresión</vt:lpstr>
      <vt:lpstr>'PIV-IND-004'!Área_de_impresión</vt:lpstr>
      <vt:lpstr>'PIV-IND-005'!Área_de_impresión</vt:lpstr>
      <vt:lpstr>'PIV-IND-006'!Área_de_impresión</vt:lpstr>
      <vt:lpstr>'PIV-IND-007'!Área_de_impresión</vt:lpstr>
      <vt:lpstr>'PPMQ-IND-001'!Área_de_impresión</vt:lpstr>
      <vt:lpstr>'PPMQ-IND-002'!Área_de_impresión</vt:lpstr>
      <vt:lpstr>'PPMQ-IND-003'!Área_de_impresión</vt:lpstr>
      <vt:lpstr>' APIC -IND-003'!Títulos_a_imprimir</vt:lpstr>
      <vt:lpstr>' APIC -IND-005'!Títulos_a_imprimir</vt:lpstr>
      <vt:lpstr>' APIC -IND-006'!Títulos_a_imprimir</vt:lpstr>
      <vt:lpstr>'APIC-IND-001'!Títulos_a_imprimir</vt:lpstr>
      <vt:lpstr>'APIC-IND-002 '!Títulos_a_imprimir</vt:lpstr>
      <vt:lpstr>'APIC-IND-004'!Títulos_a_imprimir</vt:lpstr>
      <vt:lpstr>'APIC-IND-007 '!Títulos_a_imprimir</vt:lpstr>
      <vt:lpstr>'APIC-IND-008'!Títulos_a_imprimir</vt:lpstr>
      <vt:lpstr>'CEM-IND-001'!Títulos_a_imprimir</vt:lpstr>
      <vt:lpstr>'CEM-IND-002'!Títulos_a_imprimir</vt:lpstr>
      <vt:lpstr>'CEM-IND-003  '!Títulos_a_imprimir</vt:lpstr>
      <vt:lpstr>'CODI-IND-001'!Títulos_a_imprimir</vt:lpstr>
      <vt:lpstr>'DESI-IND-001-V2'!Títulos_a_imprimir</vt:lpstr>
      <vt:lpstr>'EGTI-IND-001'!Títulos_a_imprimir</vt:lpstr>
      <vt:lpstr>'EGTI-IND-002'!Títulos_a_imprimir</vt:lpstr>
      <vt:lpstr>'GAM-IND-001'!Títulos_a_imprimir</vt:lpstr>
      <vt:lpstr>'GCON-IND-001'!Títulos_a_imprimir</vt:lpstr>
      <vt:lpstr>'GCON-IND-002'!Títulos_a_imprimir</vt:lpstr>
      <vt:lpstr>'GDOC-IND-001'!Títulos_a_imprimir</vt:lpstr>
      <vt:lpstr>'GDOC-IND-002 '!Títulos_a_imprimir</vt:lpstr>
      <vt:lpstr>'GDOC-IND-003'!Títulos_a_imprimir</vt:lpstr>
      <vt:lpstr>'GDOC-IND-004'!Títulos_a_imprimir</vt:lpstr>
      <vt:lpstr>'GEFI-IND-002'!Títulos_a_imprimir</vt:lpstr>
      <vt:lpstr>'GEFI-IND-003'!Títulos_a_imprimir</vt:lpstr>
      <vt:lpstr>'GEFI-IND-004'!Títulos_a_imprimir</vt:lpstr>
      <vt:lpstr>'GEFI-IND-005'!Títulos_a_imprimir</vt:lpstr>
      <vt:lpstr>'GJUR-IND-001'!Títulos_a_imprimir</vt:lpstr>
      <vt:lpstr>'GJUR-IND-002'!Títulos_a_imprimir</vt:lpstr>
      <vt:lpstr>'GLAB-IND-001'!Títulos_a_imprimir</vt:lpstr>
      <vt:lpstr>'GLAB-IND-002'!Títulos_a_imprimir</vt:lpstr>
      <vt:lpstr>'GLAB-IND-003'!Títulos_a_imprimir</vt:lpstr>
      <vt:lpstr>'GLAB-IND-004'!Títulos_a_imprimir</vt:lpstr>
      <vt:lpstr>'GLAB-IND-005'!Títulos_a_imprimir</vt:lpstr>
      <vt:lpstr>'GREF-IND-001'!Títulos_a_imprimir</vt:lpstr>
      <vt:lpstr>'GSIT-IND-001'!Títulos_a_imprimir</vt:lpstr>
      <vt:lpstr>'GTHU-IND-001'!Títulos_a_imprimir</vt:lpstr>
      <vt:lpstr>'GTHU-IND-002'!Títulos_a_imprimir</vt:lpstr>
      <vt:lpstr>'GTHU-IND-003'!Títulos_a_imprimir</vt:lpstr>
      <vt:lpstr>'GTHU-IND-004'!Títulos_a_imprimir</vt:lpstr>
      <vt:lpstr>'GTHU-IND-005'!Títulos_a_imprimir</vt:lpstr>
      <vt:lpstr>'GTHU-IND-006'!Títulos_a_imprimir</vt:lpstr>
      <vt:lpstr>'GTHU-IND-007'!Títulos_a_imprimir</vt:lpstr>
      <vt:lpstr>'GTHU-IND-008'!Títulos_a_imprimir</vt:lpstr>
      <vt:lpstr>'GTHU-IND-009'!Títulos_a_imprimir</vt:lpstr>
      <vt:lpstr>'IMVI-IND-002'!Títulos_a_imprimir</vt:lpstr>
      <vt:lpstr>'IMV-IND-003'!Títulos_a_imprimir</vt:lpstr>
      <vt:lpstr>'MIV-IND-001'!Títulos_a_imprimir</vt:lpstr>
      <vt:lpstr>'PIV-IND-001'!Títulos_a_imprimir</vt:lpstr>
      <vt:lpstr>'PIV-IND-002'!Títulos_a_imprimir</vt:lpstr>
      <vt:lpstr>'PIV-IND-003'!Títulos_a_imprimir</vt:lpstr>
      <vt:lpstr>'PIV-IND-004'!Títulos_a_imprimir</vt:lpstr>
      <vt:lpstr>'PIV-IND-005'!Títulos_a_imprimir</vt:lpstr>
      <vt:lpstr>'PIV-IND-006'!Títulos_a_imprimir</vt:lpstr>
      <vt:lpstr>'PIV-IND-007'!Títulos_a_imprimir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Carolina Duque P.</cp:lastModifiedBy>
  <cp:lastPrinted>2020-01-28T13:25:32Z</cp:lastPrinted>
  <dcterms:created xsi:type="dcterms:W3CDTF">2020-01-21T16:32:51Z</dcterms:created>
  <dcterms:modified xsi:type="dcterms:W3CDTF">2020-07-28T23:53:28Z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